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codeName="ThisWorkbook"/>
  <mc:AlternateContent xmlns:mc="http://schemas.openxmlformats.org/markup-compatibility/2006">
    <mc:Choice Requires="x15">
      <x15ac:absPath xmlns:x15ac="http://schemas.microsoft.com/office/spreadsheetml/2010/11/ac" url="C:\Users\RDAULTON\Dropbox (Harvard University)\IWAI\3. Product\02. Framework Templates &amp; Data\Publicly Available Templates\"/>
    </mc:Choice>
  </mc:AlternateContent>
  <xr:revisionPtr revIDLastSave="0" documentId="13_ncr:1_{BE9FABC5-AC51-490A-952D-B7328D5C348A}" xr6:coauthVersionLast="36" xr6:coauthVersionMax="36"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B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8" l="1"/>
  <c r="J14" i="8"/>
  <c r="J13" i="8"/>
  <c r="J12" i="8"/>
  <c r="J11" i="8"/>
  <c r="J10" i="8"/>
  <c r="J9" i="8"/>
  <c r="J8" i="8"/>
  <c r="C20" i="31"/>
  <c r="C11" i="31" s="1"/>
  <c r="C9" i="31"/>
  <c r="C7" i="31"/>
  <c r="C13" i="31" s="1"/>
  <c r="J15" i="23" s="1"/>
  <c r="C13" i="29"/>
  <c r="C9" i="29"/>
  <c r="C7" i="29"/>
  <c r="C11" i="29" s="1"/>
  <c r="C55" i="28"/>
  <c r="C54" i="28"/>
  <c r="C31" i="28" s="1"/>
  <c r="C43" i="28"/>
  <c r="C41" i="28"/>
  <c r="C37" i="28"/>
  <c r="C35" i="28"/>
  <c r="C39" i="28" s="1"/>
  <c r="C45" i="28" s="1"/>
  <c r="C27" i="28"/>
  <c r="C25" i="28"/>
  <c r="C19" i="28"/>
  <c r="C21" i="28" s="1"/>
  <c r="C23" i="28" s="1"/>
  <c r="C29" i="28" s="1"/>
  <c r="C33" i="28" s="1"/>
  <c r="C47" i="28" s="1"/>
  <c r="J12" i="23" s="1"/>
  <c r="C17" i="28"/>
  <c r="C15" i="28"/>
  <c r="C11" i="28"/>
  <c r="C7" i="28"/>
  <c r="C13" i="27"/>
  <c r="C7" i="27"/>
  <c r="C22" i="25"/>
  <c r="C13" i="25" s="1"/>
  <c r="C11" i="25"/>
  <c r="C9" i="25"/>
  <c r="C7" i="25"/>
  <c r="C39" i="24"/>
  <c r="C41" i="24" s="1"/>
  <c r="C37" i="24"/>
  <c r="C35" i="24"/>
  <c r="C33" i="24"/>
  <c r="C29" i="24"/>
  <c r="C27" i="24"/>
  <c r="C23" i="24"/>
  <c r="C21" i="24"/>
  <c r="C25" i="24" s="1"/>
  <c r="C19" i="24"/>
  <c r="C15" i="24"/>
  <c r="C13" i="24"/>
  <c r="C17" i="24" s="1"/>
  <c r="C31" i="24" s="1"/>
  <c r="C11" i="24"/>
  <c r="C9" i="24"/>
  <c r="C7" i="24"/>
  <c r="F48" i="23"/>
  <c r="C9" i="27" s="1"/>
  <c r="C11" i="27" s="1"/>
  <c r="C15" i="27" s="1"/>
  <c r="F33" i="23"/>
  <c r="F27" i="23"/>
  <c r="C9" i="28" s="1"/>
  <c r="C13" i="28" s="1"/>
  <c r="J14" i="23"/>
  <c r="F11" i="23"/>
  <c r="J10" i="23"/>
  <c r="C43" i="24" l="1"/>
  <c r="J8" i="23" s="1"/>
  <c r="C24" i="29"/>
  <c r="C15" i="29"/>
  <c r="C17" i="29" s="1"/>
  <c r="J13" i="23" s="1"/>
  <c r="C26" i="27"/>
  <c r="C17" i="27" s="1"/>
  <c r="C19" i="27" s="1"/>
  <c r="J11" i="23" s="1"/>
  <c r="C15" i="25"/>
  <c r="J9" i="23" s="1"/>
  <c r="C20" i="21"/>
  <c r="C11" i="21" s="1"/>
  <c r="C9" i="21"/>
  <c r="C13" i="17"/>
  <c r="C9" i="17"/>
  <c r="C7" i="17"/>
  <c r="C41" i="11"/>
  <c r="C37" i="11"/>
  <c r="C35" i="11"/>
  <c r="C27" i="11"/>
  <c r="C25" i="11"/>
  <c r="J17" i="23" l="1"/>
  <c r="J16" i="23"/>
  <c r="C11" i="17"/>
  <c r="C39" i="11"/>
  <c r="C19" i="11"/>
  <c r="C11" i="11"/>
  <c r="C17" i="11"/>
  <c r="C15" i="11"/>
  <c r="C7" i="11"/>
  <c r="C55" i="11"/>
  <c r="C43" i="11" s="1"/>
  <c r="C54" i="11"/>
  <c r="C31" i="11" s="1"/>
  <c r="C13" i="13"/>
  <c r="C7" i="13"/>
  <c r="C22" i="10"/>
  <c r="C13" i="10" s="1"/>
  <c r="C11" i="10"/>
  <c r="C9" i="10"/>
  <c r="C7" i="10"/>
  <c r="C39" i="7"/>
  <c r="C37" i="7"/>
  <c r="C35" i="7"/>
  <c r="C33" i="7"/>
  <c r="C29" i="7"/>
  <c r="C27" i="7"/>
  <c r="C23" i="7"/>
  <c r="C11" i="7"/>
  <c r="C21" i="7"/>
  <c r="C19" i="7"/>
  <c r="C15" i="7"/>
  <c r="C9" i="7"/>
  <c r="C7" i="7"/>
  <c r="C13" i="7" s="1"/>
  <c r="C17" i="7" s="1"/>
  <c r="C45" i="11" l="1"/>
  <c r="C25" i="7"/>
  <c r="C24" i="17" s="1"/>
  <c r="C41" i="7"/>
  <c r="C15" i="17"/>
  <c r="C17" i="17" s="1"/>
  <c r="C21" i="11"/>
  <c r="C26" i="13"/>
  <c r="C17" i="13" s="1"/>
  <c r="C15" i="10"/>
  <c r="C7" i="21"/>
  <c r="C13" i="21" s="1"/>
  <c r="C9" i="11"/>
  <c r="C13" i="11" s="1"/>
  <c r="F48" i="8"/>
  <c r="C9" i="13" s="1"/>
  <c r="C11" i="13" s="1"/>
  <c r="C15" i="13" s="1"/>
  <c r="C31" i="7" l="1"/>
  <c r="C43" i="7" s="1"/>
  <c r="C23" i="11"/>
  <c r="C29" i="11" s="1"/>
  <c r="C33" i="11" s="1"/>
  <c r="C47" i="11" s="1"/>
  <c r="C19" i="13"/>
  <c r="J16" i="8" l="1"/>
  <c r="J17" i="8"/>
</calcChain>
</file>

<file path=xl/sharedStrings.xml><?xml version="1.0" encoding="utf-8"?>
<sst xmlns="http://schemas.openxmlformats.org/spreadsheetml/2006/main" count="797" uniqueCount="167">
  <si>
    <t>Reach</t>
  </si>
  <si>
    <t>Quantity</t>
  </si>
  <si>
    <t>Access</t>
  </si>
  <si>
    <t>Affordability</t>
  </si>
  <si>
    <t>Quality</t>
  </si>
  <si>
    <t>Health and Safety</t>
  </si>
  <si>
    <t>Effectiveness</t>
  </si>
  <si>
    <t>Optionality</t>
  </si>
  <si>
    <t>Impact-Weighted Accounts</t>
  </si>
  <si>
    <t>Harvard Business School</t>
  </si>
  <si>
    <t>Datapoint</t>
  </si>
  <si>
    <t>Source</t>
  </si>
  <si>
    <t>Value</t>
  </si>
  <si>
    <t>Company Data</t>
  </si>
  <si>
    <t>Underserved</t>
  </si>
  <si>
    <t>Dimension</t>
  </si>
  <si>
    <t>Year</t>
  </si>
  <si>
    <t>Total Negative Impact</t>
  </si>
  <si>
    <t>÷</t>
  </si>
  <si>
    <t>=</t>
  </si>
  <si>
    <t>x</t>
  </si>
  <si>
    <t>-</t>
  </si>
  <si>
    <t>Basic Need</t>
  </si>
  <si>
    <t>Environmental: Use Phase</t>
  </si>
  <si>
    <t>Environmental: End of Life</t>
  </si>
  <si>
    <t>Impact Type</t>
  </si>
  <si>
    <t>Total Positive Impact</t>
  </si>
  <si>
    <t>Input</t>
  </si>
  <si>
    <t>Units</t>
  </si>
  <si>
    <t>%</t>
  </si>
  <si>
    <t>Total</t>
  </si>
  <si>
    <t>Recyclability &amp; Recoverability</t>
  </si>
  <si>
    <t>Secondary Data and Industry Assumptions</t>
  </si>
  <si>
    <t>$</t>
  </si>
  <si>
    <t>Impact Summary</t>
  </si>
  <si>
    <t>Instructions</t>
  </si>
  <si>
    <t>Disclaimer</t>
  </si>
  <si>
    <t xml:space="preserve">Description </t>
  </si>
  <si>
    <t>Figure 1. IWA Product and Service Impact Dimensions</t>
  </si>
  <si>
    <t>Product &amp; Service Impact</t>
  </si>
  <si>
    <t>Affordability impact</t>
  </si>
  <si>
    <t>Company Datapoints</t>
  </si>
  <si>
    <t>Underserved impact</t>
  </si>
  <si>
    <t>HBS IWA</t>
  </si>
  <si>
    <t>[ ]</t>
  </si>
  <si>
    <t>Input Data (Yellow Cells, Blue Font):</t>
  </si>
  <si>
    <t>Basic need impact</t>
  </si>
  <si>
    <t xml:space="preserve">Financials </t>
  </si>
  <si>
    <t>Consumer Finance</t>
  </si>
  <si>
    <t>Company name</t>
  </si>
  <si>
    <t>Full company revenues</t>
  </si>
  <si>
    <t>Product line represented</t>
  </si>
  <si>
    <t>Number of cards issued</t>
  </si>
  <si>
    <t>Credit card loans</t>
  </si>
  <si>
    <t>Interest income</t>
  </si>
  <si>
    <t>Industry interest rate</t>
  </si>
  <si>
    <t>Merchant business volume</t>
  </si>
  <si>
    <t>Industry merchant transaction fee</t>
  </si>
  <si>
    <t>Number of cards per cardholder</t>
  </si>
  <si>
    <t>Percent of cards in the US</t>
  </si>
  <si>
    <t>Annual cost of financial exclusion</t>
  </si>
  <si>
    <t>Relative risk for depression</t>
  </si>
  <si>
    <t>Prevalence of depression</t>
  </si>
  <si>
    <t>Cost of data breach</t>
  </si>
  <si>
    <t>Unreported issues per complaint</t>
  </si>
  <si>
    <t>Industry average satisfaction</t>
  </si>
  <si>
    <t>Cost per ton of plastic</t>
  </si>
  <si>
    <t>Percent of cards declared as below 669 FICO</t>
  </si>
  <si>
    <t>Past due loans</t>
  </si>
  <si>
    <t>Past due receivables</t>
  </si>
  <si>
    <t>TDR account loans</t>
  </si>
  <si>
    <t>TDR account receivables</t>
  </si>
  <si>
    <t>Average loan amount per card</t>
  </si>
  <si>
    <t>Average receivables amount per card</t>
  </si>
  <si>
    <t>Data breach complaints</t>
  </si>
  <si>
    <t>CFPB Complaint Database</t>
  </si>
  <si>
    <t>Customer satisfaction</t>
  </si>
  <si>
    <t>JD Power</t>
  </si>
  <si>
    <t>Marketing and advertising complaints</t>
  </si>
  <si>
    <t>Plastic per card (tons)</t>
  </si>
  <si>
    <t>World Wildlife Foundation</t>
  </si>
  <si>
    <t>Unrecycled cards</t>
  </si>
  <si>
    <t xml:space="preserve">10-K </t>
  </si>
  <si>
    <t>Credit cards within Direct Banking and Payment Services</t>
  </si>
  <si>
    <t>Nilson</t>
  </si>
  <si>
    <t>Underlying principal</t>
  </si>
  <si>
    <t>Cards issued</t>
  </si>
  <si>
    <t>Industry interest cost</t>
  </si>
  <si>
    <t>Industry card fee</t>
  </si>
  <si>
    <t>Industry cardholder cost</t>
  </si>
  <si>
    <t>Credit card fee</t>
  </si>
  <si>
    <t>Company cardholder cost</t>
  </si>
  <si>
    <t>Percent non-luxury cards</t>
  </si>
  <si>
    <t xml:space="preserve">Card affordability </t>
  </si>
  <si>
    <t xml:space="preserve">Percent non-luxury cards </t>
  </si>
  <si>
    <t>Industry average merchant fee</t>
  </si>
  <si>
    <t>Merchant fee</t>
  </si>
  <si>
    <t>Merchant volume</t>
  </si>
  <si>
    <t xml:space="preserve">Merchant fee affordability </t>
  </si>
  <si>
    <t>+</t>
  </si>
  <si>
    <t>"Fair" &amp; riskier FICO customers</t>
  </si>
  <si>
    <t>Financial exclusion cost</t>
  </si>
  <si>
    <t>Industry Datapoints</t>
  </si>
  <si>
    <t xml:space="preserve">Customer satisfaction </t>
  </si>
  <si>
    <t xml:space="preserve">Average satisfaction </t>
  </si>
  <si>
    <t>Satisfaction differential</t>
  </si>
  <si>
    <t xml:space="preserve">Total cards issued </t>
  </si>
  <si>
    <t>Satisfied customers over average</t>
  </si>
  <si>
    <t>Averted fee and interest loss</t>
  </si>
  <si>
    <t>Effectiveness impact</t>
  </si>
  <si>
    <t>Data breach impact</t>
  </si>
  <si>
    <t>Indebtedness impact</t>
  </si>
  <si>
    <t xml:space="preserve">Recorded breach complaints </t>
  </si>
  <si>
    <t xml:space="preserve">% cards in region w/ breach </t>
  </si>
  <si>
    <t>Implied global breach complaints</t>
  </si>
  <si>
    <t>Unreported issues for each complaint</t>
  </si>
  <si>
    <t>Cost of depression</t>
  </si>
  <si>
    <t>Outstanding loans</t>
  </si>
  <si>
    <t>Average loan amount</t>
  </si>
  <si>
    <t>Cards per cardholder</t>
  </si>
  <si>
    <t>Customers with loan debt</t>
  </si>
  <si>
    <t>Customers with receivables debt</t>
  </si>
  <si>
    <t>Customers in debt</t>
  </si>
  <si>
    <t xml:space="preserve">Relative risk for depression </t>
  </si>
  <si>
    <t xml:space="preserve">Prevalence of depression </t>
  </si>
  <si>
    <t xml:space="preserve">Customers with increased risk </t>
  </si>
  <si>
    <t xml:space="preserve">Cost of depression </t>
  </si>
  <si>
    <t>Outstanding receivables</t>
  </si>
  <si>
    <t>Average receivables amount</t>
  </si>
  <si>
    <t>Recorded marketing complaints</t>
  </si>
  <si>
    <t>% cards in region w/ complaint</t>
  </si>
  <si>
    <t>Implied global marketing complaints</t>
  </si>
  <si>
    <t>Cost of service to coerced customer</t>
  </si>
  <si>
    <t>Optionality impact</t>
  </si>
  <si>
    <t>Health and safety impact</t>
  </si>
  <si>
    <t>End of life impact</t>
  </si>
  <si>
    <t>Use phase impact</t>
  </si>
  <si>
    <t>Cost of plastic (ton)</t>
  </si>
  <si>
    <t>Company B</t>
  </si>
  <si>
    <t xml:space="preserve">Affordability </t>
  </si>
  <si>
    <t>Information Availability</t>
  </si>
  <si>
    <t>10-K / HBS IWA</t>
  </si>
  <si>
    <t>Plastic per card</t>
  </si>
  <si>
    <t>Tons / card</t>
  </si>
  <si>
    <t># cards</t>
  </si>
  <si>
    <t xml:space="preserve">% </t>
  </si>
  <si>
    <t>Cards / cardholder</t>
  </si>
  <si>
    <t xml:space="preserve">$ </t>
  </si>
  <si>
    <t>% sales volume</t>
  </si>
  <si>
    <t>% cards</t>
  </si>
  <si>
    <t># complaints</t>
  </si>
  <si>
    <t>$ satisfied</t>
  </si>
  <si>
    <t>Federal Reserve</t>
  </si>
  <si>
    <t>SF Fed</t>
  </si>
  <si>
    <t>Aging &amp; M. Heal</t>
  </si>
  <si>
    <t>J Clin Psych</t>
  </si>
  <si>
    <t>IBM</t>
  </si>
  <si>
    <t>LRI</t>
  </si>
  <si>
    <t>Merchant transaction fee</t>
  </si>
  <si>
    <t>% increase likelihood</t>
  </si>
  <si>
    <t>$ / year</t>
  </si>
  <si>
    <t>Complaints</t>
  </si>
  <si>
    <t>% satisfied</t>
  </si>
  <si>
    <t xml:space="preserve">Reference Data and Supplemental Calculations: </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</si>
  <si>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B from the consumer finance chapter of Impact Accounting for Product Use: A Framework and Industry-specific Models. </t>
    </r>
  </si>
  <si>
    <t xml:space="preserve">Note: The impact pathway(s) below calculate impact for the dimension presented on this tab using data that automatically populates from the Data Input and Results tab. The impact pathways below should not be edited. </t>
  </si>
  <si>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consumer finance industry. For guidance on measuring the product and service impact of another industry, please refer to </t>
    </r>
    <r>
      <rPr>
        <b/>
        <i/>
        <sz val="10"/>
        <color theme="1" tint="0.249977111117893"/>
        <rFont val="Arial"/>
        <family val="2"/>
      </rPr>
      <t xml:space="preserve">"Practitioner Guide to Calculating Product and Service Impact.” </t>
    </r>
    <r>
      <rPr>
        <b/>
        <sz val="10"/>
        <color theme="1" tint="0.249977111117893"/>
        <rFont val="Arial"/>
        <family val="2"/>
      </rPr>
      <t>Impact-Weighted Accounts project at Harvard Business School, 2022.</t>
    </r>
    <r>
      <rPr>
        <b/>
        <i/>
        <sz val="10"/>
        <color theme="1" tint="0.249977111117893"/>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</si>
</sst>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0.0%"/>
    <numFmt numFmtId="165" formatCode="&quot;$&quot;#,##0"/>
    <numFmt numFmtId="166" formatCode="&quot;$&quot;#,##0.00"/>
    <numFmt numFmtId="167" formatCode="0.0"/>
    <numFmt numFmtId="168" formatCode="0.00000"/>
    <numFmt numFmtId="169" formatCode="#,##0.00000"/>
  </numFmts>
  <fonts count="34"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767C21"/>
      <name val="Arial"/>
      <family val="2"/>
    </font>
    <font>
      <sz val="8"/>
      <name val="Calibri"/>
      <family val="2"/>
      <scheme val="minor"/>
    </font>
    <font>
      <sz val="11"/>
      <color theme="0"/>
      <name val="Calibri"/>
      <family val="2"/>
      <scheme val="minor"/>
    </font>
    <font>
      <sz val="10"/>
      <color rgb="FF000000"/>
      <name val="Arial"/>
      <family val="2"/>
    </font>
    <font>
      <sz val="11"/>
      <color rgb="FF000000"/>
      <name val="Calibri"/>
      <family val="2"/>
      <scheme val="minor"/>
    </font>
    <font>
      <sz val="8"/>
      <color theme="1"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b/>
      <sz val="10"/>
      <name val="Arial"/>
      <family val="2"/>
    </font>
    <font>
      <b/>
      <i/>
      <sz val="8"/>
      <color theme="1"/>
      <name val="Arial"/>
      <family val="2"/>
    </font>
    <font>
      <b/>
      <i/>
      <sz val="10"/>
      <name val="Arial"/>
      <family val="2"/>
    </font>
    <font>
      <b/>
      <u/>
      <sz val="12"/>
      <color theme="1"/>
      <name val="Arial"/>
      <family val="2"/>
    </font>
    <font>
      <i/>
      <sz val="10"/>
      <color theme="1"/>
      <name val="Arial"/>
      <family val="2"/>
    </font>
    <font>
      <sz val="3"/>
      <color theme="1" tint="0.249977111117893"/>
      <name val="Arial"/>
      <family val="2"/>
    </font>
    <font>
      <b/>
      <i/>
      <sz val="10"/>
      <color theme="1" tint="0.249977111117893"/>
      <name val="Arial"/>
      <family val="2"/>
    </font>
  </fonts>
  <fills count="15">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rgb="FFF2F2F2"/>
        <bgColor rgb="FF000000"/>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s>
  <borders count="15">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style="thin">
        <color theme="0" tint="-4.9989318521683403E-2"/>
      </left>
      <right/>
      <top/>
      <bottom/>
      <diagonal/>
    </border>
    <border>
      <left/>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177">
    <xf numFmtId="0" fontId="0" fillId="0" borderId="0" xfId="0"/>
    <xf numFmtId="0" fontId="2" fillId="0" borderId="0" xfId="0" applyFont="1"/>
    <xf numFmtId="0" fontId="4" fillId="5" borderId="0" xfId="0" applyFont="1" applyFill="1"/>
    <xf numFmtId="0" fontId="5" fillId="5" borderId="0" xfId="0" applyFont="1" applyFill="1"/>
    <xf numFmtId="0" fontId="10" fillId="5" borderId="0" xfId="0" applyFont="1" applyFill="1"/>
    <xf numFmtId="0" fontId="9" fillId="6" borderId="0" xfId="0" applyFont="1" applyFill="1"/>
    <xf numFmtId="0" fontId="11" fillId="6" borderId="0" xfId="0" applyFont="1" applyFill="1"/>
    <xf numFmtId="0" fontId="0" fillId="7" borderId="0" xfId="0" applyFill="1"/>
    <xf numFmtId="0" fontId="0" fillId="7" borderId="0" xfId="0" applyFill="1" applyBorder="1"/>
    <xf numFmtId="0" fontId="2" fillId="4" borderId="0" xfId="0" applyFont="1" applyFill="1" applyBorder="1" applyAlignment="1">
      <alignment wrapText="1"/>
    </xf>
    <xf numFmtId="0" fontId="3" fillId="6" borderId="0" xfId="0" applyFont="1" applyFill="1" applyBorder="1" applyAlignment="1">
      <alignment wrapText="1"/>
    </xf>
    <xf numFmtId="0" fontId="5" fillId="7" borderId="0" xfId="0" applyFont="1" applyFill="1" applyBorder="1"/>
    <xf numFmtId="2" fontId="5" fillId="7" borderId="0" xfId="0" applyNumberFormat="1" applyFont="1" applyFill="1" applyBorder="1" applyAlignment="1">
      <alignment horizontal="center" vertical="center"/>
    </xf>
    <xf numFmtId="0" fontId="2" fillId="4"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0" fontId="4" fillId="7" borderId="0" xfId="0" applyFont="1" applyFill="1" applyBorder="1"/>
    <xf numFmtId="0"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xf>
    <xf numFmtId="166" fontId="5" fillId="7" borderId="0"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0" fontId="17" fillId="7" borderId="0" xfId="0" applyFont="1" applyFill="1"/>
    <xf numFmtId="0" fontId="2" fillId="4" borderId="0" xfId="0" applyNumberFormat="1" applyFont="1" applyFill="1" applyBorder="1" applyAlignment="1">
      <alignment horizontal="center"/>
    </xf>
    <xf numFmtId="6" fontId="3" fillId="6" borderId="0" xfId="0" applyNumberFormat="1" applyFont="1" applyFill="1" applyBorder="1" applyAlignment="1">
      <alignment horizontal="center"/>
    </xf>
    <xf numFmtId="0" fontId="19" fillId="0" borderId="0" xfId="0" applyFont="1"/>
    <xf numFmtId="0" fontId="3" fillId="6" borderId="0" xfId="0" applyFont="1" applyFill="1" applyBorder="1" applyAlignment="1">
      <alignment vertical="center" wrapText="1"/>
    </xf>
    <xf numFmtId="6" fontId="3" fillId="6" borderId="0" xfId="0" applyNumberFormat="1" applyFont="1" applyFill="1" applyBorder="1" applyAlignment="1">
      <alignment horizontal="center" vertical="center"/>
    </xf>
    <xf numFmtId="0" fontId="8" fillId="0" borderId="0" xfId="0" applyFont="1"/>
    <xf numFmtId="0" fontId="20" fillId="0" borderId="0" xfId="0" applyFont="1" applyFill="1" applyBorder="1" applyAlignment="1">
      <alignment horizontal="center" vertical="center"/>
    </xf>
    <xf numFmtId="0" fontId="8" fillId="7" borderId="0" xfId="0" applyFont="1" applyFill="1"/>
    <xf numFmtId="0" fontId="14" fillId="3" borderId="1" xfId="0" applyFont="1" applyFill="1" applyBorder="1" applyAlignment="1">
      <alignment horizontal="left" vertical="center" wrapText="1"/>
    </xf>
    <xf numFmtId="0" fontId="14" fillId="3" borderId="0" xfId="0" applyFont="1" applyFill="1" applyBorder="1" applyAlignment="1">
      <alignment vertical="center" wrapText="1"/>
    </xf>
    <xf numFmtId="0" fontId="8" fillId="0" borderId="0" xfId="0" applyFont="1" applyAlignment="1">
      <alignment vertical="center"/>
    </xf>
    <xf numFmtId="6" fontId="23" fillId="10" borderId="0" xfId="0" applyNumberFormat="1" applyFont="1" applyFill="1" applyAlignment="1">
      <alignment horizontal="left" vertical="center"/>
    </xf>
    <xf numFmtId="0" fontId="12" fillId="6" borderId="0" xfId="0" applyFont="1" applyFill="1" applyAlignment="1">
      <alignment vertical="center"/>
    </xf>
    <xf numFmtId="0" fontId="2" fillId="0" borderId="0" xfId="0" applyFont="1" applyAlignment="1">
      <alignment vertical="center"/>
    </xf>
    <xf numFmtId="6" fontId="23" fillId="10" borderId="0" xfId="0" applyNumberFormat="1" applyFont="1" applyFill="1" applyAlignment="1">
      <alignment horizontal="right" vertical="center"/>
    </xf>
    <xf numFmtId="0" fontId="22" fillId="6" borderId="0" xfId="0" applyFont="1" applyFill="1" applyAlignment="1">
      <alignment horizontal="center" vertical="center"/>
    </xf>
    <xf numFmtId="0" fontId="24" fillId="5" borderId="3" xfId="0" applyFont="1" applyFill="1" applyBorder="1" applyAlignment="1">
      <alignment vertical="center"/>
    </xf>
    <xf numFmtId="0" fontId="22" fillId="6" borderId="2" xfId="0" applyFont="1" applyFill="1" applyBorder="1" applyAlignment="1">
      <alignment horizontal="center" vertical="center"/>
    </xf>
    <xf numFmtId="0" fontId="23" fillId="0" borderId="0" xfId="0" applyFont="1"/>
    <xf numFmtId="0" fontId="4" fillId="5" borderId="0" xfId="0" applyFont="1" applyFill="1" applyAlignment="1">
      <alignment vertical="center"/>
    </xf>
    <xf numFmtId="0" fontId="5" fillId="5" borderId="0" xfId="0" applyFont="1" applyFill="1" applyAlignment="1">
      <alignment vertical="center"/>
    </xf>
    <xf numFmtId="0" fontId="6" fillId="6" borderId="0" xfId="0" applyFont="1" applyFill="1" applyAlignment="1">
      <alignment vertical="center"/>
    </xf>
    <xf numFmtId="0" fontId="12" fillId="6" borderId="0" xfId="0" applyFont="1" applyFill="1" applyAlignment="1">
      <alignment horizontal="right" vertical="center"/>
    </xf>
    <xf numFmtId="0" fontId="24" fillId="5" borderId="0" xfId="0" applyFont="1" applyFill="1" applyAlignment="1">
      <alignment vertical="center"/>
    </xf>
    <xf numFmtId="0" fontId="7" fillId="0" borderId="0" xfId="0" applyFont="1" applyFill="1" applyBorder="1" applyAlignment="1">
      <alignment vertical="center"/>
    </xf>
    <xf numFmtId="0" fontId="13" fillId="2" borderId="0"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22" fillId="10" borderId="2" xfId="0" applyFont="1" applyFill="1" applyBorder="1" applyAlignment="1">
      <alignment horizontal="center" vertical="center"/>
    </xf>
    <xf numFmtId="0" fontId="22" fillId="10" borderId="0" xfId="0" applyFont="1" applyFill="1" applyAlignment="1">
      <alignment horizontal="center" vertical="center"/>
    </xf>
    <xf numFmtId="0" fontId="7" fillId="4" borderId="0" xfId="0" applyFont="1" applyFill="1" applyBorder="1" applyAlignment="1">
      <alignment vertical="center"/>
    </xf>
    <xf numFmtId="0" fontId="10" fillId="12" borderId="0" xfId="0" applyFont="1" applyFill="1"/>
    <xf numFmtId="0" fontId="4" fillId="12" borderId="0" xfId="0" applyFont="1" applyFill="1"/>
    <xf numFmtId="0" fontId="5" fillId="12" borderId="0" xfId="0" applyFont="1" applyFill="1"/>
    <xf numFmtId="0" fontId="3" fillId="13" borderId="0" xfId="0" applyFont="1" applyFill="1" applyBorder="1" applyAlignment="1">
      <alignment wrapText="1"/>
    </xf>
    <xf numFmtId="6" fontId="3" fillId="13" borderId="0" xfId="0" applyNumberFormat="1" applyFont="1" applyFill="1" applyBorder="1" applyAlignment="1">
      <alignment horizontal="center"/>
    </xf>
    <xf numFmtId="0" fontId="25" fillId="13" borderId="0" xfId="0" applyFont="1" applyFill="1"/>
    <xf numFmtId="0" fontId="26" fillId="13" borderId="0" xfId="0" applyFont="1" applyFill="1"/>
    <xf numFmtId="0" fontId="25" fillId="13" borderId="0" xfId="0" applyFont="1" applyFill="1" applyAlignment="1">
      <alignment horizontal="left"/>
    </xf>
    <xf numFmtId="0" fontId="11" fillId="6" borderId="0" xfId="0" applyFont="1" applyFill="1" applyAlignment="1">
      <alignment horizontal="left"/>
    </xf>
    <xf numFmtId="0" fontId="8" fillId="11" borderId="0" xfId="0" applyFont="1" applyFill="1" applyAlignment="1">
      <alignment vertical="center"/>
    </xf>
    <xf numFmtId="0" fontId="24" fillId="8" borderId="3" xfId="0" applyFont="1" applyFill="1" applyBorder="1" applyAlignment="1">
      <alignment vertical="center"/>
    </xf>
    <xf numFmtId="0" fontId="4" fillId="5" borderId="3" xfId="0" applyFont="1" applyFill="1" applyBorder="1" applyAlignment="1">
      <alignment horizontal="center" vertical="center"/>
    </xf>
    <xf numFmtId="0" fontId="4" fillId="8" borderId="3" xfId="0" applyFont="1" applyFill="1" applyBorder="1" applyAlignment="1">
      <alignment vertical="center"/>
    </xf>
    <xf numFmtId="0" fontId="27" fillId="10" borderId="2" xfId="0" applyFont="1" applyFill="1" applyBorder="1" applyAlignment="1">
      <alignment horizontal="center" vertical="center"/>
    </xf>
    <xf numFmtId="0" fontId="0" fillId="11" borderId="0" xfId="0" applyFill="1"/>
    <xf numFmtId="0" fontId="4" fillId="12" borderId="0" xfId="0" applyFont="1" applyFill="1" applyAlignment="1">
      <alignment horizontal="center"/>
    </xf>
    <xf numFmtId="6" fontId="8" fillId="4" borderId="0" xfId="0" applyNumberFormat="1" applyFont="1" applyFill="1"/>
    <xf numFmtId="0" fontId="2" fillId="4" borderId="0" xfId="0" applyFont="1" applyFill="1" applyAlignment="1">
      <alignment wrapText="1"/>
    </xf>
    <xf numFmtId="166" fontId="2" fillId="4" borderId="0" xfId="0" applyNumberFormat="1" applyFont="1" applyFill="1" applyAlignment="1">
      <alignment horizontal="center"/>
    </xf>
    <xf numFmtId="0" fontId="2" fillId="4" borderId="0" xfId="0" applyFont="1" applyFill="1"/>
    <xf numFmtId="0" fontId="2" fillId="4" borderId="0" xfId="0" applyFont="1" applyFill="1" applyAlignment="1">
      <alignment horizontal="center"/>
    </xf>
    <xf numFmtId="0" fontId="2" fillId="7" borderId="0" xfId="0" applyFont="1" applyFill="1"/>
    <xf numFmtId="0" fontId="3" fillId="6" borderId="0" xfId="0" applyFont="1" applyFill="1" applyAlignment="1">
      <alignment wrapText="1"/>
    </xf>
    <xf numFmtId="0" fontId="3" fillId="4" borderId="0" xfId="0" applyFont="1" applyFill="1"/>
    <xf numFmtId="2" fontId="0" fillId="4" borderId="0" xfId="0" applyNumberFormat="1" applyFill="1"/>
    <xf numFmtId="166" fontId="2" fillId="4" borderId="0" xfId="0" applyNumberFormat="1" applyFont="1" applyFill="1" applyAlignment="1">
      <alignment horizontal="center" vertical="center"/>
    </xf>
    <xf numFmtId="165" fontId="2" fillId="4" borderId="0" xfId="0" applyNumberFormat="1" applyFont="1" applyFill="1" applyAlignment="1">
      <alignment horizontal="center"/>
    </xf>
    <xf numFmtId="3" fontId="2" fillId="4" borderId="0" xfId="0" applyNumberFormat="1" applyFont="1" applyFill="1" applyAlignment="1">
      <alignment horizontal="center"/>
    </xf>
    <xf numFmtId="165" fontId="3" fillId="6" borderId="0" xfId="0" applyNumberFormat="1" applyFont="1" applyFill="1" applyAlignment="1">
      <alignment horizontal="center"/>
    </xf>
    <xf numFmtId="3" fontId="2" fillId="4"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4" borderId="0" xfId="0" applyNumberFormat="1" applyFont="1" applyFill="1" applyAlignment="1">
      <alignment horizontal="center" vertical="center"/>
    </xf>
    <xf numFmtId="38" fontId="2" fillId="4" borderId="0" xfId="0" applyNumberFormat="1" applyFont="1" applyFill="1" applyAlignment="1">
      <alignment horizontal="center"/>
    </xf>
    <xf numFmtId="8" fontId="2" fillId="4" borderId="0" xfId="0" applyNumberFormat="1" applyFont="1" applyFill="1" applyAlignment="1">
      <alignment horizontal="center"/>
    </xf>
    <xf numFmtId="0" fontId="3" fillId="0" borderId="0" xfId="0" applyFont="1" applyAlignment="1">
      <alignment wrapText="1"/>
    </xf>
    <xf numFmtId="8" fontId="3" fillId="0" borderId="0" xfId="0" applyNumberFormat="1" applyFont="1" applyAlignment="1">
      <alignment horizontal="center"/>
    </xf>
    <xf numFmtId="0" fontId="5" fillId="7" borderId="0" xfId="0" applyFont="1" applyFill="1"/>
    <xf numFmtId="165" fontId="5" fillId="7" borderId="0" xfId="0" applyNumberFormat="1" applyFont="1" applyFill="1" applyAlignment="1">
      <alignment horizontal="center" vertical="center"/>
    </xf>
    <xf numFmtId="0" fontId="5" fillId="7" borderId="0" xfId="0" applyFont="1" applyFill="1" applyAlignment="1">
      <alignment horizontal="center" vertical="center"/>
    </xf>
    <xf numFmtId="0" fontId="4" fillId="7" borderId="0" xfId="0" applyFont="1" applyFill="1"/>
    <xf numFmtId="6" fontId="3" fillId="6" borderId="0" xfId="0" applyNumberFormat="1" applyFont="1" applyFill="1" applyAlignment="1">
      <alignment horizontal="center"/>
    </xf>
    <xf numFmtId="0" fontId="14" fillId="3" borderId="0" xfId="0" applyFont="1" applyFill="1" applyBorder="1" applyAlignment="1">
      <alignment horizontal="left" vertical="center" wrapText="1"/>
    </xf>
    <xf numFmtId="0" fontId="0" fillId="0" borderId="0" xfId="0" applyAlignment="1">
      <alignment vertical="center"/>
    </xf>
    <xf numFmtId="9" fontId="2" fillId="4" borderId="0" xfId="0" applyNumberFormat="1"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horizontal="center" vertical="center"/>
    </xf>
    <xf numFmtId="0" fontId="2" fillId="4" borderId="0" xfId="0" quotePrefix="1" applyFont="1" applyFill="1" applyAlignment="1">
      <alignment horizontal="center" vertical="center"/>
    </xf>
    <xf numFmtId="0" fontId="3" fillId="6" borderId="0" xfId="0" applyFont="1" applyFill="1" applyAlignment="1">
      <alignment vertical="center" wrapText="1"/>
    </xf>
    <xf numFmtId="9" fontId="3" fillId="0" borderId="0" xfId="0" applyNumberFormat="1" applyFont="1" applyFill="1" applyAlignment="1">
      <alignment vertical="center" wrapText="1"/>
    </xf>
    <xf numFmtId="6" fontId="3" fillId="6" borderId="0" xfId="0" applyNumberFormat="1" applyFont="1" applyFill="1" applyAlignment="1">
      <alignment horizontal="center" vertical="center"/>
    </xf>
    <xf numFmtId="164" fontId="2" fillId="4" borderId="0" xfId="0" applyNumberFormat="1" applyFont="1" applyFill="1" applyAlignment="1">
      <alignment horizontal="center"/>
    </xf>
    <xf numFmtId="0" fontId="5" fillId="7" borderId="0" xfId="0" applyFont="1" applyFill="1" applyBorder="1" applyAlignment="1">
      <alignment vertical="center"/>
    </xf>
    <xf numFmtId="0" fontId="31" fillId="4" borderId="0" xfId="0" applyFont="1" applyFill="1" applyBorder="1" applyAlignment="1">
      <alignment vertical="center" wrapText="1"/>
    </xf>
    <xf numFmtId="6" fontId="0" fillId="0" borderId="0" xfId="0" applyNumberFormat="1"/>
    <xf numFmtId="167" fontId="2" fillId="4" borderId="0" xfId="0" applyNumberFormat="1" applyFont="1" applyFill="1" applyAlignment="1">
      <alignment horizontal="left" vertical="center"/>
    </xf>
    <xf numFmtId="0" fontId="15" fillId="13" borderId="0" xfId="0" applyFont="1" applyFill="1"/>
    <xf numFmtId="0" fontId="8" fillId="0" borderId="0" xfId="0" applyFont="1" applyAlignment="1">
      <alignment horizontal="center"/>
    </xf>
    <xf numFmtId="0" fontId="8" fillId="4" borderId="13" xfId="0" applyFont="1" applyFill="1" applyBorder="1"/>
    <xf numFmtId="0" fontId="8" fillId="0" borderId="0" xfId="0" applyFont="1" applyBorder="1"/>
    <xf numFmtId="6" fontId="8" fillId="0" borderId="0" xfId="0" applyNumberFormat="1" applyFont="1"/>
    <xf numFmtId="0" fontId="8" fillId="0" borderId="0" xfId="0" applyFont="1" applyFill="1" applyBorder="1" applyAlignment="1">
      <alignment vertical="center"/>
    </xf>
    <xf numFmtId="0" fontId="8" fillId="4" borderId="0" xfId="0" applyFont="1" applyFill="1" applyBorder="1"/>
    <xf numFmtId="166" fontId="21" fillId="4" borderId="11" xfId="0" applyNumberFormat="1" applyFont="1" applyFill="1" applyBorder="1" applyAlignment="1">
      <alignment horizontal="center" vertical="center"/>
    </xf>
    <xf numFmtId="3" fontId="21" fillId="4" borderId="12" xfId="0" applyNumberFormat="1" applyFont="1" applyFill="1" applyBorder="1" applyAlignment="1">
      <alignment horizontal="center"/>
    </xf>
    <xf numFmtId="9" fontId="21" fillId="4" borderId="12" xfId="0" applyNumberFormat="1" applyFont="1" applyFill="1" applyBorder="1" applyAlignment="1">
      <alignment horizontal="center"/>
    </xf>
    <xf numFmtId="165" fontId="21" fillId="4" borderId="12" xfId="0" applyNumberFormat="1" applyFont="1" applyFill="1" applyBorder="1" applyAlignment="1">
      <alignment horizontal="center"/>
    </xf>
    <xf numFmtId="164" fontId="21" fillId="4" borderId="12" xfId="0" applyNumberFormat="1" applyFont="1" applyFill="1" applyBorder="1" applyAlignment="1">
      <alignment horizontal="center"/>
    </xf>
    <xf numFmtId="6" fontId="0" fillId="0" borderId="0" xfId="0" applyNumberFormat="1" applyAlignment="1">
      <alignment vertical="center"/>
    </xf>
    <xf numFmtId="0" fontId="3" fillId="4" borderId="0" xfId="0" applyFont="1" applyFill="1" applyAlignment="1">
      <alignment vertical="center" wrapText="1"/>
    </xf>
    <xf numFmtId="10" fontId="2" fillId="4" borderId="0" xfId="0" applyNumberFormat="1" applyFont="1" applyFill="1" applyAlignment="1">
      <alignment horizontal="center" vertical="center"/>
    </xf>
    <xf numFmtId="8" fontId="2" fillId="4" borderId="0" xfId="0" applyNumberFormat="1" applyFont="1" applyFill="1" applyAlignment="1">
      <alignment horizontal="center" vertical="center"/>
    </xf>
    <xf numFmtId="6" fontId="2" fillId="4" borderId="0" xfId="0" applyNumberFormat="1" applyFont="1" applyFill="1" applyAlignment="1">
      <alignment horizontal="center" vertical="center"/>
    </xf>
    <xf numFmtId="166" fontId="2" fillId="4" borderId="0" xfId="0" quotePrefix="1" applyNumberFormat="1" applyFont="1" applyFill="1" applyAlignment="1">
      <alignment horizontal="center" vertical="center"/>
    </xf>
    <xf numFmtId="166" fontId="3" fillId="4" borderId="0" xfId="0" applyNumberFormat="1" applyFont="1" applyFill="1" applyAlignment="1">
      <alignment horizontal="center" vertical="center"/>
    </xf>
    <xf numFmtId="8" fontId="3" fillId="4" borderId="0" xfId="0" applyNumberFormat="1" applyFont="1" applyFill="1" applyAlignment="1">
      <alignment horizontal="center" vertical="center"/>
    </xf>
    <xf numFmtId="9" fontId="2" fillId="4" borderId="0" xfId="0" applyNumberFormat="1" applyFont="1" applyFill="1" applyAlignment="1">
      <alignment horizontal="center"/>
    </xf>
    <xf numFmtId="4" fontId="2" fillId="4" borderId="0" xfId="0" applyNumberFormat="1" applyFont="1" applyFill="1" applyAlignment="1">
      <alignment horizontal="center"/>
    </xf>
    <xf numFmtId="3" fontId="2" fillId="4" borderId="0" xfId="0" quotePrefix="1" applyNumberFormat="1" applyFont="1" applyFill="1" applyAlignment="1">
      <alignment horizontal="center"/>
    </xf>
    <xf numFmtId="0" fontId="18" fillId="9" borderId="0" xfId="0" quotePrefix="1" applyFont="1" applyFill="1" applyAlignment="1">
      <alignment horizontal="center"/>
    </xf>
    <xf numFmtId="6" fontId="2" fillId="4" borderId="0" xfId="0" quotePrefix="1" applyNumberFormat="1" applyFont="1" applyFill="1" applyAlignment="1">
      <alignment horizontal="center"/>
    </xf>
    <xf numFmtId="0" fontId="2" fillId="4" borderId="0" xfId="0" quotePrefix="1" applyFont="1" applyFill="1" applyAlignment="1">
      <alignment horizontal="center"/>
    </xf>
    <xf numFmtId="38" fontId="2" fillId="4" borderId="0" xfId="0" quotePrefix="1" applyNumberFormat="1" applyFont="1" applyFill="1" applyAlignment="1">
      <alignment horizontal="center"/>
    </xf>
    <xf numFmtId="0" fontId="31" fillId="4" borderId="0" xfId="0" applyFont="1" applyFill="1" applyAlignment="1">
      <alignment wrapText="1"/>
    </xf>
    <xf numFmtId="165" fontId="31" fillId="4" borderId="0" xfId="0" applyNumberFormat="1" applyFont="1" applyFill="1" applyAlignment="1">
      <alignment horizontal="center"/>
    </xf>
    <xf numFmtId="0" fontId="31" fillId="4" borderId="0" xfId="0" applyFont="1" applyFill="1" applyAlignment="1">
      <alignment horizontal="center" vertical="center"/>
    </xf>
    <xf numFmtId="4" fontId="31" fillId="4" borderId="0" xfId="0" applyNumberFormat="1" applyFont="1" applyFill="1" applyAlignment="1">
      <alignment horizontal="center"/>
    </xf>
    <xf numFmtId="0" fontId="3" fillId="4" borderId="14" xfId="0" applyFont="1" applyFill="1" applyBorder="1" applyAlignment="1">
      <alignment wrapText="1"/>
    </xf>
    <xf numFmtId="38" fontId="3" fillId="4" borderId="14" xfId="0" applyNumberFormat="1" applyFont="1" applyFill="1" applyBorder="1" applyAlignment="1">
      <alignment horizontal="center"/>
    </xf>
    <xf numFmtId="0" fontId="3" fillId="4" borderId="0" xfId="0" applyFont="1" applyFill="1" applyBorder="1" applyAlignment="1">
      <alignment wrapText="1"/>
    </xf>
    <xf numFmtId="38" fontId="3" fillId="4" borderId="0" xfId="0" applyNumberFormat="1" applyFont="1" applyFill="1" applyBorder="1" applyAlignment="1">
      <alignment horizontal="center"/>
    </xf>
    <xf numFmtId="0" fontId="2" fillId="4" borderId="0" xfId="0" quotePrefix="1" applyNumberFormat="1" applyFont="1" applyFill="1" applyBorder="1" applyAlignment="1">
      <alignment horizontal="center"/>
    </xf>
    <xf numFmtId="1" fontId="2" fillId="4" borderId="0" xfId="0" applyNumberFormat="1" applyFont="1" applyFill="1" applyBorder="1" applyAlignment="1">
      <alignment horizontal="center"/>
    </xf>
    <xf numFmtId="9" fontId="2" fillId="4" borderId="0" xfId="0" applyNumberFormat="1" applyFont="1" applyFill="1" applyBorder="1" applyAlignment="1">
      <alignment horizontal="center"/>
    </xf>
    <xf numFmtId="3" fontId="2" fillId="4" borderId="0" xfId="0" applyNumberFormat="1" applyFont="1" applyFill="1" applyBorder="1" applyAlignment="1">
      <alignment horizontal="center"/>
    </xf>
    <xf numFmtId="169" fontId="2" fillId="4" borderId="0" xfId="0" applyNumberFormat="1" applyFont="1" applyFill="1" applyAlignment="1">
      <alignment horizontal="center"/>
    </xf>
    <xf numFmtId="0" fontId="21" fillId="14" borderId="4" xfId="0" applyFont="1" applyFill="1" applyBorder="1" applyAlignment="1">
      <alignment horizontal="center"/>
    </xf>
    <xf numFmtId="0" fontId="21" fillId="14" borderId="6" xfId="0" applyFont="1" applyFill="1" applyBorder="1" applyAlignment="1">
      <alignment horizontal="center"/>
    </xf>
    <xf numFmtId="165" fontId="21" fillId="14" borderId="6" xfId="0" applyNumberFormat="1" applyFont="1" applyFill="1" applyBorder="1" applyAlignment="1">
      <alignment horizontal="center" vertical="center"/>
    </xf>
    <xf numFmtId="3" fontId="21" fillId="14" borderId="6" xfId="0" applyNumberFormat="1" applyFont="1" applyFill="1" applyBorder="1" applyAlignment="1">
      <alignment horizontal="center" vertical="center"/>
    </xf>
    <xf numFmtId="2" fontId="21" fillId="14" borderId="6" xfId="1" applyNumberFormat="1" applyFont="1" applyFill="1" applyBorder="1" applyAlignment="1">
      <alignment horizontal="center" vertical="center"/>
    </xf>
    <xf numFmtId="10" fontId="21" fillId="14" borderId="6" xfId="1" applyNumberFormat="1" applyFont="1" applyFill="1" applyBorder="1" applyAlignment="1">
      <alignment horizontal="center" vertical="center"/>
    </xf>
    <xf numFmtId="9" fontId="21" fillId="14" borderId="6" xfId="0" applyNumberFormat="1" applyFont="1" applyFill="1" applyBorder="1" applyAlignment="1">
      <alignment horizontal="center" vertical="center"/>
    </xf>
    <xf numFmtId="166" fontId="21" fillId="14" borderId="6" xfId="0" applyNumberFormat="1" applyFont="1" applyFill="1" applyBorder="1" applyAlignment="1">
      <alignment horizontal="center" vertical="center"/>
    </xf>
    <xf numFmtId="9" fontId="21" fillId="14" borderId="6" xfId="1" applyFont="1" applyFill="1" applyBorder="1" applyAlignment="1">
      <alignment horizontal="center" vertical="center"/>
    </xf>
    <xf numFmtId="1" fontId="21" fillId="14" borderId="6" xfId="0" applyNumberFormat="1" applyFont="1" applyFill="1" applyBorder="1" applyAlignment="1">
      <alignment horizontal="center"/>
    </xf>
    <xf numFmtId="168" fontId="21" fillId="14" borderId="6" xfId="0" applyNumberFormat="1" applyFont="1" applyFill="1" applyBorder="1" applyAlignment="1">
      <alignment horizontal="center"/>
    </xf>
    <xf numFmtId="3" fontId="21" fillId="14" borderId="8" xfId="0" applyNumberFormat="1" applyFont="1" applyFill="1" applyBorder="1" applyAlignment="1">
      <alignment horizontal="center"/>
    </xf>
    <xf numFmtId="164" fontId="21" fillId="14" borderId="6" xfId="1" applyNumberFormat="1" applyFont="1" applyFill="1" applyBorder="1" applyAlignment="1">
      <alignment horizontal="center" vertical="center"/>
    </xf>
    <xf numFmtId="9" fontId="21" fillId="14" borderId="6" xfId="1" applyNumberFormat="1" applyFont="1" applyFill="1" applyBorder="1" applyAlignment="1">
      <alignment horizontal="center" vertical="center"/>
    </xf>
    <xf numFmtId="164" fontId="21" fillId="4" borderId="12" xfId="1" applyNumberFormat="1" applyFont="1" applyFill="1" applyBorder="1" applyAlignment="1">
      <alignment horizontal="center" vertical="center"/>
    </xf>
    <xf numFmtId="0" fontId="7" fillId="4" borderId="13" xfId="0" applyFont="1" applyFill="1" applyBorder="1"/>
    <xf numFmtId="0" fontId="4" fillId="5" borderId="0" xfId="0" applyFont="1" applyFill="1" applyAlignment="1">
      <alignment vertical="center"/>
    </xf>
    <xf numFmtId="0" fontId="21" fillId="14" borderId="5" xfId="0" applyFont="1" applyFill="1" applyBorder="1" applyAlignment="1">
      <alignment horizontal="left" vertical="top"/>
    </xf>
    <xf numFmtId="0" fontId="21" fillId="14" borderId="7" xfId="0" applyFont="1" applyFill="1" applyBorder="1" applyAlignment="1">
      <alignment horizontal="left" vertical="top"/>
    </xf>
    <xf numFmtId="2" fontId="21" fillId="14" borderId="7" xfId="0" applyNumberFormat="1" applyFont="1" applyFill="1" applyBorder="1" applyAlignment="1">
      <alignment horizontal="left" vertical="top"/>
    </xf>
    <xf numFmtId="3" fontId="21" fillId="14" borderId="7" xfId="0" applyNumberFormat="1" applyFont="1" applyFill="1" applyBorder="1" applyAlignment="1">
      <alignment horizontal="left" vertical="top"/>
    </xf>
    <xf numFmtId="2" fontId="21" fillId="14" borderId="9" xfId="0" applyNumberFormat="1" applyFont="1" applyFill="1" applyBorder="1" applyAlignment="1">
      <alignment horizontal="left" vertical="top"/>
    </xf>
    <xf numFmtId="0" fontId="30" fillId="0" borderId="0" xfId="0" applyFont="1" applyAlignment="1">
      <alignment horizontal="center" vertical="center"/>
    </xf>
    <xf numFmtId="0" fontId="4" fillId="5" borderId="0" xfId="0" applyFont="1" applyFill="1" applyAlignment="1">
      <alignment vertical="center"/>
    </xf>
    <xf numFmtId="0" fontId="6" fillId="6" borderId="0" xfId="0" applyFont="1" applyFill="1" applyAlignment="1">
      <alignment horizontal="left" vertical="center" wrapText="1"/>
    </xf>
    <xf numFmtId="0" fontId="28" fillId="0" borderId="10" xfId="0" applyFont="1" applyBorder="1" applyAlignment="1">
      <alignment horizontal="center"/>
    </xf>
    <xf numFmtId="0" fontId="29"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56028</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S12"/>
  <sheetViews>
    <sheetView showGridLines="0" tabSelected="1" zoomScale="85" zoomScaleNormal="85"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x14ac:dyDescent="0.2"/>
    <row r="2" spans="1:11" ht="12.95" customHeight="1" x14ac:dyDescent="0.2">
      <c r="B2" s="40" t="s">
        <v>39</v>
      </c>
      <c r="C2" s="40"/>
      <c r="D2" s="41"/>
      <c r="E2" s="41"/>
      <c r="F2" s="41"/>
      <c r="G2" s="41"/>
      <c r="H2" s="41"/>
      <c r="I2" s="41"/>
      <c r="J2" s="41"/>
      <c r="K2" s="34"/>
    </row>
    <row r="3" spans="1:11" ht="12.95" customHeight="1" x14ac:dyDescent="0.2">
      <c r="B3" s="33" t="s">
        <v>47</v>
      </c>
      <c r="C3" s="42"/>
      <c r="D3" s="42"/>
      <c r="E3" s="42"/>
      <c r="F3" s="42"/>
      <c r="G3" s="42"/>
      <c r="H3" s="42"/>
      <c r="I3" s="42"/>
      <c r="J3" s="43" t="s">
        <v>8</v>
      </c>
      <c r="K3" s="34"/>
    </row>
    <row r="4" spans="1:11" ht="12.95" customHeight="1" x14ac:dyDescent="0.2">
      <c r="B4" s="33" t="s">
        <v>48</v>
      </c>
      <c r="C4" s="42"/>
      <c r="D4" s="42"/>
      <c r="E4" s="42"/>
      <c r="F4" s="42"/>
      <c r="G4" s="42"/>
      <c r="H4" s="42"/>
      <c r="I4" s="42"/>
      <c r="J4" s="43" t="s">
        <v>9</v>
      </c>
      <c r="K4" s="34"/>
    </row>
    <row r="5" spans="1:11" ht="12.95" customHeight="1" x14ac:dyDescent="0.2"/>
    <row r="6" spans="1:11" s="26" customFormat="1" ht="12.95" customHeight="1" x14ac:dyDescent="0.2">
      <c r="A6" s="1"/>
      <c r="B6" s="173" t="s">
        <v>36</v>
      </c>
      <c r="C6" s="173"/>
      <c r="D6" s="173"/>
      <c r="E6" s="173"/>
      <c r="F6" s="173"/>
      <c r="G6" s="173"/>
      <c r="H6" s="173"/>
      <c r="I6" s="173"/>
      <c r="J6" s="173"/>
    </row>
    <row r="7" spans="1:11" s="26" customFormat="1" ht="129.94999999999999" customHeight="1" x14ac:dyDescent="0.2">
      <c r="A7" s="1"/>
      <c r="B7" s="174" t="s">
        <v>166</v>
      </c>
      <c r="C7" s="174"/>
      <c r="D7" s="174"/>
      <c r="E7" s="174"/>
      <c r="F7" s="174"/>
      <c r="G7" s="174"/>
      <c r="H7" s="174"/>
      <c r="I7" s="174"/>
      <c r="J7" s="174"/>
    </row>
    <row r="8" spans="1:11" s="26" customFormat="1" ht="12.95" customHeight="1" x14ac:dyDescent="0.2">
      <c r="A8" s="1"/>
    </row>
    <row r="9" spans="1:11" s="26" customFormat="1" ht="12.95" customHeight="1" x14ac:dyDescent="0.2">
      <c r="A9" s="1"/>
      <c r="B9" s="173" t="s">
        <v>35</v>
      </c>
      <c r="C9" s="173"/>
      <c r="D9" s="173"/>
      <c r="E9" s="173"/>
      <c r="F9" s="173"/>
      <c r="G9" s="173"/>
      <c r="H9" s="173"/>
      <c r="I9" s="173"/>
      <c r="J9" s="173"/>
    </row>
    <row r="10" spans="1:11" ht="140.1" customHeight="1" x14ac:dyDescent="0.2">
      <c r="B10" s="174" t="s">
        <v>164</v>
      </c>
      <c r="C10" s="174"/>
      <c r="D10" s="174"/>
      <c r="E10" s="174"/>
      <c r="F10" s="174"/>
      <c r="G10" s="174"/>
      <c r="H10" s="174"/>
      <c r="I10" s="174"/>
      <c r="J10" s="174"/>
    </row>
    <row r="12" spans="1:11" ht="15.75" x14ac:dyDescent="0.2">
      <c r="B12" s="172" t="s">
        <v>38</v>
      </c>
      <c r="C12" s="172"/>
      <c r="D12" s="172"/>
      <c r="E12" s="172"/>
      <c r="F12" s="172"/>
      <c r="G12" s="172"/>
      <c r="H12" s="172"/>
      <c r="I12" s="172"/>
      <c r="J12" s="172"/>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A2:F14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55" t="s">
        <v>39</v>
      </c>
      <c r="C2" s="56"/>
      <c r="D2" s="57"/>
    </row>
    <row r="3" spans="2:4" ht="15" customHeight="1" x14ac:dyDescent="0.25">
      <c r="B3" s="60" t="s">
        <v>47</v>
      </c>
      <c r="C3" s="61"/>
      <c r="D3" s="62" t="s">
        <v>8</v>
      </c>
    </row>
    <row r="4" spans="2:4" ht="15" customHeight="1" x14ac:dyDescent="0.25">
      <c r="B4" s="60" t="s">
        <v>48</v>
      </c>
      <c r="C4" s="61"/>
      <c r="D4" s="62" t="s">
        <v>9</v>
      </c>
    </row>
    <row r="5" spans="2:4" ht="39.950000000000003" customHeight="1" x14ac:dyDescent="0.25">
      <c r="B5" s="176" t="s">
        <v>165</v>
      </c>
      <c r="C5" s="176"/>
      <c r="D5" s="176"/>
    </row>
    <row r="6" spans="2:4" ht="12.95" customHeight="1" x14ac:dyDescent="0.25">
      <c r="B6" s="70" t="s">
        <v>10</v>
      </c>
      <c r="C6" s="70" t="s">
        <v>12</v>
      </c>
    </row>
    <row r="7" spans="2:4" ht="12.95" customHeight="1" x14ac:dyDescent="0.25">
      <c r="B7" s="72" t="s">
        <v>81</v>
      </c>
      <c r="C7" s="82">
        <f>'Data Input and Results'!F33</f>
        <v>0</v>
      </c>
    </row>
    <row r="8" spans="2:4" ht="12.95" customHeight="1" x14ac:dyDescent="0.25">
      <c r="B8" s="72"/>
      <c r="C8" s="132" t="s">
        <v>20</v>
      </c>
    </row>
    <row r="9" spans="2:4" ht="12.95" customHeight="1" x14ac:dyDescent="0.25">
      <c r="B9" s="72" t="s">
        <v>79</v>
      </c>
      <c r="C9" s="149">
        <f>'Data Input and Results'!F32</f>
        <v>0</v>
      </c>
    </row>
    <row r="10" spans="2:4" ht="12.95" customHeight="1" x14ac:dyDescent="0.25">
      <c r="B10" s="72"/>
      <c r="C10" s="132" t="s">
        <v>20</v>
      </c>
    </row>
    <row r="11" spans="2:4" ht="12.95" customHeight="1" x14ac:dyDescent="0.25">
      <c r="B11" s="72" t="s">
        <v>137</v>
      </c>
      <c r="C11" s="81">
        <f>C20</f>
        <v>18150</v>
      </c>
    </row>
    <row r="12" spans="2:4" ht="12.95" customHeight="1" x14ac:dyDescent="0.25">
      <c r="B12" s="72"/>
      <c r="C12" s="132" t="s">
        <v>19</v>
      </c>
    </row>
    <row r="13" spans="2:4" ht="12.95" customHeight="1" x14ac:dyDescent="0.25">
      <c r="B13" s="58" t="s">
        <v>135</v>
      </c>
      <c r="C13" s="59">
        <f>C7*C9*C11*-1</f>
        <v>0</v>
      </c>
    </row>
    <row r="14" spans="2:4" ht="12.95" customHeight="1" x14ac:dyDescent="0.25">
      <c r="B14" s="23"/>
      <c r="C14" s="23"/>
    </row>
    <row r="15" spans="2:4" ht="12.95" customHeight="1" x14ac:dyDescent="0.25">
      <c r="B15" s="69"/>
      <c r="C15" s="69"/>
    </row>
    <row r="16" spans="2:4" ht="12.95" customHeight="1" x14ac:dyDescent="0.25"/>
    <row r="17" spans="2:6" ht="12.95" customHeight="1" x14ac:dyDescent="0.25">
      <c r="B17" s="67" t="s">
        <v>163</v>
      </c>
      <c r="C17" s="67"/>
    </row>
    <row r="18" spans="2:6" ht="12.95" customHeight="1" x14ac:dyDescent="0.25">
      <c r="B18" s="68" t="s">
        <v>10</v>
      </c>
      <c r="C18" s="68" t="s">
        <v>12</v>
      </c>
    </row>
    <row r="19" spans="2:6" ht="12.95" customHeight="1" x14ac:dyDescent="0.25">
      <c r="B19" s="78" t="s">
        <v>102</v>
      </c>
      <c r="C19" s="86"/>
    </row>
    <row r="20" spans="2:6" ht="12.95" customHeight="1" x14ac:dyDescent="0.25">
      <c r="B20" s="72" t="s">
        <v>137</v>
      </c>
      <c r="C20" s="81">
        <f>'Data Input and Results'!$F$49</f>
        <v>18150</v>
      </c>
    </row>
    <row r="21" spans="2:6" ht="12.95" customHeight="1" x14ac:dyDescent="0.25"/>
    <row r="22" spans="2:6" ht="12.95" customHeight="1" x14ac:dyDescent="0.25">
      <c r="B22" s="76"/>
      <c r="C22" s="85"/>
    </row>
    <row r="23" spans="2:6" s="8" customFormat="1" ht="12.95" customHeight="1" x14ac:dyDescent="0.25"/>
    <row r="24" spans="2:6" ht="12.95" customHeight="1" x14ac:dyDescent="0.25"/>
    <row r="25" spans="2:6" s="7" customFormat="1" ht="12.95" customHeight="1" x14ac:dyDescent="0.25"/>
    <row r="26" spans="2:6" s="7" customFormat="1" ht="12.95" customHeight="1" x14ac:dyDescent="0.25"/>
    <row r="27" spans="2:6" s="7" customFormat="1" ht="12.95" customHeight="1" x14ac:dyDescent="0.25">
      <c r="E27" s="94"/>
      <c r="F27" s="92"/>
    </row>
    <row r="28" spans="2:6" s="7" customFormat="1" ht="12.95" customHeight="1" x14ac:dyDescent="0.25">
      <c r="E28" s="91"/>
      <c r="F28" s="92"/>
    </row>
    <row r="29" spans="2:6" ht="12.95" customHeight="1" x14ac:dyDescent="0.25">
      <c r="E29" s="91"/>
      <c r="F29" s="92"/>
    </row>
    <row r="30" spans="2:6" ht="12.95" customHeight="1" x14ac:dyDescent="0.25">
      <c r="E30" s="91"/>
      <c r="F30" s="93"/>
    </row>
    <row r="31" spans="2:6" ht="12.95" customHeight="1" x14ac:dyDescent="0.25">
      <c r="E31" s="91"/>
      <c r="F31" s="92"/>
    </row>
    <row r="32" spans="2:6" ht="12.95" customHeight="1" x14ac:dyDescent="0.25">
      <c r="E32" s="91"/>
      <c r="F32" s="92"/>
    </row>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s="7" customFormat="1" ht="12.95" customHeight="1" x14ac:dyDescent="0.25"/>
    <row r="77" ht="12.95" customHeight="1" x14ac:dyDescent="0.25"/>
    <row r="78" ht="12.95" customHeight="1" x14ac:dyDescent="0.25"/>
    <row r="79" ht="12.95" customHeight="1" x14ac:dyDescent="0.25"/>
    <row r="80" s="7" customFormat="1"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s="7" customFormat="1"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s="7" customFormat="1" ht="12.95" customHeight="1" x14ac:dyDescent="0.25"/>
    <row r="93" ht="12.95" customHeight="1" x14ac:dyDescent="0.25"/>
    <row r="94" s="7" customFormat="1"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s="7" customFormat="1" ht="12.95" customHeight="1" x14ac:dyDescent="0.25"/>
    <row r="103" ht="12.95" customHeight="1" x14ac:dyDescent="0.25"/>
    <row r="104" s="7" customFormat="1" ht="12.95" customHeight="1" x14ac:dyDescent="0.25"/>
    <row r="105" ht="12.95" customHeight="1" x14ac:dyDescent="0.25"/>
    <row r="106" ht="12.95" customHeight="1" x14ac:dyDescent="0.25"/>
    <row r="107" ht="12.95" customHeight="1" x14ac:dyDescent="0.25"/>
    <row r="108" s="7" customFormat="1"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216B-F218-4675-969D-9AF4FCD62644}">
  <sheetPr>
    <tabColor theme="1"/>
  </sheetPr>
  <dimension ref="A1:K230"/>
  <sheetViews>
    <sheetView showGridLines="0" zoomScale="85" zoomScaleNormal="85" workbookViewId="0"/>
  </sheetViews>
  <sheetFormatPr defaultColWidth="6"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5" width="20.85546875" style="1" bestFit="1" customWidth="1"/>
    <col min="6" max="6" width="41.28515625" style="1" bestFit="1" customWidth="1"/>
    <col min="7" max="7" width="20.7109375" style="1" bestFit="1" customWidth="1"/>
    <col min="8" max="8" width="1.7109375" style="1" customWidth="1"/>
    <col min="9" max="9" width="20.28515625" style="1" bestFit="1" customWidth="1"/>
    <col min="10" max="10" width="15.42578125" style="1" bestFit="1" customWidth="1"/>
    <col min="11" max="11" width="6" style="1" customWidth="1"/>
    <col min="12" max="12" width="19.140625" style="1" bestFit="1" customWidth="1"/>
    <col min="13" max="13" width="21.85546875" style="1" bestFit="1" customWidth="1"/>
    <col min="14" max="14" width="33.28515625" style="1" bestFit="1" customWidth="1"/>
    <col min="15" max="15" width="20.85546875" style="1" bestFit="1" customWidth="1"/>
    <col min="16" max="16" width="41.28515625" style="1" bestFit="1" customWidth="1"/>
    <col min="17" max="17" width="20.7109375" style="1" bestFit="1" customWidth="1"/>
    <col min="18" max="18" width="1.7109375" style="1" customWidth="1"/>
    <col min="19" max="19" width="20.7109375" style="1" bestFit="1" customWidth="1"/>
    <col min="20" max="20" width="15.42578125" style="1" bestFit="1" customWidth="1"/>
    <col min="21" max="16384" width="6" style="1"/>
  </cols>
  <sheetData>
    <row r="1" spans="1:11" ht="8.1" customHeight="1" x14ac:dyDescent="0.2"/>
    <row r="2" spans="1:11" ht="12.95" customHeight="1" x14ac:dyDescent="0.2">
      <c r="B2" s="166" t="s">
        <v>39</v>
      </c>
      <c r="C2" s="166"/>
      <c r="D2" s="41"/>
      <c r="E2" s="41"/>
      <c r="F2" s="41"/>
      <c r="G2" s="41"/>
      <c r="H2" s="41"/>
      <c r="I2" s="41"/>
      <c r="J2" s="41"/>
      <c r="K2" s="34"/>
    </row>
    <row r="3" spans="1:11" ht="12.95" customHeight="1" x14ac:dyDescent="0.2">
      <c r="B3" s="33" t="s">
        <v>47</v>
      </c>
      <c r="C3" s="42"/>
      <c r="D3" s="42"/>
      <c r="E3" s="42"/>
      <c r="F3" s="42"/>
      <c r="G3" s="42"/>
      <c r="H3" s="42"/>
      <c r="I3" s="42"/>
      <c r="J3" s="43" t="s">
        <v>8</v>
      </c>
      <c r="K3" s="34"/>
    </row>
    <row r="4" spans="1:11" ht="12.95" customHeight="1" x14ac:dyDescent="0.2">
      <c r="B4" s="33" t="s">
        <v>48</v>
      </c>
      <c r="C4" s="42"/>
      <c r="D4" s="42"/>
      <c r="E4" s="42"/>
      <c r="F4" s="42"/>
      <c r="G4" s="42"/>
      <c r="H4" s="42"/>
      <c r="I4" s="42"/>
      <c r="J4" s="43" t="s">
        <v>9</v>
      </c>
      <c r="K4" s="34"/>
    </row>
    <row r="5" spans="1:11" ht="12.95" customHeight="1" x14ac:dyDescent="0.2"/>
    <row r="6" spans="1:11" s="26" customFormat="1" ht="12.95" customHeight="1" x14ac:dyDescent="0.2">
      <c r="A6" s="39"/>
      <c r="B6" s="37" t="s">
        <v>13</v>
      </c>
      <c r="C6" s="37"/>
      <c r="D6" s="37"/>
      <c r="E6" s="37"/>
      <c r="F6" s="37"/>
      <c r="G6" s="37"/>
      <c r="I6" s="44" t="s">
        <v>34</v>
      </c>
      <c r="J6" s="44"/>
      <c r="K6" s="39"/>
    </row>
    <row r="7" spans="1:11" s="26" customFormat="1" ht="12.95" customHeight="1" x14ac:dyDescent="0.2">
      <c r="B7" s="38" t="s">
        <v>15</v>
      </c>
      <c r="C7" s="38" t="s">
        <v>25</v>
      </c>
      <c r="D7" s="36" t="s">
        <v>37</v>
      </c>
      <c r="E7" s="36" t="s">
        <v>28</v>
      </c>
      <c r="F7" s="36" t="s">
        <v>12</v>
      </c>
      <c r="G7" s="36" t="s">
        <v>11</v>
      </c>
      <c r="I7" s="36" t="s">
        <v>25</v>
      </c>
      <c r="J7" s="36" t="s">
        <v>30</v>
      </c>
    </row>
    <row r="8" spans="1:11" s="26" customFormat="1" ht="12.95" customHeight="1" thickBot="1" x14ac:dyDescent="0.25">
      <c r="B8" s="113"/>
      <c r="C8" s="113"/>
      <c r="D8" s="113"/>
      <c r="E8" s="113"/>
      <c r="F8" s="175" t="s">
        <v>45</v>
      </c>
      <c r="G8" s="175"/>
      <c r="H8" s="111"/>
      <c r="I8" s="29" t="s">
        <v>3</v>
      </c>
      <c r="J8" s="71">
        <f>'Ex. Access_Affordability'!C43</f>
        <v>1591655914.2857144</v>
      </c>
    </row>
    <row r="9" spans="1:11" s="26" customFormat="1" ht="12.95" customHeight="1" x14ac:dyDescent="0.2">
      <c r="B9" s="27"/>
      <c r="C9" s="27"/>
      <c r="D9" s="115" t="s">
        <v>49</v>
      </c>
      <c r="E9" s="115"/>
      <c r="F9" s="150" t="s">
        <v>138</v>
      </c>
      <c r="G9" s="167"/>
      <c r="I9" s="29" t="s">
        <v>14</v>
      </c>
      <c r="J9" s="71">
        <f>'Ex. Access_Underserved'!C15</f>
        <v>1665491015.625</v>
      </c>
    </row>
    <row r="10" spans="1:11" s="26" customFormat="1" ht="12.95" customHeight="1" x14ac:dyDescent="0.2">
      <c r="B10" s="27"/>
      <c r="C10" s="27"/>
      <c r="D10" s="115" t="s">
        <v>16</v>
      </c>
      <c r="E10" s="115"/>
      <c r="F10" s="151">
        <v>2018</v>
      </c>
      <c r="G10" s="168"/>
      <c r="H10" s="111"/>
      <c r="I10" s="29" t="s">
        <v>22</v>
      </c>
      <c r="J10" s="71">
        <f>'Ex. Quality_Basic Need'!C8</f>
        <v>0</v>
      </c>
    </row>
    <row r="11" spans="1:11" s="26" customFormat="1" ht="12.95" customHeight="1" x14ac:dyDescent="0.2">
      <c r="B11" s="27"/>
      <c r="C11" s="27"/>
      <c r="D11" s="115" t="s">
        <v>50</v>
      </c>
      <c r="E11" s="115"/>
      <c r="F11" s="152">
        <f>13*10^9</f>
        <v>13000000000</v>
      </c>
      <c r="G11" s="169" t="s">
        <v>82</v>
      </c>
      <c r="I11" s="29" t="s">
        <v>6</v>
      </c>
      <c r="J11" s="71">
        <f>'Ex. Quality_Effectiveness'!C19</f>
        <v>309224999.99999928</v>
      </c>
    </row>
    <row r="12" spans="1:11" s="26" customFormat="1" ht="12.95" customHeight="1" x14ac:dyDescent="0.2">
      <c r="B12" s="27"/>
      <c r="C12" s="27"/>
      <c r="D12" s="115" t="s">
        <v>51</v>
      </c>
      <c r="E12" s="115"/>
      <c r="F12" s="151" t="s">
        <v>83</v>
      </c>
      <c r="G12" s="169" t="s">
        <v>82</v>
      </c>
      <c r="I12" s="29" t="s">
        <v>5</v>
      </c>
      <c r="J12" s="71">
        <f>'Ex. Quality_Health and Safety'!C47</f>
        <v>-1093606193.674808</v>
      </c>
    </row>
    <row r="13" spans="1:11" s="26" customFormat="1" ht="12.95" customHeight="1" x14ac:dyDescent="0.2">
      <c r="B13" s="46" t="s">
        <v>0</v>
      </c>
      <c r="C13" s="47" t="s">
        <v>1</v>
      </c>
      <c r="D13" s="115" t="s">
        <v>52</v>
      </c>
      <c r="E13" s="45" t="s">
        <v>144</v>
      </c>
      <c r="F13" s="153">
        <v>57100000</v>
      </c>
      <c r="G13" s="169" t="s">
        <v>82</v>
      </c>
      <c r="I13" s="29" t="s">
        <v>7</v>
      </c>
      <c r="J13" s="71">
        <f>'Ex. Optionality'!C17</f>
        <v>-611487.21541155875</v>
      </c>
    </row>
    <row r="14" spans="1:11" s="26" customFormat="1" ht="12.95" customHeight="1" x14ac:dyDescent="0.2">
      <c r="B14" s="46" t="s">
        <v>0</v>
      </c>
      <c r="C14" s="47" t="s">
        <v>1</v>
      </c>
      <c r="D14" s="115" t="s">
        <v>53</v>
      </c>
      <c r="E14" s="45" t="s">
        <v>33</v>
      </c>
      <c r="F14" s="152">
        <v>72876000000</v>
      </c>
      <c r="G14" s="169" t="s">
        <v>82</v>
      </c>
      <c r="I14" s="110" t="s">
        <v>23</v>
      </c>
      <c r="J14" s="71">
        <f>'Ex. Environmental_Use Phase'!C8</f>
        <v>0</v>
      </c>
    </row>
    <row r="15" spans="1:11" s="26" customFormat="1" ht="12.95" customHeight="1" x14ac:dyDescent="0.2">
      <c r="B15" s="46" t="s">
        <v>0</v>
      </c>
      <c r="C15" s="47" t="s">
        <v>1</v>
      </c>
      <c r="D15" s="115" t="s">
        <v>54</v>
      </c>
      <c r="E15" s="45" t="s">
        <v>33</v>
      </c>
      <c r="F15" s="152">
        <v>8835000000</v>
      </c>
      <c r="G15" s="169" t="s">
        <v>82</v>
      </c>
      <c r="I15" s="110" t="s">
        <v>24</v>
      </c>
      <c r="J15" s="71">
        <f>'Ex. Environmental_End of Life'!C13</f>
        <v>-5711982.6716711577</v>
      </c>
    </row>
    <row r="16" spans="1:11" s="26" customFormat="1" ht="12.95" customHeight="1" x14ac:dyDescent="0.2">
      <c r="B16" s="46" t="s">
        <v>0</v>
      </c>
      <c r="C16" s="47" t="s">
        <v>1</v>
      </c>
      <c r="D16" s="115" t="s">
        <v>56</v>
      </c>
      <c r="E16" s="45" t="s">
        <v>33</v>
      </c>
      <c r="F16" s="152">
        <v>143865000000</v>
      </c>
      <c r="G16" s="169" t="s">
        <v>82</v>
      </c>
      <c r="I16" s="32" t="s">
        <v>17</v>
      </c>
      <c r="J16" s="35">
        <f>SUMIF(J8:J15,"&gt;0",J8:J15)</f>
        <v>3566371929.9107132</v>
      </c>
    </row>
    <row r="17" spans="2:10" s="26" customFormat="1" ht="12.95" customHeight="1" x14ac:dyDescent="0.2">
      <c r="B17" s="46" t="s">
        <v>0</v>
      </c>
      <c r="C17" s="47" t="s">
        <v>1</v>
      </c>
      <c r="D17" s="115" t="s">
        <v>59</v>
      </c>
      <c r="E17" s="45" t="s">
        <v>145</v>
      </c>
      <c r="F17" s="163">
        <v>1</v>
      </c>
      <c r="G17" s="169" t="s">
        <v>82</v>
      </c>
      <c r="I17" s="32" t="s">
        <v>26</v>
      </c>
      <c r="J17" s="35">
        <f>SUMIF(J8:J15,"&lt;0",J8:J15)</f>
        <v>-1099929663.5618908</v>
      </c>
    </row>
    <row r="18" spans="2:10" s="26" customFormat="1" ht="12.95" customHeight="1" x14ac:dyDescent="0.2">
      <c r="B18" s="46" t="s">
        <v>0</v>
      </c>
      <c r="C18" s="47" t="s">
        <v>1</v>
      </c>
      <c r="D18" s="115" t="s">
        <v>58</v>
      </c>
      <c r="E18" s="45" t="s">
        <v>146</v>
      </c>
      <c r="F18" s="154">
        <v>1.28</v>
      </c>
      <c r="G18" s="169" t="s">
        <v>84</v>
      </c>
    </row>
    <row r="19" spans="2:10" s="26" customFormat="1" ht="12.95" customHeight="1" x14ac:dyDescent="0.2">
      <c r="B19" s="96" t="s">
        <v>2</v>
      </c>
      <c r="C19" s="48" t="s">
        <v>3</v>
      </c>
      <c r="D19" s="115" t="s">
        <v>92</v>
      </c>
      <c r="E19" s="45" t="s">
        <v>29</v>
      </c>
      <c r="F19" s="156">
        <v>0.8571428571428571</v>
      </c>
      <c r="G19" s="169" t="s">
        <v>43</v>
      </c>
    </row>
    <row r="20" spans="2:10" s="26" customFormat="1" ht="12.95" customHeight="1" x14ac:dyDescent="0.2">
      <c r="B20" s="96" t="s">
        <v>2</v>
      </c>
      <c r="C20" s="48" t="s">
        <v>3</v>
      </c>
      <c r="D20" s="115" t="s">
        <v>90</v>
      </c>
      <c r="E20" s="45" t="s">
        <v>147</v>
      </c>
      <c r="F20" s="157">
        <v>0</v>
      </c>
      <c r="G20" s="169" t="s">
        <v>43</v>
      </c>
    </row>
    <row r="21" spans="2:10" s="26" customFormat="1" ht="12.95" customHeight="1" x14ac:dyDescent="0.2">
      <c r="B21" s="96" t="s">
        <v>2</v>
      </c>
      <c r="C21" s="48" t="s">
        <v>3</v>
      </c>
      <c r="D21" s="115" t="s">
        <v>158</v>
      </c>
      <c r="E21" s="45" t="s">
        <v>148</v>
      </c>
      <c r="F21" s="155">
        <v>1.9299999999999998E-2</v>
      </c>
      <c r="G21" s="169" t="s">
        <v>82</v>
      </c>
    </row>
    <row r="22" spans="2:10" s="26" customFormat="1" ht="12.95" customHeight="1" x14ac:dyDescent="0.2">
      <c r="B22" s="96" t="s">
        <v>2</v>
      </c>
      <c r="C22" s="48" t="s">
        <v>14</v>
      </c>
      <c r="D22" s="115" t="s">
        <v>67</v>
      </c>
      <c r="E22" s="45" t="s">
        <v>149</v>
      </c>
      <c r="F22" s="158">
        <v>0.19</v>
      </c>
      <c r="G22" s="169" t="s">
        <v>141</v>
      </c>
    </row>
    <row r="23" spans="2:10" s="26" customFormat="1" ht="12.95" customHeight="1" x14ac:dyDescent="0.2">
      <c r="B23" s="30" t="s">
        <v>4</v>
      </c>
      <c r="C23" s="48" t="s">
        <v>5</v>
      </c>
      <c r="D23" s="115" t="s">
        <v>68</v>
      </c>
      <c r="E23" s="45" t="s">
        <v>33</v>
      </c>
      <c r="F23" s="152">
        <v>2535000000</v>
      </c>
      <c r="G23" s="169" t="s">
        <v>82</v>
      </c>
    </row>
    <row r="24" spans="2:10" s="26" customFormat="1" ht="12.95" customHeight="1" x14ac:dyDescent="0.2">
      <c r="B24" s="30" t="s">
        <v>4</v>
      </c>
      <c r="C24" s="48" t="s">
        <v>5</v>
      </c>
      <c r="D24" s="115" t="s">
        <v>69</v>
      </c>
      <c r="E24" s="45" t="s">
        <v>33</v>
      </c>
      <c r="F24" s="152">
        <v>0</v>
      </c>
      <c r="G24" s="169" t="s">
        <v>44</v>
      </c>
    </row>
    <row r="25" spans="2:10" s="26" customFormat="1" ht="12.95" customHeight="1" x14ac:dyDescent="0.2">
      <c r="B25" s="30" t="s">
        <v>4</v>
      </c>
      <c r="C25" s="48" t="s">
        <v>5</v>
      </c>
      <c r="D25" s="115" t="s">
        <v>70</v>
      </c>
      <c r="E25" s="45" t="s">
        <v>33</v>
      </c>
      <c r="F25" s="152">
        <v>2248000000</v>
      </c>
      <c r="G25" s="169" t="s">
        <v>82</v>
      </c>
      <c r="J25" s="114"/>
    </row>
    <row r="26" spans="2:10" s="26" customFormat="1" ht="12.95" customHeight="1" x14ac:dyDescent="0.2">
      <c r="B26" s="30" t="s">
        <v>4</v>
      </c>
      <c r="C26" s="48" t="s">
        <v>5</v>
      </c>
      <c r="D26" s="115" t="s">
        <v>71</v>
      </c>
      <c r="E26" s="45" t="s">
        <v>33</v>
      </c>
      <c r="F26" s="152">
        <v>0</v>
      </c>
      <c r="G26" s="169" t="s">
        <v>44</v>
      </c>
    </row>
    <row r="27" spans="2:10" s="26" customFormat="1" ht="12.95" customHeight="1" x14ac:dyDescent="0.2">
      <c r="B27" s="30" t="s">
        <v>4</v>
      </c>
      <c r="C27" s="48" t="s">
        <v>5</v>
      </c>
      <c r="D27" s="115" t="s">
        <v>72</v>
      </c>
      <c r="E27" s="45" t="s">
        <v>33</v>
      </c>
      <c r="F27" s="157">
        <f>F14/F13</f>
        <v>1276.2872154115587</v>
      </c>
      <c r="G27" s="169" t="s">
        <v>82</v>
      </c>
      <c r="J27" s="114"/>
    </row>
    <row r="28" spans="2:10" s="28" customFormat="1" ht="12.95" customHeight="1" x14ac:dyDescent="0.2">
      <c r="B28" s="30" t="s">
        <v>4</v>
      </c>
      <c r="C28" s="48" t="s">
        <v>5</v>
      </c>
      <c r="D28" s="115" t="s">
        <v>73</v>
      </c>
      <c r="E28" s="45" t="s">
        <v>33</v>
      </c>
      <c r="F28" s="152">
        <v>0</v>
      </c>
      <c r="G28" s="169" t="s">
        <v>44</v>
      </c>
      <c r="H28" s="26"/>
      <c r="I28" s="26"/>
      <c r="J28" s="26"/>
    </row>
    <row r="29" spans="2:10" s="28" customFormat="1" ht="12.95" customHeight="1" x14ac:dyDescent="0.2">
      <c r="B29" s="30" t="s">
        <v>4</v>
      </c>
      <c r="C29" s="48" t="s">
        <v>5</v>
      </c>
      <c r="D29" s="115" t="s">
        <v>74</v>
      </c>
      <c r="E29" s="45" t="s">
        <v>150</v>
      </c>
      <c r="F29" s="151">
        <v>376</v>
      </c>
      <c r="G29" s="170" t="s">
        <v>75</v>
      </c>
      <c r="H29" s="26"/>
      <c r="I29" s="26"/>
      <c r="J29" s="114"/>
    </row>
    <row r="30" spans="2:10" s="28" customFormat="1" ht="12.95" customHeight="1" x14ac:dyDescent="0.2">
      <c r="B30" s="30" t="s">
        <v>4</v>
      </c>
      <c r="C30" s="48" t="s">
        <v>6</v>
      </c>
      <c r="D30" s="115" t="s">
        <v>76</v>
      </c>
      <c r="E30" s="45" t="s">
        <v>151</v>
      </c>
      <c r="F30" s="162">
        <v>0.83599999999999997</v>
      </c>
      <c r="G30" s="168" t="s">
        <v>77</v>
      </c>
      <c r="H30" s="26"/>
      <c r="I30" s="26"/>
      <c r="J30" s="114"/>
    </row>
    <row r="31" spans="2:10" s="28" customFormat="1" ht="12.95" customHeight="1" x14ac:dyDescent="0.2">
      <c r="B31" s="30" t="s">
        <v>7</v>
      </c>
      <c r="C31" s="48" t="s">
        <v>140</v>
      </c>
      <c r="D31" s="115" t="s">
        <v>78</v>
      </c>
      <c r="E31" s="45" t="s">
        <v>150</v>
      </c>
      <c r="F31" s="159">
        <v>152</v>
      </c>
      <c r="G31" s="170" t="s">
        <v>75</v>
      </c>
      <c r="H31" s="26"/>
      <c r="I31" s="26"/>
      <c r="J31" s="114"/>
    </row>
    <row r="32" spans="2:10" s="28" customFormat="1" ht="12.95" customHeight="1" x14ac:dyDescent="0.2">
      <c r="B32" s="110" t="s">
        <v>24</v>
      </c>
      <c r="C32" s="49" t="s">
        <v>31</v>
      </c>
      <c r="D32" s="115" t="s">
        <v>142</v>
      </c>
      <c r="E32" s="45" t="s">
        <v>143</v>
      </c>
      <c r="F32" s="160">
        <v>5.511554975005098E-6</v>
      </c>
      <c r="G32" s="168" t="s">
        <v>80</v>
      </c>
      <c r="H32" s="26"/>
      <c r="I32" s="26"/>
      <c r="J32" s="114"/>
    </row>
    <row r="33" spans="2:11" s="28" customFormat="1" ht="12.95" customHeight="1" thickBot="1" x14ac:dyDescent="0.25">
      <c r="B33" s="110" t="s">
        <v>24</v>
      </c>
      <c r="C33" s="49" t="s">
        <v>31</v>
      </c>
      <c r="D33" s="115" t="s">
        <v>81</v>
      </c>
      <c r="E33" s="45" t="s">
        <v>144</v>
      </c>
      <c r="F33" s="161">
        <f>F13</f>
        <v>57100000</v>
      </c>
      <c r="G33" s="171" t="s">
        <v>82</v>
      </c>
      <c r="H33" s="26"/>
      <c r="I33" s="26"/>
      <c r="J33" s="26"/>
    </row>
    <row r="34" spans="2:11" s="28" customFormat="1" ht="12.95" customHeight="1" x14ac:dyDescent="0.2">
      <c r="B34" s="1"/>
      <c r="C34" s="1"/>
      <c r="D34" s="1"/>
      <c r="E34" s="1"/>
      <c r="F34" s="1"/>
      <c r="G34" s="1"/>
      <c r="H34" s="26"/>
      <c r="I34" s="26"/>
      <c r="J34" s="26"/>
    </row>
    <row r="35" spans="2:11" s="28" customFormat="1" ht="12.95" customHeight="1" x14ac:dyDescent="0.2">
      <c r="B35" s="64"/>
      <c r="C35" s="64"/>
      <c r="D35" s="64"/>
      <c r="E35" s="64"/>
      <c r="F35" s="64"/>
      <c r="G35" s="64"/>
      <c r="H35" s="26"/>
      <c r="I35" s="26"/>
      <c r="J35" s="26"/>
      <c r="K35" s="26"/>
    </row>
    <row r="36" spans="2:11" ht="12.95" customHeight="1" x14ac:dyDescent="0.2">
      <c r="B36" s="31"/>
      <c r="C36" s="31"/>
      <c r="D36" s="31"/>
      <c r="E36" s="31"/>
      <c r="F36" s="31"/>
      <c r="G36" s="31"/>
      <c r="H36" s="26"/>
      <c r="I36" s="26"/>
      <c r="J36" s="26"/>
    </row>
    <row r="37" spans="2:11" ht="12.95" customHeight="1" x14ac:dyDescent="0.2">
      <c r="B37" s="65" t="s">
        <v>32</v>
      </c>
      <c r="C37" s="65"/>
      <c r="D37" s="65"/>
      <c r="E37" s="65"/>
      <c r="F37" s="65"/>
      <c r="G37" s="65"/>
      <c r="H37" s="26"/>
      <c r="I37" s="26"/>
      <c r="J37" s="26"/>
    </row>
    <row r="38" spans="2:11" ht="12.95" customHeight="1" x14ac:dyDescent="0.2">
      <c r="B38" s="52" t="s">
        <v>15</v>
      </c>
      <c r="C38" s="52" t="s">
        <v>25</v>
      </c>
      <c r="D38" s="53" t="s">
        <v>27</v>
      </c>
      <c r="E38" s="53"/>
      <c r="F38" s="53" t="s">
        <v>12</v>
      </c>
      <c r="G38" s="53" t="s">
        <v>11</v>
      </c>
      <c r="H38" s="26"/>
      <c r="I38" s="26"/>
      <c r="J38" s="26"/>
    </row>
    <row r="39" spans="2:11" ht="12.95" customHeight="1" x14ac:dyDescent="0.2">
      <c r="B39" s="30" t="s">
        <v>2</v>
      </c>
      <c r="C39" s="50" t="s">
        <v>139</v>
      </c>
      <c r="D39" s="112" t="s">
        <v>88</v>
      </c>
      <c r="E39" s="165" t="s">
        <v>33</v>
      </c>
      <c r="F39" s="117">
        <v>11.4</v>
      </c>
      <c r="G39" s="116" t="s">
        <v>43</v>
      </c>
      <c r="H39" s="26"/>
      <c r="I39" s="26"/>
      <c r="J39" s="26"/>
    </row>
    <row r="40" spans="2:11" ht="12.95" customHeight="1" x14ac:dyDescent="0.2">
      <c r="B40" s="30" t="s">
        <v>2</v>
      </c>
      <c r="C40" s="50" t="s">
        <v>139</v>
      </c>
      <c r="D40" s="112" t="s">
        <v>55</v>
      </c>
      <c r="E40" s="165" t="s">
        <v>145</v>
      </c>
      <c r="F40" s="164">
        <v>0.13639999999999999</v>
      </c>
      <c r="G40" s="116" t="s">
        <v>152</v>
      </c>
      <c r="H40" s="26"/>
      <c r="I40" s="26"/>
      <c r="J40" s="26"/>
    </row>
    <row r="41" spans="2:11" ht="12.95" customHeight="1" x14ac:dyDescent="0.2">
      <c r="B41" s="30" t="s">
        <v>2</v>
      </c>
      <c r="C41" s="50" t="s">
        <v>139</v>
      </c>
      <c r="D41" s="112" t="s">
        <v>57</v>
      </c>
      <c r="E41" s="54" t="s">
        <v>148</v>
      </c>
      <c r="F41" s="164">
        <v>0.02</v>
      </c>
      <c r="G41" s="116" t="s">
        <v>152</v>
      </c>
      <c r="H41" s="26"/>
      <c r="I41" s="26"/>
      <c r="J41" s="26"/>
    </row>
    <row r="42" spans="2:11" ht="12.95" customHeight="1" x14ac:dyDescent="0.2">
      <c r="B42" s="30" t="s">
        <v>2</v>
      </c>
      <c r="C42" s="50" t="s">
        <v>14</v>
      </c>
      <c r="D42" s="112" t="s">
        <v>60</v>
      </c>
      <c r="E42" s="165" t="s">
        <v>147</v>
      </c>
      <c r="F42" s="117">
        <v>196.5</v>
      </c>
      <c r="G42" s="116" t="s">
        <v>153</v>
      </c>
      <c r="H42" s="26"/>
      <c r="I42" s="26"/>
      <c r="J42" s="26"/>
    </row>
    <row r="43" spans="2:11" ht="12.95" customHeight="1" x14ac:dyDescent="0.2">
      <c r="B43" s="30" t="s">
        <v>4</v>
      </c>
      <c r="C43" s="50" t="s">
        <v>5</v>
      </c>
      <c r="D43" s="112" t="s">
        <v>61</v>
      </c>
      <c r="E43" s="165" t="s">
        <v>159</v>
      </c>
      <c r="F43" s="119">
        <v>1.06</v>
      </c>
      <c r="G43" s="116" t="s">
        <v>154</v>
      </c>
      <c r="H43" s="26"/>
      <c r="I43" s="26"/>
      <c r="J43" s="26"/>
    </row>
    <row r="44" spans="2:11" ht="12.95" customHeight="1" x14ac:dyDescent="0.2">
      <c r="B44" s="30" t="s">
        <v>4</v>
      </c>
      <c r="C44" s="50" t="s">
        <v>5</v>
      </c>
      <c r="D44" s="112" t="s">
        <v>116</v>
      </c>
      <c r="E44" s="165" t="s">
        <v>160</v>
      </c>
      <c r="F44" s="120">
        <v>5769</v>
      </c>
      <c r="G44" s="116" t="s">
        <v>155</v>
      </c>
      <c r="H44" s="26"/>
      <c r="I44" s="26"/>
      <c r="J44" s="26"/>
    </row>
    <row r="45" spans="2:11" ht="12.95" customHeight="1" x14ac:dyDescent="0.2">
      <c r="B45" s="30" t="s">
        <v>4</v>
      </c>
      <c r="C45" s="50" t="s">
        <v>5</v>
      </c>
      <c r="D45" s="112" t="s">
        <v>62</v>
      </c>
      <c r="E45" s="165" t="s">
        <v>145</v>
      </c>
      <c r="F45" s="119">
        <v>6.0999999999999999E-2</v>
      </c>
      <c r="G45" s="116" t="s">
        <v>155</v>
      </c>
      <c r="H45" s="26"/>
      <c r="I45" s="26"/>
      <c r="J45" s="26"/>
    </row>
    <row r="46" spans="2:11" ht="12.95" customHeight="1" x14ac:dyDescent="0.2">
      <c r="B46" s="30" t="s">
        <v>4</v>
      </c>
      <c r="C46" s="50" t="s">
        <v>5</v>
      </c>
      <c r="D46" s="112" t="s">
        <v>63</v>
      </c>
      <c r="E46" s="165" t="s">
        <v>33</v>
      </c>
      <c r="F46" s="120">
        <v>150</v>
      </c>
      <c r="G46" s="116" t="s">
        <v>156</v>
      </c>
      <c r="H46" s="26"/>
      <c r="I46" s="26"/>
      <c r="J46" s="26"/>
    </row>
    <row r="47" spans="2:11" ht="12.95" customHeight="1" x14ac:dyDescent="0.2">
      <c r="B47" s="30" t="s">
        <v>4</v>
      </c>
      <c r="C47" s="50" t="s">
        <v>5</v>
      </c>
      <c r="D47" s="112" t="s">
        <v>64</v>
      </c>
      <c r="E47" s="165" t="s">
        <v>161</v>
      </c>
      <c r="F47" s="118">
        <v>26</v>
      </c>
      <c r="G47" s="116" t="s">
        <v>157</v>
      </c>
      <c r="H47" s="26"/>
      <c r="I47" s="26"/>
      <c r="J47" s="26"/>
    </row>
    <row r="48" spans="2:11" ht="12.95" customHeight="1" x14ac:dyDescent="0.2">
      <c r="B48" s="30" t="s">
        <v>4</v>
      </c>
      <c r="C48" s="50" t="s">
        <v>6</v>
      </c>
      <c r="D48" s="112" t="s">
        <v>65</v>
      </c>
      <c r="E48" s="165" t="s">
        <v>162</v>
      </c>
      <c r="F48" s="121">
        <f>801/1000</f>
        <v>0.80100000000000005</v>
      </c>
      <c r="G48" s="116" t="s">
        <v>77</v>
      </c>
      <c r="H48" s="26"/>
      <c r="I48" s="26"/>
      <c r="J48" s="26"/>
    </row>
    <row r="49" spans="2:10" ht="12.95" customHeight="1" x14ac:dyDescent="0.2">
      <c r="B49" s="110" t="s">
        <v>24</v>
      </c>
      <c r="C49" s="51" t="s">
        <v>31</v>
      </c>
      <c r="D49" s="112" t="s">
        <v>66</v>
      </c>
      <c r="E49" s="165" t="s">
        <v>33</v>
      </c>
      <c r="F49" s="120">
        <v>18150</v>
      </c>
      <c r="G49" s="116" t="s">
        <v>43</v>
      </c>
      <c r="H49" s="26"/>
      <c r="I49" s="26"/>
      <c r="J49" s="26"/>
    </row>
    <row r="50" spans="2:10" ht="12.95" customHeight="1" x14ac:dyDescent="0.2">
      <c r="H50" s="26"/>
      <c r="I50" s="26"/>
      <c r="J50" s="26"/>
    </row>
    <row r="51" spans="2:10" ht="12.95" customHeight="1" x14ac:dyDescent="0.2">
      <c r="H51" s="26"/>
      <c r="I51" s="26"/>
      <c r="J51" s="26"/>
    </row>
    <row r="52" spans="2:10" ht="12.95" customHeight="1" x14ac:dyDescent="0.2">
      <c r="H52" s="26"/>
      <c r="I52" s="26"/>
      <c r="J52" s="26"/>
    </row>
    <row r="53" spans="2:10" ht="12.95" customHeight="1" x14ac:dyDescent="0.2"/>
    <row r="54" spans="2:10" ht="12.95" customHeight="1" x14ac:dyDescent="0.2"/>
    <row r="55" spans="2:10" ht="12.95" customHeight="1" x14ac:dyDescent="0.2"/>
    <row r="56" spans="2:10" ht="12.95" customHeight="1" x14ac:dyDescent="0.2"/>
    <row r="57" spans="2:10" ht="12.95" customHeight="1" x14ac:dyDescent="0.2"/>
    <row r="58" spans="2:10" ht="12.95" customHeight="1" x14ac:dyDescent="0.2"/>
    <row r="59" spans="2:10" ht="12.95" customHeight="1" x14ac:dyDescent="0.2"/>
    <row r="60" spans="2:10" ht="12.95" customHeight="1" x14ac:dyDescent="0.2"/>
    <row r="61" spans="2:10" ht="12.95" customHeight="1" x14ac:dyDescent="0.2"/>
    <row r="62" spans="2:10" ht="12.95" customHeight="1" x14ac:dyDescent="0.2"/>
    <row r="63" spans="2:10" ht="12.95" customHeight="1" x14ac:dyDescent="0.2"/>
    <row r="64" spans="2:10"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G19:G20" name="Editable_1_1_1_1"/>
    <protectedRange sqref="F22 F25 F19:F20 F27 F29:G33 F11:G18 G21:G28" name="Editable_1_1_5"/>
    <protectedRange sqref="F21" name="Editable_1_1_1_2"/>
    <protectedRange sqref="F23:F24 F26 F28" name="Editable_1_1_2_2"/>
  </protectedRanges>
  <mergeCells count="1">
    <mergeCell ref="F8:G8"/>
  </mergeCells>
  <dataValidations count="5">
    <dataValidation type="decimal" operator="greaterThanOrEqual" allowBlank="1" showInputMessage="1" showErrorMessage="1" errorTitle="Error" error="Please only input positive whole numbers here" sqref="F22" xr:uid="{30B58267-8E3E-4A0C-8A2C-E6C4BD5F7AA7}">
      <formula1>0</formula1>
    </dataValidation>
    <dataValidation type="decimal" operator="greaterThanOrEqual" allowBlank="1" showInputMessage="1" showErrorMessage="1" errorTitle="Error" error="Please only input positive numbers here." sqref="F19:F20" xr:uid="{CE2FCB43-B6A8-4C3C-B75D-4F6314739A4C}">
      <formula1>0</formula1>
    </dataValidation>
    <dataValidation type="whole" operator="greaterThanOrEqual" allowBlank="1" showInputMessage="1" showErrorMessage="1" errorTitle="Error" error="Please only enter percentages here." sqref="F25" xr:uid="{70031013-8692-4A25-B37D-762A2DA9714E}">
      <formula1>0</formula1>
    </dataValidation>
    <dataValidation type="decimal" operator="greaterThan" allowBlank="1" showInputMessage="1" showErrorMessage="1" errorTitle="Error" error="Please only enter positive numbers here." sqref="F33 F27 F29" xr:uid="{0D5BB2FD-600B-4A86-A3CD-413B1A1074FE}">
      <formula1>0</formula1>
    </dataValidation>
    <dataValidation type="whole" operator="greaterThan" allowBlank="1" showInputMessage="1" showErrorMessage="1" errorTitle="Error" error="Please only input positive whole numbers here." sqref="F13:F16" xr:uid="{CC7AA671-F3DE-4FE9-93CB-6C16BAA7628E}">
      <formula1>0</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FC8C-243A-4BF1-903D-0BF891007453}">
  <dimension ref="A2:J86"/>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c r="D6" s="97"/>
    </row>
    <row r="7" spans="2:4" ht="12.95" customHeight="1" x14ac:dyDescent="0.25">
      <c r="B7" s="99" t="s">
        <v>85</v>
      </c>
      <c r="C7" s="86">
        <f>'Ex. Company B Data and Results'!F14</f>
        <v>72876000000</v>
      </c>
      <c r="D7" s="122"/>
    </row>
    <row r="8" spans="2:4" ht="12.95" customHeight="1" x14ac:dyDescent="0.25">
      <c r="B8" s="99"/>
      <c r="C8" s="100" t="s">
        <v>20</v>
      </c>
      <c r="D8" s="97"/>
    </row>
    <row r="9" spans="2:4" ht="12.95" customHeight="1" x14ac:dyDescent="0.25">
      <c r="B9" s="99" t="s">
        <v>55</v>
      </c>
      <c r="C9" s="124">
        <f>'Ex. Company B Data and Results'!F40</f>
        <v>0.13639999999999999</v>
      </c>
      <c r="D9" s="97"/>
    </row>
    <row r="10" spans="2:4" ht="12.95" customHeight="1" x14ac:dyDescent="0.25">
      <c r="B10" s="99"/>
      <c r="C10" s="100" t="s">
        <v>18</v>
      </c>
      <c r="D10" s="97"/>
    </row>
    <row r="11" spans="2:4" ht="12.95" customHeight="1" x14ac:dyDescent="0.25">
      <c r="B11" s="99" t="s">
        <v>86</v>
      </c>
      <c r="C11" s="84">
        <f>'Ex. Company B Data and Results'!$F$13</f>
        <v>57100000</v>
      </c>
      <c r="D11" s="97"/>
    </row>
    <row r="12" spans="2:4" ht="12.95" customHeight="1" x14ac:dyDescent="0.25">
      <c r="B12" s="99"/>
      <c r="C12" s="101" t="s">
        <v>19</v>
      </c>
      <c r="D12" s="97"/>
    </row>
    <row r="13" spans="2:4" ht="12.95" customHeight="1" x14ac:dyDescent="0.25">
      <c r="B13" s="99" t="s">
        <v>87</v>
      </c>
      <c r="C13" s="125">
        <f>C7*C9/C11</f>
        <v>174.08557618213661</v>
      </c>
      <c r="D13" s="97"/>
    </row>
    <row r="14" spans="2:4" ht="12.95" customHeight="1" x14ac:dyDescent="0.25">
      <c r="B14" s="99"/>
      <c r="C14" s="101" t="s">
        <v>99</v>
      </c>
      <c r="D14" s="97"/>
    </row>
    <row r="15" spans="2:4" ht="12.95" customHeight="1" x14ac:dyDescent="0.25">
      <c r="B15" s="99" t="s">
        <v>88</v>
      </c>
      <c r="C15" s="125">
        <f>'Ex. Company B Data and Results'!F39</f>
        <v>11.4</v>
      </c>
      <c r="D15" s="97"/>
    </row>
    <row r="16" spans="2:4" ht="12.95" customHeight="1" x14ac:dyDescent="0.25">
      <c r="B16" s="99"/>
      <c r="C16" s="101" t="s">
        <v>19</v>
      </c>
      <c r="D16" s="97"/>
    </row>
    <row r="17" spans="2:4" ht="12.95" customHeight="1" x14ac:dyDescent="0.25">
      <c r="B17" s="123" t="s">
        <v>89</v>
      </c>
      <c r="C17" s="129">
        <f>C13+C15</f>
        <v>185.48557618213661</v>
      </c>
      <c r="D17" s="97"/>
    </row>
    <row r="18" spans="2:4" ht="12.95" customHeight="1" x14ac:dyDescent="0.25">
      <c r="B18" s="99"/>
      <c r="C18" s="80" t="s">
        <v>21</v>
      </c>
      <c r="D18" s="97"/>
    </row>
    <row r="19" spans="2:4" ht="12.95" customHeight="1" x14ac:dyDescent="0.25">
      <c r="B19" s="99" t="s">
        <v>90</v>
      </c>
      <c r="C19" s="80">
        <f>'Ex. Company B Data and Results'!F20</f>
        <v>0</v>
      </c>
      <c r="D19" s="97"/>
    </row>
    <row r="20" spans="2:4" ht="12.95" customHeight="1" x14ac:dyDescent="0.25">
      <c r="B20" s="99"/>
      <c r="C20" s="127" t="s">
        <v>99</v>
      </c>
      <c r="D20" s="97"/>
    </row>
    <row r="21" spans="2:4" ht="12.95" customHeight="1" x14ac:dyDescent="0.25">
      <c r="B21" s="99" t="s">
        <v>54</v>
      </c>
      <c r="C21" s="86">
        <f>'Ex. Company B Data and Results'!F15</f>
        <v>8835000000</v>
      </c>
      <c r="D21" s="97"/>
    </row>
    <row r="22" spans="2:4" ht="12.95" customHeight="1" x14ac:dyDescent="0.25">
      <c r="B22" s="99"/>
      <c r="C22" s="100" t="s">
        <v>18</v>
      </c>
      <c r="D22" s="97"/>
    </row>
    <row r="23" spans="2:4" ht="12.95" customHeight="1" x14ac:dyDescent="0.25">
      <c r="B23" s="99" t="s">
        <v>86</v>
      </c>
      <c r="C23" s="84">
        <f>'Ex. Company B Data and Results'!$F$13</f>
        <v>57100000</v>
      </c>
      <c r="D23" s="97"/>
    </row>
    <row r="24" spans="2:4" ht="12.95" customHeight="1" x14ac:dyDescent="0.25">
      <c r="B24" s="99"/>
      <c r="C24" s="127" t="s">
        <v>19</v>
      </c>
      <c r="D24" s="97"/>
    </row>
    <row r="25" spans="2:4" ht="12.95" customHeight="1" x14ac:dyDescent="0.25">
      <c r="B25" s="123" t="s">
        <v>91</v>
      </c>
      <c r="C25" s="128">
        <f>C21/C23+C19</f>
        <v>154.72854640980736</v>
      </c>
      <c r="D25" s="97"/>
    </row>
    <row r="26" spans="2:4" ht="12.95" customHeight="1" x14ac:dyDescent="0.25">
      <c r="B26" s="99"/>
      <c r="C26" s="80" t="s">
        <v>20</v>
      </c>
      <c r="D26" s="97"/>
    </row>
    <row r="27" spans="2:4" ht="12.95" customHeight="1" x14ac:dyDescent="0.25">
      <c r="B27" s="99" t="s">
        <v>86</v>
      </c>
      <c r="C27" s="84">
        <f>'Ex. Company B Data and Results'!$F$13</f>
        <v>57100000</v>
      </c>
      <c r="D27" s="97"/>
    </row>
    <row r="28" spans="2:4" ht="12.95" customHeight="1" x14ac:dyDescent="0.25">
      <c r="B28" s="99"/>
      <c r="C28" s="80" t="s">
        <v>20</v>
      </c>
      <c r="D28" s="97"/>
    </row>
    <row r="29" spans="2:4" ht="12.95" customHeight="1" x14ac:dyDescent="0.25">
      <c r="B29" s="99" t="s">
        <v>92</v>
      </c>
      <c r="C29" s="98">
        <f>'Ex. Company B Data and Results'!$F$19</f>
        <v>0.8571428571428571</v>
      </c>
      <c r="D29" s="97"/>
    </row>
    <row r="30" spans="2:4" ht="12.95" customHeight="1" x14ac:dyDescent="0.25">
      <c r="B30" s="99"/>
      <c r="C30" s="100" t="s">
        <v>19</v>
      </c>
      <c r="D30" s="97"/>
    </row>
    <row r="31" spans="2:4" ht="12.95" customHeight="1" x14ac:dyDescent="0.25">
      <c r="B31" s="102" t="s">
        <v>93</v>
      </c>
      <c r="C31" s="104">
        <f>(C17-C25)*C27*C29</f>
        <v>1505336914.2857141</v>
      </c>
      <c r="D31" s="97"/>
    </row>
    <row r="32" spans="2:4" ht="12.95" customHeight="1" x14ac:dyDescent="0.25">
      <c r="B32" s="103"/>
      <c r="C32" s="97"/>
      <c r="D32" s="97"/>
    </row>
    <row r="33" spans="1:4" ht="12.95" customHeight="1" x14ac:dyDescent="0.25">
      <c r="B33" s="99" t="s">
        <v>94</v>
      </c>
      <c r="C33" s="98">
        <f>'Ex. Company B Data and Results'!F19</f>
        <v>0.8571428571428571</v>
      </c>
      <c r="D33" s="97"/>
    </row>
    <row r="34" spans="1:4" ht="12.95" customHeight="1" x14ac:dyDescent="0.25">
      <c r="B34" s="99"/>
      <c r="C34" s="100" t="s">
        <v>20</v>
      </c>
      <c r="D34" s="97"/>
    </row>
    <row r="35" spans="1:4" ht="12.95" customHeight="1" x14ac:dyDescent="0.25">
      <c r="B35" s="99" t="s">
        <v>95</v>
      </c>
      <c r="C35" s="124">
        <f>'Ex. Company B Data and Results'!F41</f>
        <v>0.02</v>
      </c>
      <c r="D35" s="97"/>
    </row>
    <row r="36" spans="1:4" ht="12.95" customHeight="1" x14ac:dyDescent="0.25">
      <c r="B36" s="99"/>
      <c r="C36" s="101" t="s">
        <v>21</v>
      </c>
      <c r="D36" s="97"/>
    </row>
    <row r="37" spans="1:4" ht="12.95" customHeight="1" x14ac:dyDescent="0.25">
      <c r="B37" s="99" t="s">
        <v>96</v>
      </c>
      <c r="C37" s="124">
        <f>'Ex. Company B Data and Results'!F21</f>
        <v>1.9299999999999998E-2</v>
      </c>
      <c r="D37" s="97"/>
    </row>
    <row r="38" spans="1:4" ht="12.95" customHeight="1" x14ac:dyDescent="0.25">
      <c r="B38" s="99"/>
      <c r="C38" s="101" t="s">
        <v>20</v>
      </c>
      <c r="D38" s="97"/>
    </row>
    <row r="39" spans="1:4" ht="12.95" customHeight="1" x14ac:dyDescent="0.25">
      <c r="B39" s="99" t="s">
        <v>97</v>
      </c>
      <c r="C39" s="126">
        <f>'Ex. Company B Data and Results'!F16</f>
        <v>143865000000</v>
      </c>
      <c r="D39" s="97"/>
    </row>
    <row r="40" spans="1:4" ht="12.95" customHeight="1" x14ac:dyDescent="0.25">
      <c r="B40" s="99"/>
      <c r="C40" s="100" t="s">
        <v>19</v>
      </c>
      <c r="D40" s="97"/>
    </row>
    <row r="41" spans="1:4" ht="12.95" customHeight="1" x14ac:dyDescent="0.25">
      <c r="B41" s="102" t="s">
        <v>98</v>
      </c>
      <c r="C41" s="104">
        <f>C39*(C35-C37)*C33</f>
        <v>86319000.000000328</v>
      </c>
      <c r="D41" s="97"/>
    </row>
    <row r="42" spans="1:4" ht="12.95" customHeight="1" x14ac:dyDescent="0.25">
      <c r="B42" s="97"/>
      <c r="C42" s="97"/>
      <c r="D42" s="97"/>
    </row>
    <row r="43" spans="1:4" ht="12.95" customHeight="1" x14ac:dyDescent="0.25">
      <c r="B43" s="102" t="s">
        <v>40</v>
      </c>
      <c r="C43" s="104">
        <f>C41+C31</f>
        <v>1591655914.2857144</v>
      </c>
      <c r="D43" s="97"/>
    </row>
    <row r="44" spans="1:4" ht="12.95" customHeight="1" x14ac:dyDescent="0.25">
      <c r="B44" s="97"/>
      <c r="C44" s="97"/>
      <c r="D44" s="97"/>
    </row>
    <row r="45" spans="1:4" ht="12.95" customHeight="1" x14ac:dyDescent="0.25">
      <c r="A45" s="97"/>
      <c r="B45" s="97"/>
      <c r="C45" s="97"/>
      <c r="D45" s="97"/>
    </row>
    <row r="46" spans="1:4" ht="12.95" customHeight="1" x14ac:dyDescent="0.25">
      <c r="A46" s="97"/>
      <c r="B46" s="97"/>
      <c r="C46" s="97"/>
      <c r="D46" s="97"/>
    </row>
    <row r="47" spans="1:4" ht="12.95" customHeight="1" x14ac:dyDescent="0.25">
      <c r="A47" s="97"/>
      <c r="B47" s="97"/>
      <c r="C47" s="97"/>
      <c r="D47" s="97"/>
    </row>
    <row r="48" spans="1:4" ht="12.95" customHeight="1" x14ac:dyDescent="0.25">
      <c r="A48" s="97"/>
      <c r="B48" s="97"/>
      <c r="C48" s="97"/>
      <c r="D48" s="97"/>
    </row>
    <row r="49" spans="1:4" ht="12.95" customHeight="1" x14ac:dyDescent="0.25">
      <c r="A49" s="97"/>
      <c r="B49" s="97"/>
      <c r="C49" s="97"/>
      <c r="D49" s="97"/>
    </row>
    <row r="50" spans="1:4" ht="12.95" customHeight="1" x14ac:dyDescent="0.25">
      <c r="A50" s="97"/>
      <c r="B50" s="97"/>
      <c r="C50" s="97"/>
      <c r="D50" s="97"/>
    </row>
    <row r="51" spans="1:4" ht="12.95" customHeight="1" x14ac:dyDescent="0.25">
      <c r="A51" s="97"/>
      <c r="B51" s="97"/>
      <c r="C51" s="97"/>
      <c r="D51" s="97"/>
    </row>
    <row r="52" spans="1:4" ht="12.95" customHeight="1" x14ac:dyDescent="0.25">
      <c r="A52" s="97"/>
      <c r="B52" s="97"/>
      <c r="C52" s="97"/>
      <c r="D52" s="97"/>
    </row>
    <row r="53" spans="1:4" ht="12.95" customHeight="1" x14ac:dyDescent="0.25">
      <c r="A53" s="97"/>
      <c r="B53" s="97"/>
      <c r="C53" s="97"/>
      <c r="D53" s="97"/>
    </row>
    <row r="54" spans="1:4" ht="12.95" customHeight="1" x14ac:dyDescent="0.25">
      <c r="A54" s="97"/>
      <c r="B54" s="97"/>
      <c r="C54" s="97"/>
      <c r="D54" s="97"/>
    </row>
    <row r="55" spans="1:4" ht="12.95" customHeight="1" x14ac:dyDescent="0.25">
      <c r="A55" s="97"/>
      <c r="B55" s="97"/>
      <c r="C55" s="97"/>
      <c r="D55" s="97"/>
    </row>
    <row r="56" spans="1:4" ht="12.95" customHeight="1" x14ac:dyDescent="0.25">
      <c r="A56" s="97"/>
      <c r="B56" s="97"/>
      <c r="C56" s="97"/>
      <c r="D56" s="97"/>
    </row>
    <row r="57" spans="1:4" ht="12.95" customHeight="1" x14ac:dyDescent="0.25">
      <c r="B57" s="97"/>
      <c r="C57" s="97"/>
      <c r="D57" s="97"/>
    </row>
    <row r="58" spans="1:4" ht="12.95" customHeight="1" x14ac:dyDescent="0.25">
      <c r="B58" s="97"/>
      <c r="C58" s="97"/>
      <c r="D58" s="97"/>
    </row>
    <row r="59" spans="1:4" ht="12.95" customHeight="1" x14ac:dyDescent="0.25">
      <c r="B59" s="97"/>
      <c r="C59" s="97"/>
      <c r="D59" s="97"/>
    </row>
    <row r="60" spans="1:4" ht="12.95" customHeight="1" x14ac:dyDescent="0.25">
      <c r="B60" s="97"/>
      <c r="C60" s="97"/>
      <c r="D60" s="97"/>
    </row>
    <row r="61" spans="1:4" ht="12.95" customHeight="1" x14ac:dyDescent="0.25">
      <c r="B61" s="97"/>
      <c r="C61" s="97"/>
      <c r="D61" s="97"/>
    </row>
    <row r="62" spans="1:4" ht="12.95" customHeight="1" x14ac:dyDescent="0.25">
      <c r="B62" s="97"/>
      <c r="C62" s="97"/>
      <c r="D62" s="97"/>
    </row>
    <row r="63" spans="1:4" ht="12.95" customHeight="1" x14ac:dyDescent="0.25">
      <c r="B63" s="97"/>
      <c r="C63" s="97"/>
      <c r="D63" s="97"/>
    </row>
    <row r="64" spans="1:4" ht="12.95" customHeight="1" x14ac:dyDescent="0.25">
      <c r="B64" s="97"/>
      <c r="C64" s="97"/>
      <c r="D64" s="97"/>
    </row>
    <row r="65" spans="2:4" x14ac:dyDescent="0.25">
      <c r="B65" s="97"/>
      <c r="C65" s="97"/>
      <c r="D65" s="97"/>
    </row>
    <row r="66" spans="2:4" x14ac:dyDescent="0.25">
      <c r="B66" s="97"/>
      <c r="C66" s="97"/>
      <c r="D66" s="97"/>
    </row>
    <row r="67" spans="2:4" x14ac:dyDescent="0.25">
      <c r="B67" s="97"/>
      <c r="C67" s="97"/>
      <c r="D67" s="97"/>
    </row>
    <row r="68" spans="2:4" x14ac:dyDescent="0.25">
      <c r="B68" s="97"/>
      <c r="C68" s="97"/>
      <c r="D68" s="97"/>
    </row>
    <row r="69" spans="2:4" x14ac:dyDescent="0.25">
      <c r="B69" s="97"/>
      <c r="C69" s="97"/>
      <c r="D69" s="97"/>
    </row>
    <row r="70" spans="2:4" x14ac:dyDescent="0.25">
      <c r="B70" s="97"/>
      <c r="C70" s="97"/>
      <c r="D70" s="97"/>
    </row>
    <row r="71" spans="2:4" x14ac:dyDescent="0.25">
      <c r="B71" s="97"/>
      <c r="C71" s="97"/>
      <c r="D71" s="97"/>
    </row>
    <row r="72" spans="2:4" x14ac:dyDescent="0.25">
      <c r="B72" s="97"/>
      <c r="C72" s="97"/>
      <c r="D72" s="97"/>
    </row>
    <row r="73" spans="2:4" x14ac:dyDescent="0.25">
      <c r="B73" s="97"/>
      <c r="C73" s="97"/>
      <c r="D73" s="97"/>
    </row>
    <row r="74" spans="2:4" x14ac:dyDescent="0.25">
      <c r="B74" s="97"/>
      <c r="C74" s="97"/>
      <c r="D74" s="97"/>
    </row>
    <row r="75" spans="2:4" x14ac:dyDescent="0.25">
      <c r="B75" s="97"/>
      <c r="C75" s="97"/>
      <c r="D75" s="97"/>
    </row>
    <row r="76" spans="2:4" x14ac:dyDescent="0.25">
      <c r="B76" s="97"/>
      <c r="C76" s="97"/>
      <c r="D76" s="97"/>
    </row>
    <row r="77" spans="2:4" x14ac:dyDescent="0.25">
      <c r="B77" s="97"/>
      <c r="C77" s="97"/>
      <c r="D77" s="97"/>
    </row>
    <row r="78" spans="2:4" x14ac:dyDescent="0.25">
      <c r="B78" s="97"/>
      <c r="C78" s="97"/>
      <c r="D78" s="97"/>
    </row>
    <row r="79" spans="2:4" x14ac:dyDescent="0.25">
      <c r="B79" s="97"/>
      <c r="C79" s="97"/>
      <c r="D79" s="97"/>
    </row>
    <row r="80" spans="2:4" x14ac:dyDescent="0.25">
      <c r="B80" s="97"/>
      <c r="C80" s="97"/>
      <c r="D80" s="97"/>
    </row>
    <row r="81" spans="2:4" x14ac:dyDescent="0.25">
      <c r="B81" s="97"/>
      <c r="C81" s="97"/>
      <c r="D81" s="97"/>
    </row>
    <row r="82" spans="2:4" x14ac:dyDescent="0.25">
      <c r="B82" s="97"/>
      <c r="C82" s="97"/>
      <c r="D82" s="97"/>
    </row>
    <row r="83" spans="2:4" x14ac:dyDescent="0.25">
      <c r="B83" s="97"/>
      <c r="C83" s="97"/>
      <c r="D83" s="97"/>
    </row>
    <row r="84" spans="2:4" x14ac:dyDescent="0.25">
      <c r="B84" s="97"/>
      <c r="C84" s="97"/>
      <c r="D84" s="97"/>
    </row>
    <row r="85" spans="2:4" x14ac:dyDescent="0.25">
      <c r="B85" s="97"/>
      <c r="C85" s="97"/>
      <c r="D85" s="97"/>
    </row>
    <row r="86" spans="2:4" x14ac:dyDescent="0.25">
      <c r="B86" s="97"/>
      <c r="C86" s="97"/>
      <c r="D86" s="97"/>
    </row>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193B6-8026-499D-91EB-6631314899A9}">
  <dimension ref="A2:H137"/>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2:8" ht="15" customHeight="1" x14ac:dyDescent="0.25">
      <c r="B2" s="4" t="s">
        <v>39</v>
      </c>
      <c r="C2" s="2"/>
      <c r="D2" s="3"/>
    </row>
    <row r="3" spans="2:8" ht="15" customHeight="1" x14ac:dyDescent="0.25">
      <c r="B3" s="6" t="s">
        <v>47</v>
      </c>
      <c r="C3" s="5"/>
      <c r="D3" s="63" t="s">
        <v>8</v>
      </c>
    </row>
    <row r="4" spans="2:8" ht="15" customHeight="1" x14ac:dyDescent="0.25">
      <c r="B4" s="6" t="s">
        <v>48</v>
      </c>
      <c r="C4" s="5"/>
      <c r="D4" s="63" t="s">
        <v>9</v>
      </c>
    </row>
    <row r="5" spans="2:8" ht="39.950000000000003" customHeight="1" x14ac:dyDescent="0.25">
      <c r="B5" s="176" t="s">
        <v>165</v>
      </c>
      <c r="C5" s="176"/>
      <c r="D5" s="176"/>
    </row>
    <row r="6" spans="2:8" ht="12.95" customHeight="1" x14ac:dyDescent="0.25">
      <c r="B6" s="66" t="s">
        <v>10</v>
      </c>
      <c r="C6" s="66" t="s">
        <v>12</v>
      </c>
    </row>
    <row r="7" spans="2:8" ht="12.95" customHeight="1" x14ac:dyDescent="0.25">
      <c r="B7" s="72" t="s">
        <v>100</v>
      </c>
      <c r="C7" s="130">
        <f>'Ex. Company B Data and Results'!F22</f>
        <v>0.19</v>
      </c>
    </row>
    <row r="8" spans="2:8" ht="12.95" customHeight="1" x14ac:dyDescent="0.25">
      <c r="B8" s="72"/>
      <c r="C8" s="82" t="s">
        <v>20</v>
      </c>
    </row>
    <row r="9" spans="2:8" ht="12.95" customHeight="1" x14ac:dyDescent="0.25">
      <c r="B9" s="72" t="s">
        <v>52</v>
      </c>
      <c r="C9" s="132">
        <f>'Ex. Company B Data and Results'!F13</f>
        <v>57100000</v>
      </c>
    </row>
    <row r="10" spans="2:8" ht="12.95" customHeight="1" x14ac:dyDescent="0.25">
      <c r="B10" s="72"/>
      <c r="C10" s="100" t="s">
        <v>18</v>
      </c>
    </row>
    <row r="11" spans="2:8" ht="12.95" customHeight="1" x14ac:dyDescent="0.25">
      <c r="B11" s="72" t="s">
        <v>58</v>
      </c>
      <c r="C11" s="131">
        <f>'Ex. Company B Data and Results'!F18</f>
        <v>1.28</v>
      </c>
    </row>
    <row r="12" spans="2:8" ht="12.95" customHeight="1" x14ac:dyDescent="0.25">
      <c r="B12" s="72"/>
      <c r="C12" s="82" t="s">
        <v>20</v>
      </c>
    </row>
    <row r="13" spans="2:8" s="8" customFormat="1" ht="12.95" customHeight="1" x14ac:dyDescent="0.25">
      <c r="B13" s="72" t="s">
        <v>101</v>
      </c>
      <c r="C13" s="73">
        <f>C22</f>
        <v>196.5</v>
      </c>
      <c r="H13"/>
    </row>
    <row r="14" spans="2:8" ht="12.95" customHeight="1" x14ac:dyDescent="0.25">
      <c r="B14" s="72"/>
      <c r="C14" s="75" t="s">
        <v>19</v>
      </c>
    </row>
    <row r="15" spans="2:8" ht="12.95" customHeight="1" x14ac:dyDescent="0.25">
      <c r="B15" s="77" t="s">
        <v>42</v>
      </c>
      <c r="C15" s="83">
        <f>C7*C9/C11*C13</f>
        <v>1665491015.625</v>
      </c>
    </row>
    <row r="16" spans="2:8" ht="12.95" customHeight="1" x14ac:dyDescent="0.25"/>
    <row r="17" spans="2:8" ht="12.95" customHeight="1" x14ac:dyDescent="0.25">
      <c r="B17" s="69"/>
      <c r="C17" s="69"/>
    </row>
    <row r="18" spans="2:8" ht="12.95" customHeight="1" x14ac:dyDescent="0.25">
      <c r="B18" s="1"/>
      <c r="C18" s="1"/>
    </row>
    <row r="19" spans="2:8" s="7" customFormat="1" ht="12.95" customHeight="1" x14ac:dyDescent="0.25">
      <c r="B19" s="67" t="s">
        <v>163</v>
      </c>
      <c r="C19" s="67"/>
      <c r="D19"/>
      <c r="H19"/>
    </row>
    <row r="20" spans="2:8" ht="12.95" customHeight="1" x14ac:dyDescent="0.25">
      <c r="B20" s="68" t="s">
        <v>10</v>
      </c>
      <c r="C20" s="68" t="s">
        <v>12</v>
      </c>
    </row>
    <row r="21" spans="2:8" ht="12.95" customHeight="1" x14ac:dyDescent="0.25">
      <c r="B21" s="78" t="s">
        <v>102</v>
      </c>
      <c r="C21" s="79"/>
    </row>
    <row r="22" spans="2:8" ht="12.95" customHeight="1" x14ac:dyDescent="0.25">
      <c r="B22" s="72" t="s">
        <v>101</v>
      </c>
      <c r="C22" s="73">
        <f>'Ex. Company B Data and Results'!$F$42</f>
        <v>196.5</v>
      </c>
    </row>
    <row r="23" spans="2:8" ht="12.95" customHeight="1" x14ac:dyDescent="0.25">
      <c r="B23" s="76"/>
      <c r="C23" s="85"/>
    </row>
    <row r="24" spans="2:8" ht="12.95" customHeight="1" x14ac:dyDescent="0.25"/>
    <row r="25" spans="2:8" ht="12.95" customHeight="1" x14ac:dyDescent="0.25"/>
    <row r="26" spans="2:8" ht="12.95" customHeight="1" x14ac:dyDescent="0.25"/>
    <row r="27" spans="2:8" ht="12.95" customHeight="1" x14ac:dyDescent="0.25">
      <c r="B27" s="11"/>
      <c r="C27" s="14"/>
    </row>
    <row r="28" spans="2:8" ht="12.95" customHeight="1" x14ac:dyDescent="0.25">
      <c r="B28" s="11"/>
      <c r="C28" s="14"/>
    </row>
    <row r="29" spans="2:8" ht="12.95" customHeight="1" x14ac:dyDescent="0.25">
      <c r="B29" s="11"/>
      <c r="C29" s="14"/>
    </row>
    <row r="30" spans="2:8" ht="12.95" customHeight="1" x14ac:dyDescent="0.25">
      <c r="B30" s="11"/>
      <c r="C30" s="14"/>
    </row>
    <row r="31" spans="2:8" ht="12.95" customHeight="1" x14ac:dyDescent="0.25">
      <c r="B31" s="11"/>
      <c r="C31" s="14"/>
    </row>
    <row r="32" spans="2:8" ht="12.95" customHeight="1" x14ac:dyDescent="0.25">
      <c r="B32" s="11"/>
      <c r="C32" s="16"/>
    </row>
    <row r="33" spans="2:8" ht="12.95" customHeight="1" x14ac:dyDescent="0.25">
      <c r="B33" s="11"/>
      <c r="C33" s="14"/>
    </row>
    <row r="34" spans="2:8" ht="12.95" customHeight="1" x14ac:dyDescent="0.25">
      <c r="B34" s="11"/>
      <c r="C34" s="14"/>
    </row>
    <row r="35" spans="2:8" ht="12.95" customHeight="1" x14ac:dyDescent="0.25">
      <c r="B35" s="15"/>
      <c r="C35" s="14"/>
    </row>
    <row r="36" spans="2:8" ht="12.95" customHeight="1" x14ac:dyDescent="0.25">
      <c r="B36" s="11"/>
      <c r="C36" s="14"/>
    </row>
    <row r="37" spans="2:8" ht="12.95" customHeight="1" x14ac:dyDescent="0.25">
      <c r="B37" s="11"/>
      <c r="C37" s="17"/>
    </row>
    <row r="38" spans="2:8" ht="12.95" customHeight="1" x14ac:dyDescent="0.25">
      <c r="B38" s="11"/>
      <c r="C38" s="16"/>
    </row>
    <row r="39" spans="2:8" ht="12.95" customHeight="1" x14ac:dyDescent="0.25">
      <c r="B39" s="11"/>
      <c r="C39" s="14"/>
    </row>
    <row r="40" spans="2:8" ht="12.95" customHeight="1" x14ac:dyDescent="0.25">
      <c r="B40" s="11"/>
      <c r="C40" s="14"/>
    </row>
    <row r="41" spans="2:8" ht="12.95" customHeight="1" x14ac:dyDescent="0.25">
      <c r="B41" s="11"/>
      <c r="C41" s="14"/>
    </row>
    <row r="42" spans="2:8" ht="12.95" customHeight="1" x14ac:dyDescent="0.25">
      <c r="B42" s="11"/>
      <c r="C42" s="14"/>
    </row>
    <row r="43" spans="2:8" ht="12.95" customHeight="1" x14ac:dyDescent="0.25">
      <c r="B43" s="11"/>
      <c r="C43" s="14"/>
    </row>
    <row r="44" spans="2:8" ht="12.95" customHeight="1" x14ac:dyDescent="0.25">
      <c r="B44" s="11"/>
      <c r="C44" s="14"/>
    </row>
    <row r="45" spans="2:8" ht="12.95" customHeight="1" x14ac:dyDescent="0.25">
      <c r="B45" s="11"/>
      <c r="C45" s="17"/>
    </row>
    <row r="46" spans="2:8" s="7" customFormat="1" ht="12.95" customHeight="1" x14ac:dyDescent="0.25">
      <c r="B46" s="11"/>
      <c r="C46" s="16"/>
      <c r="D46"/>
      <c r="H46"/>
    </row>
    <row r="47" spans="2:8" ht="12.95" customHeight="1" x14ac:dyDescent="0.25">
      <c r="B47" s="11"/>
      <c r="C47" s="14"/>
    </row>
    <row r="48" spans="2:8" ht="12.95" customHeight="1" x14ac:dyDescent="0.25">
      <c r="B48" s="11"/>
      <c r="C48" s="18"/>
    </row>
    <row r="49" spans="2:8" ht="12.95" customHeight="1" x14ac:dyDescent="0.25">
      <c r="B49" s="11"/>
      <c r="C49" s="14"/>
    </row>
    <row r="50" spans="2:8" s="7" customFormat="1" ht="12.95" customHeight="1" x14ac:dyDescent="0.25">
      <c r="B50" s="11"/>
      <c r="C50" s="14"/>
      <c r="H50"/>
    </row>
    <row r="51" spans="2:8" ht="12.95" customHeight="1" x14ac:dyDescent="0.25">
      <c r="B51" s="11"/>
      <c r="C51" s="14"/>
    </row>
    <row r="52" spans="2:8" ht="12.95" customHeight="1" x14ac:dyDescent="0.25">
      <c r="B52" s="11"/>
      <c r="C52" s="14"/>
    </row>
    <row r="53" spans="2:8" ht="12.95" customHeight="1" x14ac:dyDescent="0.25">
      <c r="B53" s="11"/>
      <c r="C53" s="14"/>
    </row>
    <row r="54" spans="2:8" ht="12.95" customHeight="1" x14ac:dyDescent="0.25">
      <c r="B54" s="11"/>
      <c r="C54" s="14"/>
    </row>
    <row r="55" spans="2:8" ht="12.95" customHeight="1" x14ac:dyDescent="0.25">
      <c r="B55" s="11"/>
      <c r="C55" s="14"/>
    </row>
    <row r="56" spans="2:8" s="7" customFormat="1" ht="12.95" customHeight="1" x14ac:dyDescent="0.25">
      <c r="B56" s="11"/>
      <c r="C56" s="14"/>
      <c r="H56"/>
    </row>
    <row r="57" spans="2:8" ht="12.95" customHeight="1" x14ac:dyDescent="0.25">
      <c r="B57" s="15"/>
      <c r="C57" s="19"/>
    </row>
    <row r="58" spans="2:8" ht="12.95" customHeight="1" x14ac:dyDescent="0.25">
      <c r="B58" s="11"/>
      <c r="C58" s="12"/>
    </row>
    <row r="59" spans="2:8" ht="12.95" customHeight="1" x14ac:dyDescent="0.25">
      <c r="B59" s="20"/>
      <c r="C59" s="20"/>
    </row>
    <row r="60" spans="2:8" ht="12.95" customHeight="1" x14ac:dyDescent="0.25">
      <c r="B60" s="20"/>
      <c r="C60" s="20"/>
    </row>
    <row r="61" spans="2:8" ht="12.95" customHeight="1" x14ac:dyDescent="0.25">
      <c r="B61" s="20"/>
      <c r="C61" s="20"/>
    </row>
    <row r="62" spans="2:8" s="7" customFormat="1" ht="12.95" customHeight="1" x14ac:dyDescent="0.25">
      <c r="B62"/>
      <c r="C62"/>
      <c r="H62"/>
    </row>
    <row r="63" spans="2:8" ht="12.95" customHeight="1" x14ac:dyDescent="0.25"/>
    <row r="64" spans="2:8" s="7" customFormat="1" ht="12.95" customHeight="1" x14ac:dyDescent="0.25">
      <c r="B64"/>
      <c r="C64"/>
      <c r="H64"/>
    </row>
    <row r="65" spans="2:8" ht="12.95" customHeight="1" x14ac:dyDescent="0.25"/>
    <row r="66" spans="2:8" ht="12.95" customHeight="1" x14ac:dyDescent="0.25"/>
    <row r="67" spans="2:8" ht="12.95" customHeight="1" x14ac:dyDescent="0.25"/>
    <row r="68" spans="2:8" ht="12.95" customHeight="1" x14ac:dyDescent="0.25"/>
    <row r="69" spans="2:8" ht="12.95" customHeight="1" x14ac:dyDescent="0.25"/>
    <row r="70" spans="2:8" ht="12.95" customHeight="1" x14ac:dyDescent="0.25"/>
    <row r="71" spans="2:8" ht="12.95" customHeight="1" x14ac:dyDescent="0.25"/>
    <row r="72" spans="2:8" s="7" customFormat="1" ht="12.95" customHeight="1" x14ac:dyDescent="0.25">
      <c r="B72"/>
      <c r="C72"/>
      <c r="H72"/>
    </row>
    <row r="73" spans="2:8" ht="12.95" customHeight="1" x14ac:dyDescent="0.25"/>
    <row r="74" spans="2:8" s="7" customFormat="1" ht="12.95" customHeight="1" x14ac:dyDescent="0.25">
      <c r="B74"/>
      <c r="C74"/>
      <c r="H74"/>
    </row>
    <row r="75" spans="2:8" ht="12.95" customHeight="1" x14ac:dyDescent="0.25"/>
    <row r="76" spans="2:8" ht="12.95" customHeight="1" x14ac:dyDescent="0.25"/>
    <row r="77" spans="2:8" ht="12.95" customHeight="1" x14ac:dyDescent="0.25"/>
    <row r="78" spans="2:8" s="7" customFormat="1" ht="12.95" customHeight="1" x14ac:dyDescent="0.25">
      <c r="B78"/>
      <c r="C78"/>
      <c r="H78"/>
    </row>
    <row r="79" spans="2:8" ht="12.95" customHeight="1" x14ac:dyDescent="0.25"/>
    <row r="80" spans="2:8"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sheetData>
  <mergeCells count="1">
    <mergeCell ref="B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7E651-03B6-4456-B7D6-F25196BD7A40}">
  <dimension ref="A2:E133"/>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1:4" ht="15" customHeight="1" x14ac:dyDescent="0.25">
      <c r="B2" s="4" t="s">
        <v>39</v>
      </c>
      <c r="C2" s="2"/>
      <c r="D2" s="3"/>
    </row>
    <row r="3" spans="1:4" ht="15" customHeight="1" x14ac:dyDescent="0.25">
      <c r="B3" s="6" t="s">
        <v>47</v>
      </c>
      <c r="C3" s="5"/>
      <c r="D3" s="63" t="s">
        <v>8</v>
      </c>
    </row>
    <row r="4" spans="1:4" ht="15" customHeight="1" x14ac:dyDescent="0.25">
      <c r="B4" s="6" t="s">
        <v>48</v>
      </c>
      <c r="C4" s="5"/>
      <c r="D4" s="63" t="s">
        <v>9</v>
      </c>
    </row>
    <row r="5" spans="1:4" ht="39.950000000000003" customHeight="1" x14ac:dyDescent="0.25">
      <c r="B5" s="176" t="s">
        <v>165</v>
      </c>
      <c r="C5" s="176"/>
      <c r="D5" s="176"/>
    </row>
    <row r="6" spans="1:4" ht="12.95" customHeight="1" x14ac:dyDescent="0.25">
      <c r="B6" s="66" t="s">
        <v>10</v>
      </c>
      <c r="C6" s="66" t="s">
        <v>12</v>
      </c>
      <c r="D6" s="97"/>
    </row>
    <row r="7" spans="1:4" ht="12.95" customHeight="1" x14ac:dyDescent="0.25">
      <c r="B7" s="107"/>
      <c r="C7" s="13"/>
      <c r="D7" s="97"/>
    </row>
    <row r="8" spans="1:4" ht="12.95" customHeight="1" x14ac:dyDescent="0.25">
      <c r="B8" s="24" t="s">
        <v>46</v>
      </c>
      <c r="C8" s="25">
        <v>0</v>
      </c>
      <c r="D8" s="97"/>
    </row>
    <row r="9" spans="1:4" ht="12.95" customHeight="1" x14ac:dyDescent="0.25">
      <c r="B9" s="97"/>
      <c r="C9" s="97"/>
      <c r="D9" s="97"/>
    </row>
    <row r="10" spans="1:4" ht="12.95" customHeight="1" x14ac:dyDescent="0.25">
      <c r="A10" s="97"/>
      <c r="B10" s="97"/>
      <c r="C10" s="97"/>
      <c r="D10" s="97"/>
    </row>
    <row r="11" spans="1:4" ht="12.95" customHeight="1" x14ac:dyDescent="0.25">
      <c r="A11" s="97"/>
      <c r="B11" s="97"/>
      <c r="C11" s="97"/>
      <c r="D11" s="97"/>
    </row>
    <row r="12" spans="1:4" ht="12.95" customHeight="1" x14ac:dyDescent="0.25">
      <c r="A12" s="97"/>
      <c r="B12" s="97"/>
      <c r="C12" s="97"/>
      <c r="D12" s="97"/>
    </row>
    <row r="13" spans="1:4" ht="12.95" customHeight="1" x14ac:dyDescent="0.25">
      <c r="A13" s="97"/>
      <c r="B13" s="97"/>
      <c r="C13" s="97"/>
      <c r="D13" s="97"/>
    </row>
    <row r="14" spans="1:4" ht="12.95" customHeight="1" x14ac:dyDescent="0.25">
      <c r="A14" s="97"/>
      <c r="B14" s="97"/>
      <c r="C14" s="97"/>
      <c r="D14" s="97"/>
    </row>
    <row r="15" spans="1:4" ht="12.95" customHeight="1" x14ac:dyDescent="0.25">
      <c r="A15" s="97"/>
      <c r="B15" s="97"/>
      <c r="C15" s="97"/>
      <c r="D15" s="97"/>
    </row>
    <row r="16" spans="1:4" ht="12.95" customHeight="1" x14ac:dyDescent="0.25">
      <c r="A16" s="97"/>
      <c r="B16" s="97"/>
      <c r="C16" s="97"/>
      <c r="D16" s="97"/>
    </row>
    <row r="17" spans="1:4" ht="12.95" customHeight="1" x14ac:dyDescent="0.25">
      <c r="A17" s="97"/>
      <c r="B17" s="97"/>
      <c r="C17" s="97"/>
      <c r="D17" s="97"/>
    </row>
    <row r="18" spans="1:4" ht="12.95" customHeight="1" x14ac:dyDescent="0.25">
      <c r="A18" s="97"/>
      <c r="B18" s="97"/>
      <c r="C18" s="97"/>
      <c r="D18" s="97"/>
    </row>
    <row r="19" spans="1:4" ht="12.95" customHeight="1" x14ac:dyDescent="0.25">
      <c r="A19" s="97"/>
      <c r="B19" s="97"/>
      <c r="C19" s="97"/>
      <c r="D19" s="97"/>
    </row>
    <row r="20" spans="1:4" ht="12.95" customHeight="1" x14ac:dyDescent="0.25">
      <c r="A20" s="97"/>
      <c r="B20" s="97"/>
      <c r="C20" s="97"/>
      <c r="D20" s="97"/>
    </row>
    <row r="21" spans="1:4" ht="12.95" customHeight="1" x14ac:dyDescent="0.25">
      <c r="A21" s="97"/>
      <c r="B21" s="97"/>
      <c r="C21" s="97"/>
      <c r="D21" s="97"/>
    </row>
    <row r="22" spans="1:4" ht="12.95" customHeight="1" x14ac:dyDescent="0.25">
      <c r="A22" s="97"/>
      <c r="B22" s="97"/>
      <c r="C22" s="97"/>
      <c r="D22" s="97"/>
    </row>
    <row r="23" spans="1:4" ht="12.95" customHeight="1" x14ac:dyDescent="0.25">
      <c r="A23" s="97"/>
      <c r="B23" s="97"/>
      <c r="C23" s="97"/>
      <c r="D23" s="97"/>
    </row>
    <row r="24" spans="1:4" ht="12.95" customHeight="1" x14ac:dyDescent="0.25">
      <c r="A24" s="97"/>
      <c r="B24" s="97"/>
      <c r="C24" s="97"/>
      <c r="D24" s="97"/>
    </row>
    <row r="25" spans="1:4" ht="12.95" customHeight="1" x14ac:dyDescent="0.25">
      <c r="A25" s="97"/>
      <c r="B25" s="97"/>
      <c r="C25" s="97"/>
      <c r="D25" s="97"/>
    </row>
    <row r="26" spans="1:4" ht="12.95" customHeight="1" x14ac:dyDescent="0.25">
      <c r="A26" s="97"/>
      <c r="B26" s="97"/>
      <c r="C26" s="97"/>
      <c r="D26" s="97"/>
    </row>
    <row r="27" spans="1:4" ht="12.95" customHeight="1" x14ac:dyDescent="0.25">
      <c r="B27" s="106"/>
      <c r="C27" s="97"/>
      <c r="D27" s="97"/>
    </row>
    <row r="28" spans="1:4" ht="12.95" customHeight="1" x14ac:dyDescent="0.25">
      <c r="B28" s="106"/>
      <c r="C28" s="97"/>
      <c r="D28" s="97"/>
    </row>
    <row r="29" spans="1:4" ht="12.95" customHeight="1" x14ac:dyDescent="0.25">
      <c r="B29" s="106"/>
      <c r="C29" s="97"/>
      <c r="D29" s="97"/>
    </row>
    <row r="30" spans="1:4" ht="12.95" customHeight="1" x14ac:dyDescent="0.25">
      <c r="B30" s="106"/>
      <c r="C30" s="97"/>
      <c r="D30" s="97"/>
    </row>
    <row r="31" spans="1:4" ht="12.95" customHeight="1" x14ac:dyDescent="0.25">
      <c r="B31" s="106"/>
      <c r="C31" s="97"/>
      <c r="D31" s="97"/>
    </row>
    <row r="32" spans="1:4" ht="12.95" customHeight="1" x14ac:dyDescent="0.25">
      <c r="B32" s="106"/>
      <c r="C32" s="97"/>
      <c r="D32" s="97"/>
    </row>
    <row r="33" spans="2:4" ht="12.95" customHeight="1" x14ac:dyDescent="0.25">
      <c r="B33" s="106"/>
      <c r="C33" s="97"/>
      <c r="D33" s="97"/>
    </row>
    <row r="34" spans="2:4" ht="12.95" customHeight="1" x14ac:dyDescent="0.25">
      <c r="B34" s="106"/>
      <c r="C34" s="97"/>
      <c r="D34" s="97"/>
    </row>
    <row r="35" spans="2:4" s="7" customFormat="1" ht="12.95" customHeight="1" x14ac:dyDescent="0.25">
      <c r="B35" s="106"/>
      <c r="C35" s="97"/>
      <c r="D35" s="97"/>
    </row>
    <row r="36" spans="2:4" ht="12.95" customHeight="1" x14ac:dyDescent="0.25">
      <c r="B36" s="106"/>
      <c r="C36" s="97"/>
      <c r="D36" s="97"/>
    </row>
    <row r="37" spans="2:4" ht="12.95" customHeight="1" x14ac:dyDescent="0.25">
      <c r="B37" s="11"/>
    </row>
    <row r="38" spans="2:4" ht="12.95" customHeight="1" x14ac:dyDescent="0.25">
      <c r="B38" s="11"/>
    </row>
    <row r="39" spans="2:4" s="7" customFormat="1" ht="12.95" customHeight="1" x14ac:dyDescent="0.25">
      <c r="B39" s="11"/>
      <c r="C39"/>
      <c r="D39"/>
    </row>
    <row r="40" spans="2:4" ht="12.95" customHeight="1" x14ac:dyDescent="0.25">
      <c r="B40" s="11"/>
    </row>
    <row r="41" spans="2:4" ht="12.95" customHeight="1" x14ac:dyDescent="0.25">
      <c r="B41" s="11"/>
    </row>
    <row r="42" spans="2:4" ht="12.95" customHeight="1" x14ac:dyDescent="0.25">
      <c r="B42" s="11"/>
    </row>
    <row r="43" spans="2:4" ht="12.95" customHeight="1" x14ac:dyDescent="0.25">
      <c r="B43" s="11"/>
    </row>
    <row r="44" spans="2:4" ht="12.95" customHeight="1" x14ac:dyDescent="0.25">
      <c r="B44" s="11"/>
    </row>
    <row r="45" spans="2:4" s="7" customFormat="1" ht="12.95" customHeight="1" x14ac:dyDescent="0.25">
      <c r="B45" s="11"/>
    </row>
    <row r="46" spans="2:4" ht="12.95" customHeight="1" x14ac:dyDescent="0.25">
      <c r="B46" s="15"/>
    </row>
    <row r="47" spans="2:4" ht="12.95" customHeight="1" x14ac:dyDescent="0.25">
      <c r="B47" s="11"/>
    </row>
    <row r="48" spans="2:4" ht="12.95" customHeight="1" x14ac:dyDescent="0.25">
      <c r="B48" s="20"/>
    </row>
    <row r="49" spans="2:2" ht="12.95" customHeight="1" x14ac:dyDescent="0.25">
      <c r="B49" s="20"/>
    </row>
    <row r="50" spans="2:2" ht="12.95" customHeight="1" x14ac:dyDescent="0.25">
      <c r="B50" s="20"/>
    </row>
    <row r="51" spans="2:2" s="7" customFormat="1" ht="12.95" customHeight="1" x14ac:dyDescent="0.25">
      <c r="B51"/>
    </row>
    <row r="52" spans="2:2" ht="12.95" customHeight="1" x14ac:dyDescent="0.25"/>
    <row r="53" spans="2:2" s="7" customFormat="1" ht="12.95" customHeight="1" x14ac:dyDescent="0.25">
      <c r="B53"/>
    </row>
    <row r="54" spans="2:2" ht="12.95" customHeight="1" x14ac:dyDescent="0.25"/>
    <row r="55" spans="2:2" ht="12.95" customHeight="1" x14ac:dyDescent="0.25"/>
    <row r="56" spans="2:2" ht="12.95" customHeight="1" x14ac:dyDescent="0.25"/>
    <row r="57" spans="2:2" ht="12.95" customHeight="1" x14ac:dyDescent="0.25"/>
    <row r="58" spans="2:2" ht="12.95" customHeight="1" x14ac:dyDescent="0.25"/>
    <row r="59" spans="2:2" ht="12.95" customHeight="1" x14ac:dyDescent="0.25"/>
    <row r="60" spans="2:2" ht="12.95" customHeight="1" x14ac:dyDescent="0.25"/>
    <row r="61" spans="2:2" s="7" customFormat="1" ht="12.95" customHeight="1" x14ac:dyDescent="0.25">
      <c r="B61"/>
    </row>
    <row r="62" spans="2:2" ht="12.95" customHeight="1" x14ac:dyDescent="0.25"/>
    <row r="63" spans="2:2" s="7" customFormat="1" ht="12.95" customHeight="1" x14ac:dyDescent="0.25">
      <c r="B63"/>
    </row>
    <row r="64" spans="2:2" ht="12.95" customHeight="1" x14ac:dyDescent="0.25"/>
    <row r="65" spans="2:2" ht="12.95" customHeight="1" x14ac:dyDescent="0.25"/>
    <row r="66" spans="2:2" ht="12.95" customHeight="1" x14ac:dyDescent="0.25"/>
    <row r="67" spans="2:2" s="7" customFormat="1" ht="12.95" customHeight="1" x14ac:dyDescent="0.25">
      <c r="B67"/>
    </row>
    <row r="68" spans="2:2" ht="12.95" customHeight="1" x14ac:dyDescent="0.25"/>
    <row r="69" spans="2:2" ht="12.95" customHeight="1" x14ac:dyDescent="0.25"/>
    <row r="70" spans="2:2" ht="12.95" customHeight="1" x14ac:dyDescent="0.25"/>
    <row r="71" spans="2:2" ht="12.95" customHeight="1" x14ac:dyDescent="0.25"/>
    <row r="72" spans="2:2" ht="12.95" customHeight="1" x14ac:dyDescent="0.25"/>
    <row r="73" spans="2:2" ht="12.95" customHeight="1" x14ac:dyDescent="0.25"/>
    <row r="74" spans="2:2" ht="12.95" customHeight="1" x14ac:dyDescent="0.25"/>
    <row r="75" spans="2:2" ht="12.95" customHeight="1" x14ac:dyDescent="0.25"/>
    <row r="76" spans="2:2" ht="12.95" customHeight="1" x14ac:dyDescent="0.25"/>
    <row r="77" spans="2:2" ht="12.95" customHeight="1" x14ac:dyDescent="0.25"/>
    <row r="78" spans="2:2" ht="12.95" customHeight="1" x14ac:dyDescent="0.25"/>
    <row r="79" spans="2:2" ht="12.95" customHeight="1" x14ac:dyDescent="0.25"/>
    <row r="80" spans="2:2"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sheetData>
  <mergeCells count="1">
    <mergeCell ref="B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B396-751C-4C3D-91FD-042683BC34AB}">
  <dimension ref="A2:G151"/>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hidden="1" customWidth="1"/>
    <col min="7" max="7" width="21" hidden="1" customWidth="1"/>
    <col min="8"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72" t="s">
        <v>103</v>
      </c>
      <c r="C7" s="105">
        <f>'Ex. Company B Data and Results'!F30</f>
        <v>0.83599999999999997</v>
      </c>
    </row>
    <row r="8" spans="2:4" ht="12.95" customHeight="1" x14ac:dyDescent="0.25">
      <c r="B8" s="72"/>
      <c r="C8" s="133" t="s">
        <v>21</v>
      </c>
    </row>
    <row r="9" spans="2:4" ht="12.95" customHeight="1" x14ac:dyDescent="0.25">
      <c r="B9" s="72" t="s">
        <v>104</v>
      </c>
      <c r="C9" s="105">
        <f>'Ex. Company B Data and Results'!F48</f>
        <v>0.80100000000000005</v>
      </c>
    </row>
    <row r="10" spans="2:4" s="8" customFormat="1" ht="12.95" customHeight="1" x14ac:dyDescent="0.25">
      <c r="B10" s="72"/>
      <c r="C10" s="75" t="s">
        <v>19</v>
      </c>
    </row>
    <row r="11" spans="2:4" ht="12.95" customHeight="1" x14ac:dyDescent="0.25">
      <c r="B11" s="72" t="s">
        <v>105</v>
      </c>
      <c r="C11" s="105">
        <f>C7-C9</f>
        <v>3.499999999999992E-2</v>
      </c>
    </row>
    <row r="12" spans="2:4" s="7" customFormat="1" ht="12.95" customHeight="1" x14ac:dyDescent="0.25">
      <c r="B12" s="72"/>
      <c r="C12" s="88" t="s">
        <v>20</v>
      </c>
    </row>
    <row r="13" spans="2:4" ht="12.95" customHeight="1" x14ac:dyDescent="0.25">
      <c r="B13" s="72" t="s">
        <v>106</v>
      </c>
      <c r="C13" s="82">
        <f>'Ex. Company B Data and Results'!F13</f>
        <v>57100000</v>
      </c>
    </row>
    <row r="14" spans="2:4" ht="12.95" customHeight="1" x14ac:dyDescent="0.25">
      <c r="B14" s="72"/>
      <c r="C14" s="134" t="s">
        <v>19</v>
      </c>
    </row>
    <row r="15" spans="2:4" ht="12.95" customHeight="1" x14ac:dyDescent="0.25">
      <c r="B15" s="72" t="s">
        <v>107</v>
      </c>
      <c r="C15" s="82">
        <f>C11*C13</f>
        <v>1998499.9999999953</v>
      </c>
    </row>
    <row r="16" spans="2:4" ht="12.95" customHeight="1" x14ac:dyDescent="0.25">
      <c r="B16" s="72"/>
      <c r="C16" s="75" t="s">
        <v>20</v>
      </c>
    </row>
    <row r="17" spans="2:7" ht="12.95" customHeight="1" x14ac:dyDescent="0.25">
      <c r="B17" s="72" t="s">
        <v>108</v>
      </c>
      <c r="C17" s="81">
        <f>C26</f>
        <v>154.72854640980736</v>
      </c>
      <c r="F17" s="108"/>
      <c r="G17" s="108"/>
    </row>
    <row r="18" spans="2:7" ht="12.95" customHeight="1" x14ac:dyDescent="0.25">
      <c r="B18" s="72"/>
      <c r="C18" s="88" t="s">
        <v>19</v>
      </c>
    </row>
    <row r="19" spans="2:7" ht="12.95" customHeight="1" x14ac:dyDescent="0.25">
      <c r="B19" s="77" t="s">
        <v>109</v>
      </c>
      <c r="C19" s="95">
        <f>C15*C17</f>
        <v>309224999.99999928</v>
      </c>
    </row>
    <row r="20" spans="2:7" ht="12.95" customHeight="1" x14ac:dyDescent="0.25"/>
    <row r="21" spans="2:7" ht="12.95" customHeight="1" x14ac:dyDescent="0.25">
      <c r="B21" s="69"/>
      <c r="C21" s="69"/>
    </row>
    <row r="22" spans="2:7" ht="12.95" customHeight="1" x14ac:dyDescent="0.25"/>
    <row r="23" spans="2:7" ht="12.95" customHeight="1" x14ac:dyDescent="0.25">
      <c r="B23" s="67" t="s">
        <v>163</v>
      </c>
      <c r="C23" s="67"/>
    </row>
    <row r="24" spans="2:7" ht="12.95" customHeight="1" x14ac:dyDescent="0.25">
      <c r="B24" s="68" t="s">
        <v>10</v>
      </c>
      <c r="C24" s="68" t="s">
        <v>12</v>
      </c>
    </row>
    <row r="25" spans="2:7" ht="12.95" customHeight="1" x14ac:dyDescent="0.25">
      <c r="B25" s="78" t="s">
        <v>41</v>
      </c>
      <c r="C25" s="81"/>
    </row>
    <row r="26" spans="2:7" ht="12.95" customHeight="1" x14ac:dyDescent="0.25">
      <c r="B26" s="74" t="s">
        <v>91</v>
      </c>
      <c r="C26" s="81">
        <f>'Ex. Access_Affordability'!$C$25</f>
        <v>154.72854640980736</v>
      </c>
    </row>
    <row r="27" spans="2:7" ht="12.95" customHeight="1" x14ac:dyDescent="0.25"/>
    <row r="28" spans="2:7" ht="12.95" customHeight="1" x14ac:dyDescent="0.25"/>
    <row r="29" spans="2:7" ht="12.95" customHeight="1" x14ac:dyDescent="0.25"/>
    <row r="30" spans="2:7" ht="12.95" customHeight="1" x14ac:dyDescent="0.25"/>
    <row r="31" spans="2:7" ht="12.95" customHeight="1" x14ac:dyDescent="0.25"/>
    <row r="32" spans="2:7"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sheetData>
  <mergeCells count="1">
    <mergeCell ref="B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538F-5B80-43CC-8551-7A84A4E53C04}">
  <dimension ref="A2:G20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hidden="1" customWidth="1"/>
    <col min="7" max="7" width="17.28515625" hidden="1" customWidth="1"/>
    <col min="8"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137" t="s">
        <v>117</v>
      </c>
      <c r="C7" s="138">
        <f>'Ex. Company B Data and Results'!F23+'Ex. Company B Data and Results'!F25</f>
        <v>4783000000</v>
      </c>
    </row>
    <row r="8" spans="2:4" ht="12.95" customHeight="1" x14ac:dyDescent="0.25">
      <c r="B8" s="137"/>
      <c r="C8" s="139" t="s">
        <v>18</v>
      </c>
    </row>
    <row r="9" spans="2:4" ht="12.95" customHeight="1" x14ac:dyDescent="0.25">
      <c r="B9" s="137" t="s">
        <v>118</v>
      </c>
      <c r="C9" s="138">
        <f>'Ex. Company B Data and Results'!F27</f>
        <v>1276.2872154115587</v>
      </c>
    </row>
    <row r="10" spans="2:4" s="8" customFormat="1" ht="12.95" customHeight="1" x14ac:dyDescent="0.25">
      <c r="B10" s="137"/>
      <c r="C10" s="139" t="s">
        <v>18</v>
      </c>
    </row>
    <row r="11" spans="2:4" ht="12.95" customHeight="1" x14ac:dyDescent="0.25">
      <c r="B11" s="137" t="s">
        <v>119</v>
      </c>
      <c r="C11" s="140">
        <f>'Ex. Company B Data and Results'!$F$18</f>
        <v>1.28</v>
      </c>
    </row>
    <row r="12" spans="2:4" s="7" customFormat="1" ht="12.95" customHeight="1" x14ac:dyDescent="0.25">
      <c r="B12" s="72"/>
      <c r="C12" s="135" t="s">
        <v>19</v>
      </c>
    </row>
    <row r="13" spans="2:4" ht="12.95" customHeight="1" x14ac:dyDescent="0.25">
      <c r="B13" s="141" t="s">
        <v>120</v>
      </c>
      <c r="C13" s="142">
        <f>C7/C9/C11</f>
        <v>2927803.9495169874</v>
      </c>
    </row>
    <row r="14" spans="2:4" ht="12.95" customHeight="1" x14ac:dyDescent="0.25">
      <c r="B14" s="72"/>
      <c r="C14" s="136" t="s">
        <v>99</v>
      </c>
    </row>
    <row r="15" spans="2:4" ht="12.95" customHeight="1" x14ac:dyDescent="0.25">
      <c r="B15" s="137" t="s">
        <v>127</v>
      </c>
      <c r="C15" s="138">
        <f>'Ex. Company B Data and Results'!F24+'Ex. Company B Data and Results'!F26</f>
        <v>0</v>
      </c>
    </row>
    <row r="16" spans="2:4" ht="12.95" customHeight="1" x14ac:dyDescent="0.25">
      <c r="B16" s="137"/>
      <c r="C16" s="139" t="s">
        <v>18</v>
      </c>
    </row>
    <row r="17" spans="2:3" ht="12.95" customHeight="1" x14ac:dyDescent="0.25">
      <c r="B17" s="137" t="s">
        <v>128</v>
      </c>
      <c r="C17" s="138">
        <f>'Ex. Company B Data and Results'!F28</f>
        <v>0</v>
      </c>
    </row>
    <row r="18" spans="2:3" ht="12.95" customHeight="1" x14ac:dyDescent="0.25">
      <c r="B18" s="137"/>
      <c r="C18" s="139" t="s">
        <v>18</v>
      </c>
    </row>
    <row r="19" spans="2:3" ht="12.95" customHeight="1" x14ac:dyDescent="0.25">
      <c r="B19" s="137" t="s">
        <v>119</v>
      </c>
      <c r="C19" s="140">
        <f>'Ex. Company B Data and Results'!$F$18</f>
        <v>1.28</v>
      </c>
    </row>
    <row r="20" spans="2:3" ht="12.95" customHeight="1" x14ac:dyDescent="0.25">
      <c r="B20" s="72"/>
      <c r="C20" s="135" t="s">
        <v>19</v>
      </c>
    </row>
    <row r="21" spans="2:3" ht="12.95" customHeight="1" x14ac:dyDescent="0.25">
      <c r="B21" s="141" t="s">
        <v>121</v>
      </c>
      <c r="C21" s="142">
        <f>IFERROR(C15/C17,0)/C19</f>
        <v>0</v>
      </c>
    </row>
    <row r="22" spans="2:3" ht="12.95" customHeight="1" x14ac:dyDescent="0.25">
      <c r="B22" s="72"/>
      <c r="C22" s="136" t="s">
        <v>19</v>
      </c>
    </row>
    <row r="23" spans="2:3" ht="12.95" customHeight="1" x14ac:dyDescent="0.25">
      <c r="B23" s="143" t="s">
        <v>122</v>
      </c>
      <c r="C23" s="144">
        <f>C21+C13</f>
        <v>2927803.9495169874</v>
      </c>
    </row>
    <row r="24" spans="2:3" ht="12.95" customHeight="1" x14ac:dyDescent="0.25">
      <c r="B24" s="72"/>
      <c r="C24" s="136" t="s">
        <v>20</v>
      </c>
    </row>
    <row r="25" spans="2:3" ht="12.95" customHeight="1" x14ac:dyDescent="0.25">
      <c r="B25" s="72" t="s">
        <v>123</v>
      </c>
      <c r="C25" s="130">
        <f>'Ex. Company B Data and Results'!F43</f>
        <v>1.06</v>
      </c>
    </row>
    <row r="26" spans="2:3" ht="12.95" customHeight="1" x14ac:dyDescent="0.25">
      <c r="B26" s="72"/>
      <c r="C26" s="136" t="s">
        <v>20</v>
      </c>
    </row>
    <row r="27" spans="2:3" ht="12.95" customHeight="1" x14ac:dyDescent="0.25">
      <c r="B27" s="72" t="s">
        <v>124</v>
      </c>
      <c r="C27" s="130">
        <f>'Ex. Company B Data and Results'!F45</f>
        <v>6.0999999999999999E-2</v>
      </c>
    </row>
    <row r="28" spans="2:3" ht="12.95" customHeight="1" x14ac:dyDescent="0.25">
      <c r="B28" s="72"/>
      <c r="C28" s="136" t="s">
        <v>19</v>
      </c>
    </row>
    <row r="29" spans="2:3" ht="12.95" customHeight="1" x14ac:dyDescent="0.25">
      <c r="B29" s="72" t="s">
        <v>125</v>
      </c>
      <c r="C29" s="87">
        <f>C23*C25*C27</f>
        <v>189311.80337576842</v>
      </c>
    </row>
    <row r="30" spans="2:3" ht="12.95" customHeight="1" x14ac:dyDescent="0.25">
      <c r="B30" s="72"/>
      <c r="C30" s="136" t="s">
        <v>20</v>
      </c>
    </row>
    <row r="31" spans="2:3" ht="12.95" customHeight="1" x14ac:dyDescent="0.25">
      <c r="B31" s="72" t="s">
        <v>126</v>
      </c>
      <c r="C31" s="81">
        <f>$C$54</f>
        <v>5769</v>
      </c>
    </row>
    <row r="32" spans="2:3" ht="12.95" customHeight="1" x14ac:dyDescent="0.25">
      <c r="B32" s="72"/>
      <c r="C32" s="88" t="s">
        <v>19</v>
      </c>
    </row>
    <row r="33" spans="2:3" ht="12.95" customHeight="1" x14ac:dyDescent="0.25">
      <c r="B33" s="77" t="s">
        <v>111</v>
      </c>
      <c r="C33" s="95">
        <f>C29*C31*-1</f>
        <v>-1092139793.674808</v>
      </c>
    </row>
    <row r="34" spans="2:3" ht="12.95" customHeight="1" x14ac:dyDescent="0.25">
      <c r="B34" s="89"/>
      <c r="C34" s="90"/>
    </row>
    <row r="35" spans="2:3" ht="12.95" customHeight="1" x14ac:dyDescent="0.25">
      <c r="B35" s="72" t="s">
        <v>112</v>
      </c>
      <c r="C35" s="87">
        <f>'Ex. Company B Data and Results'!F29</f>
        <v>376</v>
      </c>
    </row>
    <row r="36" spans="2:3" ht="12.95" customHeight="1" x14ac:dyDescent="0.25">
      <c r="B36" s="72"/>
      <c r="C36" s="139" t="s">
        <v>18</v>
      </c>
    </row>
    <row r="37" spans="2:3" ht="12.95" customHeight="1" x14ac:dyDescent="0.25">
      <c r="B37" s="72" t="s">
        <v>113</v>
      </c>
      <c r="C37" s="130">
        <f>'Ex. Company B Data and Results'!F17</f>
        <v>1</v>
      </c>
    </row>
    <row r="38" spans="2:3" ht="12.95" customHeight="1" x14ac:dyDescent="0.25">
      <c r="B38" s="72"/>
      <c r="C38" s="136" t="s">
        <v>19</v>
      </c>
    </row>
    <row r="39" spans="2:3" ht="12.95" customHeight="1" x14ac:dyDescent="0.25">
      <c r="B39" s="72" t="s">
        <v>114</v>
      </c>
      <c r="C39" s="87">
        <f>C35/C37</f>
        <v>376</v>
      </c>
    </row>
    <row r="40" spans="2:3" ht="12.95" customHeight="1" x14ac:dyDescent="0.25">
      <c r="B40" s="72"/>
      <c r="C40" s="136" t="s">
        <v>20</v>
      </c>
    </row>
    <row r="41" spans="2:3" ht="12.95" customHeight="1" x14ac:dyDescent="0.25">
      <c r="B41" s="72" t="s">
        <v>115</v>
      </c>
      <c r="C41" s="87">
        <f>'Ex. Company B Data and Results'!F47</f>
        <v>26</v>
      </c>
    </row>
    <row r="42" spans="2:3" ht="12.95" customHeight="1" x14ac:dyDescent="0.25">
      <c r="B42" s="72"/>
      <c r="C42" s="136" t="s">
        <v>20</v>
      </c>
    </row>
    <row r="43" spans="2:3" ht="12.95" customHeight="1" x14ac:dyDescent="0.25">
      <c r="B43" s="72" t="s">
        <v>63</v>
      </c>
      <c r="C43" s="81">
        <f>C55</f>
        <v>150</v>
      </c>
    </row>
    <row r="44" spans="2:3" ht="12.95" customHeight="1" x14ac:dyDescent="0.25">
      <c r="B44" s="72"/>
      <c r="C44" s="88" t="s">
        <v>19</v>
      </c>
    </row>
    <row r="45" spans="2:3" ht="12.95" customHeight="1" x14ac:dyDescent="0.25">
      <c r="B45" s="77" t="s">
        <v>110</v>
      </c>
      <c r="C45" s="95">
        <f>C39*C41*C43*-1</f>
        <v>-1466400</v>
      </c>
    </row>
    <row r="46" spans="2:3" ht="12.95" customHeight="1" x14ac:dyDescent="0.25">
      <c r="B46" s="89"/>
      <c r="C46" s="90"/>
    </row>
    <row r="47" spans="2:3" ht="12.95" customHeight="1" x14ac:dyDescent="0.25">
      <c r="B47" s="77" t="s">
        <v>134</v>
      </c>
      <c r="C47" s="95">
        <f>C33+C45</f>
        <v>-1093606193.674808</v>
      </c>
    </row>
    <row r="48" spans="2:3" ht="12.95" customHeight="1" x14ac:dyDescent="0.25"/>
    <row r="49" spans="2:3" ht="12.95" customHeight="1" x14ac:dyDescent="0.25">
      <c r="B49" s="69"/>
      <c r="C49" s="69"/>
    </row>
    <row r="50" spans="2:3" ht="12.95" customHeight="1" x14ac:dyDescent="0.25"/>
    <row r="51" spans="2:3" ht="12.95" customHeight="1" x14ac:dyDescent="0.25">
      <c r="B51" s="67" t="s">
        <v>163</v>
      </c>
      <c r="C51" s="67"/>
    </row>
    <row r="52" spans="2:3" ht="12.95" customHeight="1" x14ac:dyDescent="0.25">
      <c r="B52" s="68" t="s">
        <v>10</v>
      </c>
      <c r="C52" s="68" t="s">
        <v>12</v>
      </c>
    </row>
    <row r="53" spans="2:3" ht="12.95" customHeight="1" x14ac:dyDescent="0.25">
      <c r="B53" s="78" t="s">
        <v>102</v>
      </c>
      <c r="C53" s="79"/>
    </row>
    <row r="54" spans="2:3" ht="12.95" customHeight="1" x14ac:dyDescent="0.25">
      <c r="B54" s="74" t="s">
        <v>116</v>
      </c>
      <c r="C54" s="81">
        <f>'Ex. Company B Data and Results'!F44</f>
        <v>5769</v>
      </c>
    </row>
    <row r="55" spans="2:3" ht="12.95" customHeight="1" x14ac:dyDescent="0.25">
      <c r="B55" s="109" t="s">
        <v>63</v>
      </c>
      <c r="C55" s="81">
        <f>'Ex. Company B Data and Results'!F46</f>
        <v>150</v>
      </c>
    </row>
    <row r="56" spans="2:3" ht="12.95" customHeight="1" x14ac:dyDescent="0.25"/>
    <row r="57" spans="2:3" ht="12.95" customHeight="1" x14ac:dyDescent="0.25"/>
    <row r="58" spans="2:3" ht="12.95" customHeight="1" x14ac:dyDescent="0.25">
      <c r="B58" s="11"/>
      <c r="C58" s="14"/>
    </row>
    <row r="59" spans="2:3" ht="12.95" customHeight="1" x14ac:dyDescent="0.25">
      <c r="B59" s="11"/>
      <c r="C59" s="14"/>
    </row>
    <row r="60" spans="2:3" ht="12.95" customHeight="1" x14ac:dyDescent="0.25">
      <c r="B60" s="15"/>
      <c r="C60" s="14"/>
    </row>
    <row r="61" spans="2:3" ht="12.95" customHeight="1" x14ac:dyDescent="0.25">
      <c r="B61" s="11"/>
      <c r="C61" s="14"/>
    </row>
    <row r="62" spans="2:3" ht="12.95" customHeight="1" x14ac:dyDescent="0.25">
      <c r="B62" s="11"/>
      <c r="C62" s="14"/>
    </row>
    <row r="63" spans="2:3" ht="12.95" customHeight="1" x14ac:dyDescent="0.25">
      <c r="B63" s="11"/>
      <c r="C63" s="16"/>
    </row>
    <row r="64" spans="2:3" ht="12.95" customHeight="1" x14ac:dyDescent="0.25">
      <c r="B64" s="11"/>
      <c r="C64" s="14"/>
    </row>
    <row r="65" spans="2:3" ht="12.95" customHeight="1" x14ac:dyDescent="0.25">
      <c r="B65" s="11"/>
      <c r="C65" s="14"/>
    </row>
    <row r="66" spans="2:3" ht="12.95" customHeight="1" x14ac:dyDescent="0.25">
      <c r="B66" s="15"/>
      <c r="C66" s="14"/>
    </row>
    <row r="67" spans="2:3" ht="12.95" customHeight="1" x14ac:dyDescent="0.25">
      <c r="B67" s="11"/>
      <c r="C67" s="14"/>
    </row>
    <row r="68" spans="2:3" ht="12.95" customHeight="1" x14ac:dyDescent="0.25">
      <c r="B68" s="11"/>
      <c r="C68" s="17"/>
    </row>
    <row r="69" spans="2:3" ht="12.95" customHeight="1" x14ac:dyDescent="0.25">
      <c r="B69" s="11"/>
      <c r="C69" s="16"/>
    </row>
    <row r="70" spans="2:3" ht="12.95" customHeight="1" x14ac:dyDescent="0.25">
      <c r="B70" s="11"/>
      <c r="C70" s="14"/>
    </row>
    <row r="71" spans="2:3" ht="12.95" customHeight="1" x14ac:dyDescent="0.25">
      <c r="B71" s="11"/>
      <c r="C71" s="14"/>
    </row>
    <row r="72" spans="2:3" ht="12.95" customHeight="1" x14ac:dyDescent="0.25">
      <c r="B72" s="11"/>
      <c r="C72" s="14"/>
    </row>
    <row r="73" spans="2:3" ht="12.95" customHeight="1" x14ac:dyDescent="0.25">
      <c r="B73" s="11"/>
      <c r="C73" s="14"/>
    </row>
    <row r="74" spans="2:3" ht="12.95" customHeight="1" x14ac:dyDescent="0.25">
      <c r="B74" s="11"/>
      <c r="C74" s="14"/>
    </row>
    <row r="75" spans="2:3" ht="12.95" customHeight="1" x14ac:dyDescent="0.25">
      <c r="B75" s="11"/>
      <c r="C75" s="14"/>
    </row>
    <row r="76" spans="2:3" ht="12.95" customHeight="1" x14ac:dyDescent="0.25">
      <c r="B76" s="11"/>
      <c r="C76" s="17"/>
    </row>
    <row r="77" spans="2:3" s="7" customFormat="1" ht="12.95" customHeight="1" x14ac:dyDescent="0.25">
      <c r="B77" s="11"/>
      <c r="C77" s="16"/>
    </row>
    <row r="78" spans="2:3" ht="12.95" customHeight="1" x14ac:dyDescent="0.25">
      <c r="B78" s="11"/>
      <c r="C78" s="14"/>
    </row>
    <row r="79" spans="2:3" ht="12.95" customHeight="1" x14ac:dyDescent="0.25">
      <c r="B79" s="11"/>
      <c r="C79" s="18"/>
    </row>
    <row r="80" spans="2:3" ht="12.95" customHeight="1" x14ac:dyDescent="0.25">
      <c r="B80" s="11"/>
      <c r="C80" s="14"/>
    </row>
    <row r="81" spans="2:3" s="7" customFormat="1" ht="12.95" customHeight="1" x14ac:dyDescent="0.25">
      <c r="B81" s="11"/>
      <c r="C81" s="14"/>
    </row>
    <row r="82" spans="2:3" ht="12.95" customHeight="1" x14ac:dyDescent="0.25">
      <c r="B82" s="11"/>
      <c r="C82" s="14"/>
    </row>
    <row r="83" spans="2:3" ht="12.95" customHeight="1" x14ac:dyDescent="0.25">
      <c r="B83" s="11"/>
      <c r="C83" s="14"/>
    </row>
    <row r="84" spans="2:3" ht="12.95" customHeight="1" x14ac:dyDescent="0.25">
      <c r="B84" s="11"/>
      <c r="C84" s="14"/>
    </row>
    <row r="85" spans="2:3" ht="12.95" customHeight="1" x14ac:dyDescent="0.25">
      <c r="B85" s="11"/>
      <c r="C85" s="14"/>
    </row>
    <row r="86" spans="2:3" ht="12.95" customHeight="1" x14ac:dyDescent="0.25">
      <c r="B86" s="11"/>
      <c r="C86" s="14"/>
    </row>
    <row r="87" spans="2:3" s="7" customFormat="1" ht="12.95" customHeight="1" x14ac:dyDescent="0.25">
      <c r="B87" s="11"/>
      <c r="C87" s="14"/>
    </row>
    <row r="88" spans="2:3" ht="12.95" customHeight="1" x14ac:dyDescent="0.25">
      <c r="B88" s="15"/>
      <c r="C88" s="19"/>
    </row>
    <row r="89" spans="2:3" ht="12.95" customHeight="1" x14ac:dyDescent="0.25">
      <c r="B89" s="11"/>
      <c r="C89" s="12"/>
    </row>
    <row r="90" spans="2:3" ht="12.95" customHeight="1" x14ac:dyDescent="0.25">
      <c r="B90" s="20"/>
      <c r="C90" s="20"/>
    </row>
    <row r="91" spans="2:3" ht="12.95" customHeight="1" x14ac:dyDescent="0.25">
      <c r="B91" s="20"/>
      <c r="C91" s="20"/>
    </row>
    <row r="92" spans="2:3" ht="12.95" customHeight="1" x14ac:dyDescent="0.25">
      <c r="B92" s="20"/>
      <c r="C92" s="20"/>
    </row>
    <row r="93" spans="2:3" s="7" customFormat="1" ht="12.95" customHeight="1" x14ac:dyDescent="0.25">
      <c r="B93"/>
      <c r="C93"/>
    </row>
    <row r="94" spans="2:3" ht="12.95" customHeight="1" x14ac:dyDescent="0.25"/>
    <row r="95" spans="2:3" s="7" customFormat="1" ht="12.95" customHeight="1" x14ac:dyDescent="0.25">
      <c r="B95"/>
      <c r="C95"/>
    </row>
    <row r="96" spans="2:3" ht="12.95" customHeight="1" x14ac:dyDescent="0.25"/>
    <row r="97" spans="2:3" ht="12.95" customHeight="1" x14ac:dyDescent="0.25"/>
    <row r="98" spans="2:3" ht="12.95" customHeight="1" x14ac:dyDescent="0.25"/>
    <row r="99" spans="2:3" ht="12.95" customHeight="1" x14ac:dyDescent="0.25"/>
    <row r="100" spans="2:3" ht="12.95" customHeight="1" x14ac:dyDescent="0.25"/>
    <row r="101" spans="2:3" ht="12.95" customHeight="1" x14ac:dyDescent="0.25"/>
    <row r="102" spans="2:3" ht="12.95" customHeight="1" x14ac:dyDescent="0.25"/>
    <row r="103" spans="2:3" s="7" customFormat="1" ht="12.95" customHeight="1" x14ac:dyDescent="0.25">
      <c r="B103"/>
      <c r="C103"/>
    </row>
    <row r="104" spans="2:3" ht="12.95" customHeight="1" x14ac:dyDescent="0.25"/>
    <row r="105" spans="2:3" s="7" customFormat="1" ht="12.95" customHeight="1" x14ac:dyDescent="0.25">
      <c r="B105"/>
      <c r="C105"/>
    </row>
    <row r="106" spans="2:3" ht="12.95" customHeight="1" x14ac:dyDescent="0.25"/>
    <row r="107" spans="2:3" ht="12.95" customHeight="1" x14ac:dyDescent="0.25"/>
    <row r="108" spans="2:3" ht="12.95" customHeight="1" x14ac:dyDescent="0.25"/>
    <row r="109" spans="2:3" s="7" customFormat="1" ht="12.95" customHeight="1" x14ac:dyDescent="0.25">
      <c r="B109"/>
      <c r="C109"/>
    </row>
    <row r="110" spans="2:3" ht="12.95" customHeight="1" x14ac:dyDescent="0.25"/>
    <row r="111" spans="2:3" ht="12.95" customHeight="1" x14ac:dyDescent="0.25"/>
    <row r="112" spans="2:3"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9C9C-6D0F-4EEC-9EA9-38F8B9B684B0}">
  <dimension ref="A2:E15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9" t="s">
        <v>129</v>
      </c>
      <c r="C7" s="146">
        <f>'Ex. Company B Data and Results'!F31</f>
        <v>152</v>
      </c>
    </row>
    <row r="8" spans="2:4" ht="12.95" customHeight="1" x14ac:dyDescent="0.25">
      <c r="B8" s="9"/>
      <c r="C8" s="139" t="s">
        <v>18</v>
      </c>
    </row>
    <row r="9" spans="2:4" ht="12.95" customHeight="1" x14ac:dyDescent="0.25">
      <c r="B9" s="9" t="s">
        <v>130</v>
      </c>
      <c r="C9" s="147">
        <f>'Ex. Company B Data and Results'!F17</f>
        <v>1</v>
      </c>
    </row>
    <row r="10" spans="2:4" ht="12.95" customHeight="1" x14ac:dyDescent="0.25">
      <c r="B10" s="9"/>
      <c r="C10" s="145" t="s">
        <v>19</v>
      </c>
    </row>
    <row r="11" spans="2:4" ht="12.95" customHeight="1" x14ac:dyDescent="0.25">
      <c r="B11" s="9" t="s">
        <v>131</v>
      </c>
      <c r="C11" s="21">
        <f>C7/C9</f>
        <v>152</v>
      </c>
    </row>
    <row r="12" spans="2:4" ht="12.95" customHeight="1" x14ac:dyDescent="0.25">
      <c r="B12" s="9"/>
      <c r="C12" s="21" t="s">
        <v>20</v>
      </c>
    </row>
    <row r="13" spans="2:4" ht="12.95" customHeight="1" x14ac:dyDescent="0.25">
      <c r="B13" s="9" t="s">
        <v>115</v>
      </c>
      <c r="C13" s="148">
        <f>'Ex. Company B Data and Results'!F47</f>
        <v>26</v>
      </c>
    </row>
    <row r="14" spans="2:4" ht="12.95" customHeight="1" x14ac:dyDescent="0.25">
      <c r="B14" s="9"/>
      <c r="C14" s="21" t="s">
        <v>20</v>
      </c>
    </row>
    <row r="15" spans="2:4" ht="12.95" customHeight="1" x14ac:dyDescent="0.25">
      <c r="B15" s="9" t="s">
        <v>132</v>
      </c>
      <c r="C15" s="81">
        <f>'Ex. Access_Affordability'!$C$25</f>
        <v>154.72854640980736</v>
      </c>
    </row>
    <row r="16" spans="2:4" ht="12.95" customHeight="1" x14ac:dyDescent="0.25">
      <c r="B16" s="9"/>
      <c r="C16" s="145" t="s">
        <v>19</v>
      </c>
    </row>
    <row r="17" spans="2:3" ht="12.95" customHeight="1" x14ac:dyDescent="0.25">
      <c r="B17" s="10" t="s">
        <v>133</v>
      </c>
      <c r="C17" s="22">
        <f>C11*C13*C15*-1</f>
        <v>-611487.21541155875</v>
      </c>
    </row>
    <row r="18" spans="2:3" ht="12.95" customHeight="1" x14ac:dyDescent="0.25"/>
    <row r="19" spans="2:3" ht="12.95" customHeight="1" x14ac:dyDescent="0.25">
      <c r="B19" s="69"/>
      <c r="C19" s="69"/>
    </row>
    <row r="20" spans="2:3" ht="12.95" customHeight="1" x14ac:dyDescent="0.25"/>
    <row r="21" spans="2:3" ht="12.95" customHeight="1" x14ac:dyDescent="0.25">
      <c r="B21" s="67" t="s">
        <v>163</v>
      </c>
      <c r="C21" s="67"/>
    </row>
    <row r="22" spans="2:3" ht="12.95" customHeight="1" x14ac:dyDescent="0.25">
      <c r="B22" s="68" t="s">
        <v>10</v>
      </c>
      <c r="C22" s="68" t="s">
        <v>12</v>
      </c>
    </row>
    <row r="23" spans="2:3" ht="12.95" customHeight="1" x14ac:dyDescent="0.25">
      <c r="B23" s="78" t="s">
        <v>41</v>
      </c>
      <c r="C23" s="78"/>
    </row>
    <row r="24" spans="2:3" ht="12.95" customHeight="1" x14ac:dyDescent="0.25">
      <c r="B24" s="9" t="s">
        <v>132</v>
      </c>
      <c r="C24" s="81">
        <f>'Ex. Access_Affordability'!$C$25</f>
        <v>154.72854640980736</v>
      </c>
    </row>
    <row r="25" spans="2:3" ht="12.95" customHeight="1" x14ac:dyDescent="0.25">
      <c r="B25" s="11"/>
      <c r="C25" s="14"/>
    </row>
    <row r="26" spans="2:3" ht="12.95" customHeight="1" x14ac:dyDescent="0.25">
      <c r="B26" s="11"/>
      <c r="C26" s="14"/>
    </row>
    <row r="27" spans="2:3" ht="12.95" customHeight="1" x14ac:dyDescent="0.25">
      <c r="B27" s="11"/>
      <c r="C27" s="14"/>
    </row>
    <row r="28" spans="2:3" ht="12.95" customHeight="1" x14ac:dyDescent="0.25">
      <c r="B28" s="15"/>
      <c r="C28" s="14"/>
    </row>
    <row r="29" spans="2:3" ht="12.95" customHeight="1" x14ac:dyDescent="0.25">
      <c r="B29" s="11"/>
      <c r="C29" s="14"/>
    </row>
    <row r="30" spans="2:3" ht="12.95" customHeight="1" x14ac:dyDescent="0.25">
      <c r="B30" s="11"/>
      <c r="C30" s="14"/>
    </row>
    <row r="31" spans="2:3" ht="12.95" customHeight="1" x14ac:dyDescent="0.25">
      <c r="B31" s="11"/>
      <c r="C31" s="16"/>
    </row>
    <row r="32" spans="2:3" ht="12.95" customHeight="1" x14ac:dyDescent="0.25">
      <c r="B32" s="11"/>
      <c r="C32" s="14"/>
    </row>
    <row r="33" spans="2:3" ht="12.95" customHeight="1" x14ac:dyDescent="0.25">
      <c r="B33" s="11"/>
      <c r="C33" s="14"/>
    </row>
    <row r="34" spans="2:3" ht="12.95" customHeight="1" x14ac:dyDescent="0.25">
      <c r="B34" s="15"/>
      <c r="C34" s="14"/>
    </row>
    <row r="35" spans="2:3" ht="12.95" customHeight="1" x14ac:dyDescent="0.25">
      <c r="B35" s="11"/>
      <c r="C35" s="14"/>
    </row>
    <row r="36" spans="2:3" ht="12.95" customHeight="1" x14ac:dyDescent="0.25">
      <c r="B36" s="11"/>
      <c r="C36" s="17"/>
    </row>
    <row r="37" spans="2:3" ht="12.95" customHeight="1" x14ac:dyDescent="0.25">
      <c r="B37" s="11"/>
      <c r="C37" s="16"/>
    </row>
    <row r="38" spans="2:3" ht="12.95" customHeight="1" x14ac:dyDescent="0.25">
      <c r="B38" s="11"/>
      <c r="C38" s="14"/>
    </row>
    <row r="39" spans="2:3" ht="12.95" customHeight="1" x14ac:dyDescent="0.25">
      <c r="B39" s="11"/>
      <c r="C39" s="14"/>
    </row>
    <row r="40" spans="2:3" ht="12.95" customHeight="1" x14ac:dyDescent="0.25">
      <c r="B40" s="11"/>
      <c r="C40" s="14"/>
    </row>
    <row r="41" spans="2:3" ht="12.95" customHeight="1" x14ac:dyDescent="0.25">
      <c r="B41" s="11"/>
      <c r="C41" s="14"/>
    </row>
    <row r="42" spans="2:3" ht="12.95" customHeight="1" x14ac:dyDescent="0.25">
      <c r="B42" s="11"/>
      <c r="C42" s="14"/>
    </row>
    <row r="43" spans="2:3" ht="12.95" customHeight="1" x14ac:dyDescent="0.25">
      <c r="B43" s="11"/>
      <c r="C43" s="14"/>
    </row>
    <row r="44" spans="2:3" ht="12.95" customHeight="1" x14ac:dyDescent="0.25">
      <c r="B44" s="11"/>
      <c r="C44" s="17"/>
    </row>
    <row r="45" spans="2:3" s="7" customFormat="1" ht="12.95" customHeight="1" x14ac:dyDescent="0.25">
      <c r="B45" s="11"/>
      <c r="C45" s="16"/>
    </row>
    <row r="46" spans="2:3" ht="12.95" customHeight="1" x14ac:dyDescent="0.25">
      <c r="B46" s="11"/>
      <c r="C46" s="14"/>
    </row>
    <row r="47" spans="2:3" ht="12.95" customHeight="1" x14ac:dyDescent="0.25">
      <c r="B47" s="11"/>
      <c r="C47" s="18"/>
    </row>
    <row r="48" spans="2:3" ht="12.95" customHeight="1" x14ac:dyDescent="0.25">
      <c r="B48" s="11"/>
      <c r="C48" s="14"/>
    </row>
    <row r="49" spans="2:3" s="7" customFormat="1" ht="12.95" customHeight="1" x14ac:dyDescent="0.25">
      <c r="B49" s="11"/>
      <c r="C49" s="14"/>
    </row>
    <row r="50" spans="2:3" ht="12.95" customHeight="1" x14ac:dyDescent="0.25">
      <c r="B50" s="11"/>
      <c r="C50" s="14"/>
    </row>
    <row r="51" spans="2:3" ht="12.95" customHeight="1" x14ac:dyDescent="0.25">
      <c r="B51" s="11"/>
      <c r="C51" s="14"/>
    </row>
    <row r="52" spans="2:3" ht="12.95" customHeight="1" x14ac:dyDescent="0.25">
      <c r="B52" s="11"/>
      <c r="C52" s="14"/>
    </row>
    <row r="53" spans="2:3" ht="12.95" customHeight="1" x14ac:dyDescent="0.25">
      <c r="B53" s="11"/>
      <c r="C53" s="14"/>
    </row>
    <row r="54" spans="2:3" ht="12.95" customHeight="1" x14ac:dyDescent="0.25">
      <c r="B54" s="11"/>
      <c r="C54" s="14"/>
    </row>
    <row r="55" spans="2:3" s="7" customFormat="1" ht="12.95" customHeight="1" x14ac:dyDescent="0.25">
      <c r="B55" s="11"/>
      <c r="C55" s="14"/>
    </row>
    <row r="56" spans="2:3" ht="12.95" customHeight="1" x14ac:dyDescent="0.25">
      <c r="B56" s="15"/>
      <c r="C56" s="19"/>
    </row>
    <row r="57" spans="2:3" ht="12.95" customHeight="1" x14ac:dyDescent="0.25">
      <c r="B57" s="11"/>
      <c r="C57" s="12"/>
    </row>
    <row r="58" spans="2:3" ht="12.95" customHeight="1" x14ac:dyDescent="0.25">
      <c r="B58" s="20"/>
      <c r="C58" s="20"/>
    </row>
    <row r="59" spans="2:3" ht="12.95" customHeight="1" x14ac:dyDescent="0.25">
      <c r="B59" s="20"/>
      <c r="C59" s="20"/>
    </row>
    <row r="60" spans="2:3" ht="12.95" customHeight="1" x14ac:dyDescent="0.25">
      <c r="B60" s="20"/>
      <c r="C60" s="20"/>
    </row>
    <row r="61" spans="2:3" s="7" customFormat="1" ht="12.95" customHeight="1" x14ac:dyDescent="0.25">
      <c r="B61"/>
      <c r="C61"/>
    </row>
    <row r="62" spans="2:3" ht="12.95" customHeight="1" x14ac:dyDescent="0.25"/>
    <row r="63" spans="2:3" s="7" customFormat="1" ht="12.95" customHeight="1" x14ac:dyDescent="0.25">
      <c r="B63"/>
      <c r="C63"/>
    </row>
    <row r="64" spans="2:3" ht="12.95" customHeight="1" x14ac:dyDescent="0.25"/>
    <row r="65" spans="2:3" ht="12.95" customHeight="1" x14ac:dyDescent="0.25"/>
    <row r="66" spans="2:3" ht="12.95" customHeight="1" x14ac:dyDescent="0.25"/>
    <row r="67" spans="2:3" ht="12.95" customHeight="1" x14ac:dyDescent="0.25"/>
    <row r="68" spans="2:3" ht="12.95" customHeight="1" x14ac:dyDescent="0.25"/>
    <row r="69" spans="2:3" ht="12.95" customHeight="1" x14ac:dyDescent="0.25"/>
    <row r="70" spans="2:3" ht="12.95" customHeight="1" x14ac:dyDescent="0.25"/>
    <row r="71" spans="2:3" s="7" customFormat="1" ht="12.95" customHeight="1" x14ac:dyDescent="0.25">
      <c r="B71"/>
      <c r="C71"/>
    </row>
    <row r="72" spans="2:3" ht="12.95" customHeight="1" x14ac:dyDescent="0.25"/>
    <row r="73" spans="2:3" s="7" customFormat="1" ht="12.95" customHeight="1" x14ac:dyDescent="0.25">
      <c r="B73"/>
      <c r="C73"/>
    </row>
    <row r="74" spans="2:3" ht="12.95" customHeight="1" x14ac:dyDescent="0.25"/>
    <row r="75" spans="2:3" ht="12.95" customHeight="1" x14ac:dyDescent="0.25"/>
    <row r="76" spans="2:3" ht="12.95" customHeight="1" x14ac:dyDescent="0.25"/>
    <row r="77" spans="2:3" s="7" customFormat="1" ht="12.95" customHeight="1" x14ac:dyDescent="0.25">
      <c r="B77"/>
      <c r="C77"/>
    </row>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sheetData>
  <mergeCells count="1">
    <mergeCell ref="B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86847-CA8D-4E2F-89F0-60CB5277B09B}">
  <dimension ref="A2:G145"/>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7" ht="15" customHeight="1" x14ac:dyDescent="0.25">
      <c r="B2" s="55" t="s">
        <v>39</v>
      </c>
      <c r="C2" s="56"/>
      <c r="D2" s="57"/>
    </row>
    <row r="3" spans="2:7" ht="15" customHeight="1" x14ac:dyDescent="0.25">
      <c r="B3" s="60" t="s">
        <v>47</v>
      </c>
      <c r="C3" s="61"/>
      <c r="D3" s="62" t="s">
        <v>8</v>
      </c>
    </row>
    <row r="4" spans="2:7" ht="15" customHeight="1" x14ac:dyDescent="0.25">
      <c r="B4" s="60" t="s">
        <v>48</v>
      </c>
      <c r="C4" s="61"/>
      <c r="D4" s="62" t="s">
        <v>9</v>
      </c>
    </row>
    <row r="5" spans="2:7" ht="39.950000000000003" customHeight="1" x14ac:dyDescent="0.25">
      <c r="B5" s="176" t="s">
        <v>165</v>
      </c>
      <c r="C5" s="176"/>
      <c r="D5" s="176"/>
    </row>
    <row r="6" spans="2:7" ht="12.95" customHeight="1" x14ac:dyDescent="0.25">
      <c r="B6" s="70" t="s">
        <v>10</v>
      </c>
      <c r="C6" s="70" t="s">
        <v>12</v>
      </c>
    </row>
    <row r="7" spans="2:7" ht="12.95" customHeight="1" x14ac:dyDescent="0.25">
      <c r="B7" s="72"/>
      <c r="C7" s="82"/>
    </row>
    <row r="8" spans="2:7" s="7" customFormat="1" ht="12.95" customHeight="1" x14ac:dyDescent="0.25">
      <c r="B8" s="58" t="s">
        <v>136</v>
      </c>
      <c r="C8" s="59">
        <v>0</v>
      </c>
      <c r="G8"/>
    </row>
    <row r="9" spans="2:7" ht="12.95" customHeight="1" x14ac:dyDescent="0.25"/>
    <row r="10" spans="2:7" ht="12.95" customHeight="1" x14ac:dyDescent="0.25"/>
    <row r="11" spans="2:7" ht="12.95" customHeight="1" x14ac:dyDescent="0.25"/>
    <row r="12" spans="2:7" ht="12.95" customHeight="1" x14ac:dyDescent="0.25"/>
    <row r="13" spans="2:7" ht="12.95" customHeight="1" x14ac:dyDescent="0.25"/>
    <row r="14" spans="2:7" ht="12.95" customHeight="1" x14ac:dyDescent="0.25"/>
    <row r="15" spans="2:7" ht="12.95" customHeight="1" x14ac:dyDescent="0.25"/>
    <row r="16" spans="2:7" ht="12.95" customHeight="1" x14ac:dyDescent="0.25"/>
    <row r="17" spans="2:6" ht="12.95" customHeight="1" x14ac:dyDescent="0.25">
      <c r="B17" s="76"/>
      <c r="C17" s="85"/>
    </row>
    <row r="18" spans="2:6" ht="12.95" customHeight="1" x14ac:dyDescent="0.25"/>
    <row r="19" spans="2:6" ht="12.95" customHeight="1" x14ac:dyDescent="0.25"/>
    <row r="20" spans="2:6" ht="12.95" customHeight="1" x14ac:dyDescent="0.25">
      <c r="B20" s="15"/>
      <c r="C20" s="14"/>
    </row>
    <row r="21" spans="2:6" ht="12.95" customHeight="1" x14ac:dyDescent="0.25">
      <c r="B21" s="11"/>
      <c r="C21" s="14"/>
      <c r="E21" s="91"/>
      <c r="F21" s="92"/>
    </row>
    <row r="22" spans="2:6" ht="12.95" customHeight="1" x14ac:dyDescent="0.25">
      <c r="B22" s="11"/>
      <c r="C22" s="14"/>
      <c r="E22" s="91"/>
      <c r="F22" s="93"/>
    </row>
    <row r="23" spans="2:6" ht="12.95" customHeight="1" x14ac:dyDescent="0.25">
      <c r="B23" s="11"/>
      <c r="C23" s="16"/>
      <c r="E23" s="91"/>
      <c r="F23" s="92"/>
    </row>
    <row r="24" spans="2:6" ht="12.95" customHeight="1" x14ac:dyDescent="0.25">
      <c r="B24" s="11"/>
      <c r="C24" s="14"/>
      <c r="E24" s="91"/>
      <c r="F24" s="92"/>
    </row>
    <row r="25" spans="2:6" ht="12.95" customHeight="1" x14ac:dyDescent="0.25">
      <c r="B25" s="11"/>
      <c r="C25" s="14"/>
      <c r="E25" s="94"/>
      <c r="F25" s="92"/>
    </row>
    <row r="26" spans="2:6" ht="12.95" customHeight="1" x14ac:dyDescent="0.25">
      <c r="B26" s="15"/>
      <c r="C26" s="14"/>
    </row>
    <row r="27" spans="2:6" ht="12.95" customHeight="1" x14ac:dyDescent="0.25">
      <c r="B27" s="11"/>
      <c r="C27" s="14"/>
    </row>
    <row r="28" spans="2:6" ht="12.95" customHeight="1" x14ac:dyDescent="0.25">
      <c r="B28" s="11"/>
      <c r="C28" s="17"/>
    </row>
    <row r="29" spans="2:6" ht="12.95" customHeight="1" x14ac:dyDescent="0.25">
      <c r="B29" s="11"/>
      <c r="C29" s="16"/>
    </row>
    <row r="30" spans="2:6" ht="12.95" customHeight="1" x14ac:dyDescent="0.25">
      <c r="B30" s="11"/>
      <c r="C30" s="14"/>
    </row>
    <row r="31" spans="2:6" ht="12.95" customHeight="1" x14ac:dyDescent="0.25">
      <c r="B31" s="11"/>
      <c r="C31" s="14"/>
    </row>
    <row r="32" spans="2:6" ht="12.95" customHeight="1" x14ac:dyDescent="0.25">
      <c r="B32" s="11"/>
      <c r="C32" s="14"/>
    </row>
    <row r="33" spans="2:3" ht="12.95" customHeight="1" x14ac:dyDescent="0.25">
      <c r="B33" s="11"/>
      <c r="C33" s="14"/>
    </row>
    <row r="34" spans="2:3" ht="12.95" customHeight="1" x14ac:dyDescent="0.25">
      <c r="B34" s="11"/>
      <c r="C34" s="14"/>
    </row>
    <row r="35" spans="2:3" ht="12.95" customHeight="1" x14ac:dyDescent="0.25">
      <c r="B35" s="11"/>
      <c r="C35" s="14"/>
    </row>
    <row r="36" spans="2:3" ht="12.95" customHeight="1" x14ac:dyDescent="0.25">
      <c r="B36" s="11"/>
      <c r="C36" s="17"/>
    </row>
    <row r="37" spans="2:3" s="7" customFormat="1" ht="12.95" customHeight="1" x14ac:dyDescent="0.25">
      <c r="B37" s="11"/>
      <c r="C37" s="16"/>
    </row>
    <row r="38" spans="2:3" ht="12.95" customHeight="1" x14ac:dyDescent="0.25">
      <c r="B38" s="11"/>
      <c r="C38" s="14"/>
    </row>
    <row r="39" spans="2:3" ht="12.95" customHeight="1" x14ac:dyDescent="0.25">
      <c r="B39" s="11"/>
      <c r="C39" s="18"/>
    </row>
    <row r="40" spans="2:3" ht="12.95" customHeight="1" x14ac:dyDescent="0.25">
      <c r="B40" s="11"/>
      <c r="C40" s="14"/>
    </row>
    <row r="41" spans="2:3" s="7" customFormat="1" ht="12.95" customHeight="1" x14ac:dyDescent="0.25">
      <c r="B41" s="11"/>
      <c r="C41" s="14"/>
    </row>
    <row r="42" spans="2:3" ht="12.95" customHeight="1" x14ac:dyDescent="0.25">
      <c r="B42" s="11"/>
      <c r="C42" s="14"/>
    </row>
    <row r="43" spans="2:3" ht="12.95" customHeight="1" x14ac:dyDescent="0.25">
      <c r="B43" s="11"/>
      <c r="C43" s="14"/>
    </row>
    <row r="44" spans="2:3" ht="12.95" customHeight="1" x14ac:dyDescent="0.25">
      <c r="B44" s="11"/>
      <c r="C44" s="14"/>
    </row>
    <row r="45" spans="2:3" ht="12.95" customHeight="1" x14ac:dyDescent="0.25">
      <c r="B45" s="11"/>
      <c r="C45" s="14"/>
    </row>
    <row r="46" spans="2:3" ht="12.95" customHeight="1" x14ac:dyDescent="0.25">
      <c r="B46" s="11"/>
      <c r="C46" s="14"/>
    </row>
    <row r="47" spans="2:3" s="7" customFormat="1" ht="12.95" customHeight="1" x14ac:dyDescent="0.25">
      <c r="B47" s="11"/>
      <c r="C47" s="14"/>
    </row>
    <row r="48" spans="2:3" ht="12.95" customHeight="1" x14ac:dyDescent="0.25">
      <c r="B48" s="15"/>
      <c r="C48" s="19"/>
    </row>
    <row r="49" spans="2:3" ht="12.95" customHeight="1" x14ac:dyDescent="0.25">
      <c r="B49" s="11"/>
      <c r="C49" s="12"/>
    </row>
    <row r="50" spans="2:3" ht="12.95" customHeight="1" x14ac:dyDescent="0.25">
      <c r="B50" s="20"/>
      <c r="C50" s="20"/>
    </row>
    <row r="51" spans="2:3" ht="12.95" customHeight="1" x14ac:dyDescent="0.25">
      <c r="B51" s="20"/>
      <c r="C51" s="20"/>
    </row>
    <row r="52" spans="2:3" ht="12.95" customHeight="1" x14ac:dyDescent="0.25">
      <c r="B52" s="20"/>
      <c r="C52" s="20"/>
    </row>
    <row r="53" spans="2:3" s="7" customFormat="1" ht="12.95" customHeight="1" x14ac:dyDescent="0.25">
      <c r="B53"/>
      <c r="C53"/>
    </row>
    <row r="54" spans="2:3" ht="12.95" customHeight="1" x14ac:dyDescent="0.25"/>
    <row r="55" spans="2:3" s="7" customFormat="1" ht="12.95" customHeight="1" x14ac:dyDescent="0.25">
      <c r="B55"/>
      <c r="C55"/>
    </row>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ht="12.95" customHeight="1" x14ac:dyDescent="0.25"/>
    <row r="62" spans="2:3" ht="12.95" customHeight="1" x14ac:dyDescent="0.25"/>
    <row r="63" spans="2:3" s="7" customFormat="1" ht="12.95" customHeight="1" x14ac:dyDescent="0.25">
      <c r="B63"/>
      <c r="C63"/>
    </row>
    <row r="64" spans="2:3" ht="12.95" customHeight="1" x14ac:dyDescent="0.25"/>
    <row r="65" spans="2:3" s="7" customFormat="1" ht="12.95" customHeight="1" x14ac:dyDescent="0.25">
      <c r="B65"/>
      <c r="C65"/>
    </row>
    <row r="66" spans="2:3" ht="12.95" customHeight="1" x14ac:dyDescent="0.25"/>
    <row r="67" spans="2:3" ht="12.95" customHeight="1" x14ac:dyDescent="0.25"/>
    <row r="68" spans="2:3" ht="12.95" customHeight="1" x14ac:dyDescent="0.25"/>
    <row r="69" spans="2:3" s="7" customFormat="1" ht="12.95" customHeight="1" x14ac:dyDescent="0.25">
      <c r="B69"/>
      <c r="C69"/>
    </row>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sheetData>
  <mergeCells count="1">
    <mergeCell ref="B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1F86-D8F2-4F86-859C-4E1E878A4FBC}">
  <dimension ref="A2:F14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55" t="s">
        <v>39</v>
      </c>
      <c r="C2" s="56"/>
      <c r="D2" s="57"/>
    </row>
    <row r="3" spans="2:4" ht="15" customHeight="1" x14ac:dyDescent="0.25">
      <c r="B3" s="60" t="s">
        <v>47</v>
      </c>
      <c r="C3" s="61"/>
      <c r="D3" s="62" t="s">
        <v>8</v>
      </c>
    </row>
    <row r="4" spans="2:4" ht="15" customHeight="1" x14ac:dyDescent="0.25">
      <c r="B4" s="60" t="s">
        <v>48</v>
      </c>
      <c r="C4" s="61"/>
      <c r="D4" s="62" t="s">
        <v>9</v>
      </c>
    </row>
    <row r="5" spans="2:4" ht="39.950000000000003" customHeight="1" x14ac:dyDescent="0.25">
      <c r="B5" s="176" t="s">
        <v>165</v>
      </c>
      <c r="C5" s="176"/>
      <c r="D5" s="176"/>
    </row>
    <row r="6" spans="2:4" ht="12.95" customHeight="1" x14ac:dyDescent="0.25">
      <c r="B6" s="70" t="s">
        <v>10</v>
      </c>
      <c r="C6" s="70" t="s">
        <v>12</v>
      </c>
    </row>
    <row r="7" spans="2:4" ht="12.95" customHeight="1" x14ac:dyDescent="0.25">
      <c r="B7" s="72" t="s">
        <v>81</v>
      </c>
      <c r="C7" s="82">
        <f>'Ex. Company B Data and Results'!F33</f>
        <v>57100000</v>
      </c>
    </row>
    <row r="8" spans="2:4" ht="12.95" customHeight="1" x14ac:dyDescent="0.25">
      <c r="B8" s="72"/>
      <c r="C8" s="132" t="s">
        <v>20</v>
      </c>
    </row>
    <row r="9" spans="2:4" ht="12.95" customHeight="1" x14ac:dyDescent="0.25">
      <c r="B9" s="72" t="s">
        <v>79</v>
      </c>
      <c r="C9" s="149">
        <f>'Ex. Company B Data and Results'!F32</f>
        <v>5.511554975005098E-6</v>
      </c>
    </row>
    <row r="10" spans="2:4" ht="12.95" customHeight="1" x14ac:dyDescent="0.25">
      <c r="B10" s="72"/>
      <c r="C10" s="132" t="s">
        <v>20</v>
      </c>
    </row>
    <row r="11" spans="2:4" ht="12.95" customHeight="1" x14ac:dyDescent="0.25">
      <c r="B11" s="72" t="s">
        <v>137</v>
      </c>
      <c r="C11" s="81">
        <f>C20</f>
        <v>18150</v>
      </c>
    </row>
    <row r="12" spans="2:4" ht="12.95" customHeight="1" x14ac:dyDescent="0.25">
      <c r="B12" s="72"/>
      <c r="C12" s="132" t="s">
        <v>19</v>
      </c>
    </row>
    <row r="13" spans="2:4" ht="12.95" customHeight="1" x14ac:dyDescent="0.25">
      <c r="B13" s="58" t="s">
        <v>135</v>
      </c>
      <c r="C13" s="59">
        <f>C7*C9*C11*-1</f>
        <v>-5711982.6716711577</v>
      </c>
    </row>
    <row r="14" spans="2:4" ht="12.95" customHeight="1" x14ac:dyDescent="0.25">
      <c r="B14" s="23"/>
      <c r="C14" s="23"/>
    </row>
    <row r="15" spans="2:4" ht="12.95" customHeight="1" x14ac:dyDescent="0.25">
      <c r="B15" s="69"/>
      <c r="C15" s="69"/>
    </row>
    <row r="16" spans="2:4" ht="12.95" customHeight="1" x14ac:dyDescent="0.25"/>
    <row r="17" spans="2:6" ht="12.95" customHeight="1" x14ac:dyDescent="0.25">
      <c r="B17" s="67" t="s">
        <v>163</v>
      </c>
      <c r="C17" s="67"/>
    </row>
    <row r="18" spans="2:6" ht="12.95" customHeight="1" x14ac:dyDescent="0.25">
      <c r="B18" s="68" t="s">
        <v>10</v>
      </c>
      <c r="C18" s="68" t="s">
        <v>12</v>
      </c>
    </row>
    <row r="19" spans="2:6" ht="12.95" customHeight="1" x14ac:dyDescent="0.25">
      <c r="B19" s="78" t="s">
        <v>102</v>
      </c>
      <c r="C19" s="86"/>
    </row>
    <row r="20" spans="2:6" ht="12.95" customHeight="1" x14ac:dyDescent="0.25">
      <c r="B20" s="72" t="s">
        <v>137</v>
      </c>
      <c r="C20" s="81">
        <f>'Ex. Company B Data and Results'!$F$49</f>
        <v>18150</v>
      </c>
    </row>
    <row r="21" spans="2:6" ht="12.95" customHeight="1" x14ac:dyDescent="0.25"/>
    <row r="22" spans="2:6" ht="12.95" customHeight="1" x14ac:dyDescent="0.25">
      <c r="B22" s="76"/>
      <c r="C22" s="85"/>
    </row>
    <row r="23" spans="2:6" s="8" customFormat="1" ht="12.95" customHeight="1" x14ac:dyDescent="0.25"/>
    <row r="24" spans="2:6" ht="12.95" customHeight="1" x14ac:dyDescent="0.25"/>
    <row r="25" spans="2:6" s="7" customFormat="1" ht="12.95" customHeight="1" x14ac:dyDescent="0.25"/>
    <row r="26" spans="2:6" s="7" customFormat="1" ht="12.95" customHeight="1" x14ac:dyDescent="0.25"/>
    <row r="27" spans="2:6" s="7" customFormat="1" ht="12.95" customHeight="1" x14ac:dyDescent="0.25">
      <c r="E27" s="94"/>
      <c r="F27" s="92"/>
    </row>
    <row r="28" spans="2:6" s="7" customFormat="1" ht="12.95" customHeight="1" x14ac:dyDescent="0.25">
      <c r="E28" s="91"/>
      <c r="F28" s="92"/>
    </row>
    <row r="29" spans="2:6" ht="12.95" customHeight="1" x14ac:dyDescent="0.25">
      <c r="E29" s="91"/>
      <c r="F29" s="92"/>
    </row>
    <row r="30" spans="2:6" ht="12.95" customHeight="1" x14ac:dyDescent="0.25">
      <c r="E30" s="91"/>
      <c r="F30" s="93"/>
    </row>
    <row r="31" spans="2:6" ht="12.95" customHeight="1" x14ac:dyDescent="0.25">
      <c r="E31" s="91"/>
      <c r="F31" s="92"/>
    </row>
    <row r="32" spans="2:6" ht="12.95" customHeight="1" x14ac:dyDescent="0.25">
      <c r="E32" s="91"/>
      <c r="F32" s="92"/>
    </row>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s="7" customFormat="1" ht="12.95" customHeight="1" x14ac:dyDescent="0.25"/>
    <row r="77" ht="12.95" customHeight="1" x14ac:dyDescent="0.25"/>
    <row r="78" ht="12.95" customHeight="1" x14ac:dyDescent="0.25"/>
    <row r="79" ht="12.95" customHeight="1" x14ac:dyDescent="0.25"/>
    <row r="80" s="7" customFormat="1"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s="7" customFormat="1"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s="7" customFormat="1" ht="12.95" customHeight="1" x14ac:dyDescent="0.25"/>
    <row r="93" ht="12.95" customHeight="1" x14ac:dyDescent="0.25"/>
    <row r="94" s="7" customFormat="1"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s="7" customFormat="1" ht="12.95" customHeight="1" x14ac:dyDescent="0.25"/>
    <row r="103" ht="12.95" customHeight="1" x14ac:dyDescent="0.25"/>
    <row r="104" s="7" customFormat="1" ht="12.95" customHeight="1" x14ac:dyDescent="0.25"/>
    <row r="105" ht="12.95" customHeight="1" x14ac:dyDescent="0.25"/>
    <row r="106" ht="12.95" customHeight="1" x14ac:dyDescent="0.25"/>
    <row r="107" ht="12.95" customHeight="1" x14ac:dyDescent="0.25"/>
    <row r="108" s="7" customFormat="1"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sheetData>
  <mergeCells count="1">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K230"/>
  <sheetViews>
    <sheetView showGridLines="0" zoomScale="85" zoomScaleNormal="85" workbookViewId="0"/>
  </sheetViews>
  <sheetFormatPr defaultColWidth="6"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5" width="20.85546875" style="1" bestFit="1" customWidth="1"/>
    <col min="6" max="6" width="41.28515625" style="1" bestFit="1" customWidth="1"/>
    <col min="7" max="7" width="20.7109375" style="1" bestFit="1" customWidth="1"/>
    <col min="8" max="8" width="1.7109375" style="1" customWidth="1"/>
    <col min="9" max="9" width="20.28515625" style="1" bestFit="1" customWidth="1"/>
    <col min="10" max="10" width="15.42578125" style="1" bestFit="1" customWidth="1"/>
    <col min="11" max="11" width="6" style="1" customWidth="1"/>
    <col min="12" max="12" width="19.140625" style="1" bestFit="1" customWidth="1"/>
    <col min="13" max="13" width="21.85546875" style="1" bestFit="1" customWidth="1"/>
    <col min="14" max="14" width="33.28515625" style="1" bestFit="1" customWidth="1"/>
    <col min="15" max="15" width="20.85546875" style="1" bestFit="1" customWidth="1"/>
    <col min="16" max="16" width="41.28515625" style="1" bestFit="1" customWidth="1"/>
    <col min="17" max="17" width="20.7109375" style="1" bestFit="1" customWidth="1"/>
    <col min="18" max="18" width="1.7109375" style="1" customWidth="1"/>
    <col min="19" max="19" width="20.7109375" style="1" bestFit="1" customWidth="1"/>
    <col min="20" max="20" width="15.42578125" style="1" bestFit="1" customWidth="1"/>
    <col min="21" max="16384" width="6" style="1"/>
  </cols>
  <sheetData>
    <row r="1" spans="1:11" ht="8.1" customHeight="1" x14ac:dyDescent="0.2"/>
    <row r="2" spans="1:11" ht="12.95" customHeight="1" x14ac:dyDescent="0.2">
      <c r="B2" s="40" t="s">
        <v>39</v>
      </c>
      <c r="C2" s="40"/>
      <c r="D2" s="41"/>
      <c r="E2" s="41"/>
      <c r="F2" s="41"/>
      <c r="G2" s="41"/>
      <c r="H2" s="41"/>
      <c r="I2" s="41"/>
      <c r="J2" s="41"/>
      <c r="K2" s="34"/>
    </row>
    <row r="3" spans="1:11" ht="12.95" customHeight="1" x14ac:dyDescent="0.2">
      <c r="B3" s="33" t="s">
        <v>47</v>
      </c>
      <c r="C3" s="42"/>
      <c r="D3" s="42"/>
      <c r="E3" s="42"/>
      <c r="F3" s="42"/>
      <c r="G3" s="42"/>
      <c r="H3" s="42"/>
      <c r="I3" s="42"/>
      <c r="J3" s="43" t="s">
        <v>8</v>
      </c>
      <c r="K3" s="34"/>
    </row>
    <row r="4" spans="1:11" ht="12.95" customHeight="1" x14ac:dyDescent="0.2">
      <c r="B4" s="33" t="s">
        <v>48</v>
      </c>
      <c r="C4" s="42"/>
      <c r="D4" s="42"/>
      <c r="E4" s="42"/>
      <c r="F4" s="42"/>
      <c r="G4" s="42"/>
      <c r="H4" s="42"/>
      <c r="I4" s="42"/>
      <c r="J4" s="43" t="s">
        <v>9</v>
      </c>
      <c r="K4" s="34"/>
    </row>
    <row r="5" spans="1:11" ht="12.95" customHeight="1" x14ac:dyDescent="0.2"/>
    <row r="6" spans="1:11" s="26" customFormat="1" ht="12.95" customHeight="1" x14ac:dyDescent="0.2">
      <c r="A6" s="39"/>
      <c r="B6" s="37" t="s">
        <v>13</v>
      </c>
      <c r="C6" s="37"/>
      <c r="D6" s="37"/>
      <c r="E6" s="37"/>
      <c r="F6" s="37"/>
      <c r="G6" s="37"/>
      <c r="I6" s="44" t="s">
        <v>34</v>
      </c>
      <c r="J6" s="44"/>
      <c r="K6" s="39"/>
    </row>
    <row r="7" spans="1:11" s="26" customFormat="1" ht="12.95" customHeight="1" x14ac:dyDescent="0.2">
      <c r="B7" s="38" t="s">
        <v>15</v>
      </c>
      <c r="C7" s="38" t="s">
        <v>25</v>
      </c>
      <c r="D7" s="36" t="s">
        <v>37</v>
      </c>
      <c r="E7" s="36" t="s">
        <v>28</v>
      </c>
      <c r="F7" s="36" t="s">
        <v>12</v>
      </c>
      <c r="G7" s="36" t="s">
        <v>11</v>
      </c>
      <c r="I7" s="36" t="s">
        <v>25</v>
      </c>
      <c r="J7" s="36" t="s">
        <v>30</v>
      </c>
    </row>
    <row r="8" spans="1:11" s="26" customFormat="1" ht="12.95" customHeight="1" thickBot="1" x14ac:dyDescent="0.25">
      <c r="B8" s="113"/>
      <c r="C8" s="113"/>
      <c r="D8" s="113"/>
      <c r="E8" s="113"/>
      <c r="F8" s="175" t="s">
        <v>45</v>
      </c>
      <c r="G8" s="175"/>
      <c r="H8" s="111"/>
      <c r="I8" s="29" t="s">
        <v>3</v>
      </c>
      <c r="J8" s="71">
        <f>IFERROR(Access_Affordability!C43,0)</f>
        <v>0</v>
      </c>
    </row>
    <row r="9" spans="1:11" s="26" customFormat="1" ht="12.95" customHeight="1" x14ac:dyDescent="0.2">
      <c r="B9" s="27"/>
      <c r="C9" s="27"/>
      <c r="D9" s="115" t="s">
        <v>49</v>
      </c>
      <c r="E9" s="115"/>
      <c r="F9" s="150"/>
      <c r="G9" s="167"/>
      <c r="I9" s="29" t="s">
        <v>14</v>
      </c>
      <c r="J9" s="71">
        <f>IFERROR(Access_Underserved!C15,0)</f>
        <v>0</v>
      </c>
    </row>
    <row r="10" spans="1:11" s="26" customFormat="1" ht="12.95" customHeight="1" x14ac:dyDescent="0.2">
      <c r="B10" s="27"/>
      <c r="C10" s="27"/>
      <c r="D10" s="115" t="s">
        <v>16</v>
      </c>
      <c r="E10" s="115"/>
      <c r="F10" s="151"/>
      <c r="G10" s="168"/>
      <c r="H10" s="111"/>
      <c r="I10" s="29" t="s">
        <v>22</v>
      </c>
      <c r="J10" s="71">
        <f>IFERROR('Quality_Basic Need'!C8,0)</f>
        <v>0</v>
      </c>
    </row>
    <row r="11" spans="1:11" s="26" customFormat="1" ht="12.95" customHeight="1" x14ac:dyDescent="0.2">
      <c r="B11" s="27"/>
      <c r="C11" s="27"/>
      <c r="D11" s="115" t="s">
        <v>50</v>
      </c>
      <c r="E11" s="115"/>
      <c r="F11" s="152"/>
      <c r="G11" s="169"/>
      <c r="I11" s="29" t="s">
        <v>6</v>
      </c>
      <c r="J11" s="71">
        <f>IFERROR(Quality_Effectiveness!C19,0)</f>
        <v>0</v>
      </c>
    </row>
    <row r="12" spans="1:11" s="26" customFormat="1" ht="12.95" customHeight="1" x14ac:dyDescent="0.2">
      <c r="B12" s="27"/>
      <c r="C12" s="27"/>
      <c r="D12" s="115" t="s">
        <v>51</v>
      </c>
      <c r="E12" s="115"/>
      <c r="F12" s="151"/>
      <c r="G12" s="169"/>
      <c r="I12" s="29" t="s">
        <v>5</v>
      </c>
      <c r="J12" s="71">
        <f>IFERROR('Quality_Health and Safety'!C47,0)</f>
        <v>0</v>
      </c>
    </row>
    <row r="13" spans="1:11" s="26" customFormat="1" ht="12.95" customHeight="1" x14ac:dyDescent="0.2">
      <c r="B13" s="46" t="s">
        <v>0</v>
      </c>
      <c r="C13" s="47" t="s">
        <v>1</v>
      </c>
      <c r="D13" s="115" t="s">
        <v>52</v>
      </c>
      <c r="E13" s="45" t="s">
        <v>144</v>
      </c>
      <c r="F13" s="153"/>
      <c r="G13" s="169"/>
      <c r="I13" s="29" t="s">
        <v>7</v>
      </c>
      <c r="J13" s="71">
        <f>IFERROR(Optionality!C17,0)</f>
        <v>0</v>
      </c>
    </row>
    <row r="14" spans="1:11" s="26" customFormat="1" ht="12.95" customHeight="1" x14ac:dyDescent="0.2">
      <c r="B14" s="46" t="s">
        <v>0</v>
      </c>
      <c r="C14" s="47" t="s">
        <v>1</v>
      </c>
      <c r="D14" s="115" t="s">
        <v>53</v>
      </c>
      <c r="E14" s="45" t="s">
        <v>33</v>
      </c>
      <c r="F14" s="152"/>
      <c r="G14" s="169"/>
      <c r="I14" s="110" t="s">
        <v>23</v>
      </c>
      <c r="J14" s="71">
        <f>IFERROR('Environmental_Use Phase'!C8,0)</f>
        <v>0</v>
      </c>
    </row>
    <row r="15" spans="1:11" s="26" customFormat="1" ht="12.95" customHeight="1" x14ac:dyDescent="0.2">
      <c r="B15" s="46" t="s">
        <v>0</v>
      </c>
      <c r="C15" s="47" t="s">
        <v>1</v>
      </c>
      <c r="D15" s="115" t="s">
        <v>54</v>
      </c>
      <c r="E15" s="45" t="s">
        <v>33</v>
      </c>
      <c r="F15" s="152"/>
      <c r="G15" s="169"/>
      <c r="I15" s="110" t="s">
        <v>24</v>
      </c>
      <c r="J15" s="71">
        <f>IFERROR('Environmental_End of Life'!C13,0)</f>
        <v>0</v>
      </c>
    </row>
    <row r="16" spans="1:11" s="26" customFormat="1" ht="12.95" customHeight="1" x14ac:dyDescent="0.2">
      <c r="B16" s="46" t="s">
        <v>0</v>
      </c>
      <c r="C16" s="47" t="s">
        <v>1</v>
      </c>
      <c r="D16" s="115" t="s">
        <v>56</v>
      </c>
      <c r="E16" s="45" t="s">
        <v>33</v>
      </c>
      <c r="F16" s="152"/>
      <c r="G16" s="169"/>
      <c r="I16" s="32" t="s">
        <v>17</v>
      </c>
      <c r="J16" s="35">
        <f>SUMIF(J8:J15,"&gt;0",J8:J15)</f>
        <v>0</v>
      </c>
    </row>
    <row r="17" spans="2:10" s="26" customFormat="1" ht="12.95" customHeight="1" x14ac:dyDescent="0.2">
      <c r="B17" s="46" t="s">
        <v>0</v>
      </c>
      <c r="C17" s="47" t="s">
        <v>1</v>
      </c>
      <c r="D17" s="115" t="s">
        <v>59</v>
      </c>
      <c r="E17" s="45" t="s">
        <v>145</v>
      </c>
      <c r="F17" s="163"/>
      <c r="G17" s="169"/>
      <c r="I17" s="32" t="s">
        <v>26</v>
      </c>
      <c r="J17" s="35">
        <f>SUMIF(J8:J15,"&lt;0",J8:J15)</f>
        <v>0</v>
      </c>
    </row>
    <row r="18" spans="2:10" s="26" customFormat="1" ht="12.95" customHeight="1" x14ac:dyDescent="0.2">
      <c r="B18" s="46" t="s">
        <v>0</v>
      </c>
      <c r="C18" s="47" t="s">
        <v>1</v>
      </c>
      <c r="D18" s="115" t="s">
        <v>58</v>
      </c>
      <c r="E18" s="45" t="s">
        <v>146</v>
      </c>
      <c r="F18" s="154"/>
      <c r="G18" s="169"/>
    </row>
    <row r="19" spans="2:10" s="26" customFormat="1" ht="12.95" customHeight="1" x14ac:dyDescent="0.2">
      <c r="B19" s="96" t="s">
        <v>2</v>
      </c>
      <c r="C19" s="48" t="s">
        <v>3</v>
      </c>
      <c r="D19" s="115" t="s">
        <v>92</v>
      </c>
      <c r="E19" s="45" t="s">
        <v>29</v>
      </c>
      <c r="F19" s="156"/>
      <c r="G19" s="169"/>
    </row>
    <row r="20" spans="2:10" s="26" customFormat="1" ht="12.95" customHeight="1" x14ac:dyDescent="0.2">
      <c r="B20" s="96" t="s">
        <v>2</v>
      </c>
      <c r="C20" s="48" t="s">
        <v>3</v>
      </c>
      <c r="D20" s="115" t="s">
        <v>90</v>
      </c>
      <c r="E20" s="45" t="s">
        <v>147</v>
      </c>
      <c r="F20" s="157"/>
      <c r="G20" s="169"/>
    </row>
    <row r="21" spans="2:10" s="26" customFormat="1" ht="12.95" customHeight="1" x14ac:dyDescent="0.2">
      <c r="B21" s="96" t="s">
        <v>2</v>
      </c>
      <c r="C21" s="48" t="s">
        <v>3</v>
      </c>
      <c r="D21" s="115" t="s">
        <v>158</v>
      </c>
      <c r="E21" s="45" t="s">
        <v>148</v>
      </c>
      <c r="F21" s="155"/>
      <c r="G21" s="169"/>
    </row>
    <row r="22" spans="2:10" s="26" customFormat="1" ht="12.95" customHeight="1" x14ac:dyDescent="0.2">
      <c r="B22" s="96" t="s">
        <v>2</v>
      </c>
      <c r="C22" s="48" t="s">
        <v>14</v>
      </c>
      <c r="D22" s="115" t="s">
        <v>67</v>
      </c>
      <c r="E22" s="45" t="s">
        <v>149</v>
      </c>
      <c r="F22" s="158"/>
      <c r="G22" s="169"/>
    </row>
    <row r="23" spans="2:10" s="26" customFormat="1" ht="12.95" customHeight="1" x14ac:dyDescent="0.2">
      <c r="B23" s="30" t="s">
        <v>4</v>
      </c>
      <c r="C23" s="48" t="s">
        <v>5</v>
      </c>
      <c r="D23" s="115" t="s">
        <v>68</v>
      </c>
      <c r="E23" s="45" t="s">
        <v>33</v>
      </c>
      <c r="F23" s="152"/>
      <c r="G23" s="169"/>
    </row>
    <row r="24" spans="2:10" s="26" customFormat="1" ht="12.95" customHeight="1" x14ac:dyDescent="0.2">
      <c r="B24" s="30" t="s">
        <v>4</v>
      </c>
      <c r="C24" s="48" t="s">
        <v>5</v>
      </c>
      <c r="D24" s="115" t="s">
        <v>69</v>
      </c>
      <c r="E24" s="45" t="s">
        <v>33</v>
      </c>
      <c r="F24" s="152"/>
      <c r="G24" s="169"/>
    </row>
    <row r="25" spans="2:10" s="26" customFormat="1" ht="12.95" customHeight="1" x14ac:dyDescent="0.2">
      <c r="B25" s="30" t="s">
        <v>4</v>
      </c>
      <c r="C25" s="48" t="s">
        <v>5</v>
      </c>
      <c r="D25" s="115" t="s">
        <v>70</v>
      </c>
      <c r="E25" s="45" t="s">
        <v>33</v>
      </c>
      <c r="F25" s="152"/>
      <c r="G25" s="169"/>
      <c r="J25" s="114"/>
    </row>
    <row r="26" spans="2:10" s="26" customFormat="1" ht="12.95" customHeight="1" x14ac:dyDescent="0.2">
      <c r="B26" s="30" t="s">
        <v>4</v>
      </c>
      <c r="C26" s="48" t="s">
        <v>5</v>
      </c>
      <c r="D26" s="115" t="s">
        <v>71</v>
      </c>
      <c r="E26" s="45" t="s">
        <v>33</v>
      </c>
      <c r="F26" s="152"/>
      <c r="G26" s="169"/>
    </row>
    <row r="27" spans="2:10" s="26" customFormat="1" ht="12.95" customHeight="1" x14ac:dyDescent="0.2">
      <c r="B27" s="30" t="s">
        <v>4</v>
      </c>
      <c r="C27" s="48" t="s">
        <v>5</v>
      </c>
      <c r="D27" s="115" t="s">
        <v>72</v>
      </c>
      <c r="E27" s="45" t="s">
        <v>33</v>
      </c>
      <c r="F27" s="157"/>
      <c r="G27" s="169"/>
      <c r="J27" s="114"/>
    </row>
    <row r="28" spans="2:10" s="28" customFormat="1" ht="12.95" customHeight="1" x14ac:dyDescent="0.2">
      <c r="B28" s="30" t="s">
        <v>4</v>
      </c>
      <c r="C28" s="48" t="s">
        <v>5</v>
      </c>
      <c r="D28" s="115" t="s">
        <v>73</v>
      </c>
      <c r="E28" s="45" t="s">
        <v>33</v>
      </c>
      <c r="F28" s="152"/>
      <c r="G28" s="169"/>
      <c r="H28" s="26"/>
      <c r="I28" s="26"/>
      <c r="J28" s="26"/>
    </row>
    <row r="29" spans="2:10" s="28" customFormat="1" ht="12.95" customHeight="1" x14ac:dyDescent="0.2">
      <c r="B29" s="30" t="s">
        <v>4</v>
      </c>
      <c r="C29" s="48" t="s">
        <v>5</v>
      </c>
      <c r="D29" s="115" t="s">
        <v>74</v>
      </c>
      <c r="E29" s="45" t="s">
        <v>150</v>
      </c>
      <c r="F29" s="151"/>
      <c r="G29" s="170"/>
      <c r="H29" s="26"/>
      <c r="I29" s="26"/>
      <c r="J29" s="114"/>
    </row>
    <row r="30" spans="2:10" s="28" customFormat="1" ht="12.95" customHeight="1" x14ac:dyDescent="0.2">
      <c r="B30" s="30" t="s">
        <v>4</v>
      </c>
      <c r="C30" s="48" t="s">
        <v>6</v>
      </c>
      <c r="D30" s="115" t="s">
        <v>76</v>
      </c>
      <c r="E30" s="45" t="s">
        <v>151</v>
      </c>
      <c r="F30" s="162"/>
      <c r="G30" s="168"/>
      <c r="H30" s="26"/>
      <c r="I30" s="26"/>
      <c r="J30" s="114"/>
    </row>
    <row r="31" spans="2:10" s="28" customFormat="1" ht="12.95" customHeight="1" x14ac:dyDescent="0.2">
      <c r="B31" s="30" t="s">
        <v>7</v>
      </c>
      <c r="C31" s="48" t="s">
        <v>140</v>
      </c>
      <c r="D31" s="115" t="s">
        <v>78</v>
      </c>
      <c r="E31" s="45" t="s">
        <v>150</v>
      </c>
      <c r="F31" s="159"/>
      <c r="G31" s="170"/>
      <c r="H31" s="26"/>
      <c r="I31" s="26"/>
      <c r="J31" s="114"/>
    </row>
    <row r="32" spans="2:10" s="28" customFormat="1" ht="12.95" customHeight="1" x14ac:dyDescent="0.2">
      <c r="B32" s="110" t="s">
        <v>24</v>
      </c>
      <c r="C32" s="49" t="s">
        <v>31</v>
      </c>
      <c r="D32" s="115" t="s">
        <v>142</v>
      </c>
      <c r="E32" s="45" t="s">
        <v>143</v>
      </c>
      <c r="F32" s="160"/>
      <c r="G32" s="168"/>
      <c r="H32" s="26"/>
      <c r="I32" s="26"/>
      <c r="J32" s="114"/>
    </row>
    <row r="33" spans="2:11" s="28" customFormat="1" ht="12.95" customHeight="1" thickBot="1" x14ac:dyDescent="0.25">
      <c r="B33" s="110" t="s">
        <v>24</v>
      </c>
      <c r="C33" s="49" t="s">
        <v>31</v>
      </c>
      <c r="D33" s="115" t="s">
        <v>81</v>
      </c>
      <c r="E33" s="45" t="s">
        <v>144</v>
      </c>
      <c r="F33" s="161"/>
      <c r="G33" s="171"/>
      <c r="H33" s="26"/>
      <c r="I33" s="26"/>
      <c r="J33" s="26"/>
    </row>
    <row r="34" spans="2:11" s="28" customFormat="1" ht="12.95" customHeight="1" x14ac:dyDescent="0.2">
      <c r="B34" s="1"/>
      <c r="C34" s="1"/>
      <c r="D34" s="1"/>
      <c r="E34" s="1"/>
      <c r="F34" s="1"/>
      <c r="G34" s="1"/>
      <c r="H34" s="26"/>
      <c r="I34" s="26"/>
      <c r="J34" s="26"/>
    </row>
    <row r="35" spans="2:11" s="28" customFormat="1" ht="12.95" customHeight="1" x14ac:dyDescent="0.2">
      <c r="B35" s="64"/>
      <c r="C35" s="64"/>
      <c r="D35" s="64"/>
      <c r="E35" s="64"/>
      <c r="F35" s="64"/>
      <c r="G35" s="64"/>
      <c r="H35" s="26"/>
      <c r="I35" s="26"/>
      <c r="J35" s="26"/>
      <c r="K35" s="26"/>
    </row>
    <row r="36" spans="2:11" ht="12.95" customHeight="1" x14ac:dyDescent="0.2">
      <c r="B36" s="31"/>
      <c r="C36" s="31"/>
      <c r="D36" s="31"/>
      <c r="E36" s="31"/>
      <c r="F36" s="31"/>
      <c r="G36" s="31"/>
      <c r="H36" s="26"/>
      <c r="I36" s="26"/>
      <c r="J36" s="26"/>
    </row>
    <row r="37" spans="2:11" ht="12.95" customHeight="1" x14ac:dyDescent="0.2">
      <c r="B37" s="65" t="s">
        <v>32</v>
      </c>
      <c r="C37" s="65"/>
      <c r="D37" s="65"/>
      <c r="E37" s="65"/>
      <c r="F37" s="65"/>
      <c r="G37" s="65"/>
      <c r="H37" s="26"/>
      <c r="I37" s="26"/>
      <c r="J37" s="26"/>
    </row>
    <row r="38" spans="2:11" ht="12.95" customHeight="1" x14ac:dyDescent="0.2">
      <c r="B38" s="52" t="s">
        <v>15</v>
      </c>
      <c r="C38" s="52" t="s">
        <v>25</v>
      </c>
      <c r="D38" s="53" t="s">
        <v>27</v>
      </c>
      <c r="E38" s="53"/>
      <c r="F38" s="53" t="s">
        <v>12</v>
      </c>
      <c r="G38" s="53" t="s">
        <v>11</v>
      </c>
      <c r="H38" s="26"/>
      <c r="I38" s="26"/>
      <c r="J38" s="26"/>
    </row>
    <row r="39" spans="2:11" ht="12.95" customHeight="1" x14ac:dyDescent="0.2">
      <c r="B39" s="30" t="s">
        <v>2</v>
      </c>
      <c r="C39" s="50" t="s">
        <v>139</v>
      </c>
      <c r="D39" s="112" t="s">
        <v>88</v>
      </c>
      <c r="E39" s="165" t="s">
        <v>33</v>
      </c>
      <c r="F39" s="117">
        <v>11.4</v>
      </c>
      <c r="G39" s="116" t="s">
        <v>43</v>
      </c>
      <c r="H39" s="26"/>
      <c r="I39" s="26"/>
      <c r="J39" s="26"/>
    </row>
    <row r="40" spans="2:11" ht="12.95" customHeight="1" x14ac:dyDescent="0.2">
      <c r="B40" s="30" t="s">
        <v>2</v>
      </c>
      <c r="C40" s="50" t="s">
        <v>139</v>
      </c>
      <c r="D40" s="112" t="s">
        <v>55</v>
      </c>
      <c r="E40" s="165" t="s">
        <v>145</v>
      </c>
      <c r="F40" s="164">
        <v>0.13639999999999999</v>
      </c>
      <c r="G40" s="116" t="s">
        <v>152</v>
      </c>
      <c r="H40" s="26"/>
      <c r="I40" s="26"/>
      <c r="J40" s="26"/>
    </row>
    <row r="41" spans="2:11" ht="12.95" customHeight="1" x14ac:dyDescent="0.2">
      <c r="B41" s="30" t="s">
        <v>2</v>
      </c>
      <c r="C41" s="50" t="s">
        <v>139</v>
      </c>
      <c r="D41" s="112" t="s">
        <v>57</v>
      </c>
      <c r="E41" s="54" t="s">
        <v>148</v>
      </c>
      <c r="F41" s="164">
        <v>0.02</v>
      </c>
      <c r="G41" s="116" t="s">
        <v>152</v>
      </c>
      <c r="H41" s="26"/>
      <c r="I41" s="26"/>
      <c r="J41" s="26"/>
    </row>
    <row r="42" spans="2:11" ht="12.95" customHeight="1" x14ac:dyDescent="0.2">
      <c r="B42" s="30" t="s">
        <v>2</v>
      </c>
      <c r="C42" s="50" t="s">
        <v>14</v>
      </c>
      <c r="D42" s="112" t="s">
        <v>60</v>
      </c>
      <c r="E42" s="165" t="s">
        <v>147</v>
      </c>
      <c r="F42" s="117">
        <v>196.5</v>
      </c>
      <c r="G42" s="116" t="s">
        <v>153</v>
      </c>
      <c r="H42" s="26"/>
      <c r="I42" s="26"/>
      <c r="J42" s="26"/>
    </row>
    <row r="43" spans="2:11" ht="12.95" customHeight="1" x14ac:dyDescent="0.2">
      <c r="B43" s="30" t="s">
        <v>4</v>
      </c>
      <c r="C43" s="50" t="s">
        <v>5</v>
      </c>
      <c r="D43" s="112" t="s">
        <v>61</v>
      </c>
      <c r="E43" s="165" t="s">
        <v>159</v>
      </c>
      <c r="F43" s="119">
        <v>1.06</v>
      </c>
      <c r="G43" s="116" t="s">
        <v>154</v>
      </c>
      <c r="H43" s="26"/>
      <c r="I43" s="26"/>
      <c r="J43" s="26"/>
    </row>
    <row r="44" spans="2:11" ht="12.95" customHeight="1" x14ac:dyDescent="0.2">
      <c r="B44" s="30" t="s">
        <v>4</v>
      </c>
      <c r="C44" s="50" t="s">
        <v>5</v>
      </c>
      <c r="D44" s="112" t="s">
        <v>116</v>
      </c>
      <c r="E44" s="165" t="s">
        <v>160</v>
      </c>
      <c r="F44" s="120">
        <v>5769</v>
      </c>
      <c r="G44" s="116" t="s">
        <v>155</v>
      </c>
      <c r="H44" s="26"/>
      <c r="I44" s="26"/>
      <c r="J44" s="26"/>
    </row>
    <row r="45" spans="2:11" ht="12.95" customHeight="1" x14ac:dyDescent="0.2">
      <c r="B45" s="30" t="s">
        <v>4</v>
      </c>
      <c r="C45" s="50" t="s">
        <v>5</v>
      </c>
      <c r="D45" s="112" t="s">
        <v>62</v>
      </c>
      <c r="E45" s="165" t="s">
        <v>145</v>
      </c>
      <c r="F45" s="119">
        <v>6.0999999999999999E-2</v>
      </c>
      <c r="G45" s="116" t="s">
        <v>155</v>
      </c>
      <c r="H45" s="26"/>
      <c r="I45" s="26"/>
      <c r="J45" s="26"/>
    </row>
    <row r="46" spans="2:11" ht="12.95" customHeight="1" x14ac:dyDescent="0.2">
      <c r="B46" s="30" t="s">
        <v>4</v>
      </c>
      <c r="C46" s="50" t="s">
        <v>5</v>
      </c>
      <c r="D46" s="112" t="s">
        <v>63</v>
      </c>
      <c r="E46" s="165" t="s">
        <v>33</v>
      </c>
      <c r="F46" s="120">
        <v>150</v>
      </c>
      <c r="G46" s="116" t="s">
        <v>156</v>
      </c>
      <c r="H46" s="26"/>
      <c r="I46" s="26"/>
      <c r="J46" s="26"/>
    </row>
    <row r="47" spans="2:11" ht="12.95" customHeight="1" x14ac:dyDescent="0.2">
      <c r="B47" s="30" t="s">
        <v>4</v>
      </c>
      <c r="C47" s="50" t="s">
        <v>5</v>
      </c>
      <c r="D47" s="112" t="s">
        <v>64</v>
      </c>
      <c r="E47" s="165" t="s">
        <v>161</v>
      </c>
      <c r="F47" s="118">
        <v>26</v>
      </c>
      <c r="G47" s="116" t="s">
        <v>157</v>
      </c>
      <c r="H47" s="26"/>
      <c r="I47" s="26"/>
      <c r="J47" s="26"/>
    </row>
    <row r="48" spans="2:11" ht="12.95" customHeight="1" x14ac:dyDescent="0.2">
      <c r="B48" s="30" t="s">
        <v>4</v>
      </c>
      <c r="C48" s="50" t="s">
        <v>6</v>
      </c>
      <c r="D48" s="112" t="s">
        <v>65</v>
      </c>
      <c r="E48" s="165" t="s">
        <v>162</v>
      </c>
      <c r="F48" s="121">
        <f>801/1000</f>
        <v>0.80100000000000005</v>
      </c>
      <c r="G48" s="116" t="s">
        <v>77</v>
      </c>
      <c r="H48" s="26"/>
      <c r="I48" s="26"/>
      <c r="J48" s="26"/>
    </row>
    <row r="49" spans="2:10" ht="12.95" customHeight="1" x14ac:dyDescent="0.2">
      <c r="B49" s="110" t="s">
        <v>24</v>
      </c>
      <c r="C49" s="51" t="s">
        <v>31</v>
      </c>
      <c r="D49" s="112" t="s">
        <v>66</v>
      </c>
      <c r="E49" s="165" t="s">
        <v>33</v>
      </c>
      <c r="F49" s="120">
        <v>18150</v>
      </c>
      <c r="G49" s="116" t="s">
        <v>43</v>
      </c>
      <c r="H49" s="26"/>
      <c r="I49" s="26"/>
      <c r="J49" s="26"/>
    </row>
    <row r="50" spans="2:10" ht="12.95" customHeight="1" x14ac:dyDescent="0.2">
      <c r="H50" s="26"/>
      <c r="I50" s="26"/>
      <c r="J50" s="26"/>
    </row>
    <row r="51" spans="2:10" ht="12.95" customHeight="1" x14ac:dyDescent="0.2">
      <c r="H51" s="26"/>
      <c r="I51" s="26"/>
      <c r="J51" s="26"/>
    </row>
    <row r="52" spans="2:10" ht="12.95" customHeight="1" x14ac:dyDescent="0.2">
      <c r="H52" s="26"/>
      <c r="I52" s="26"/>
      <c r="J52" s="26"/>
    </row>
    <row r="53" spans="2:10" ht="12.95" customHeight="1" x14ac:dyDescent="0.2"/>
    <row r="54" spans="2:10" ht="12.95" customHeight="1" x14ac:dyDescent="0.2"/>
    <row r="55" spans="2:10" ht="12.95" customHeight="1" x14ac:dyDescent="0.2"/>
    <row r="56" spans="2:10" ht="12.95" customHeight="1" x14ac:dyDescent="0.2"/>
    <row r="57" spans="2:10" ht="12.95" customHeight="1" x14ac:dyDescent="0.2"/>
    <row r="58" spans="2:10" ht="12.95" customHeight="1" x14ac:dyDescent="0.2"/>
    <row r="59" spans="2:10" ht="12.95" customHeight="1" x14ac:dyDescent="0.2"/>
    <row r="60" spans="2:10" ht="12.95" customHeight="1" x14ac:dyDescent="0.2"/>
    <row r="61" spans="2:10" ht="12.95" customHeight="1" x14ac:dyDescent="0.2"/>
    <row r="62" spans="2:10" ht="12.95" customHeight="1" x14ac:dyDescent="0.2"/>
    <row r="63" spans="2:10" ht="12.95" customHeight="1" x14ac:dyDescent="0.2"/>
    <row r="64" spans="2:10"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G19:G20" name="Editable_1_1_1_1"/>
    <protectedRange sqref="F22 F25 F19:F20 F27 F29:G33 F11:G18 G21:G28" name="Editable_1_1_5"/>
    <protectedRange sqref="F21" name="Editable_1_1_1_2"/>
    <protectedRange sqref="F23:F24 F26 F28" name="Editable_1_1_2_2"/>
  </protectedRanges>
  <mergeCells count="1">
    <mergeCell ref="F8:G8"/>
  </mergeCells>
  <dataValidations count="5">
    <dataValidation type="whole" operator="greaterThan" allowBlank="1" showInputMessage="1" showErrorMessage="1" errorTitle="Error" error="Please only input positive whole numbers here." sqref="F13:F16" xr:uid="{941ECB8F-984D-0249-BA37-826F32775A03}">
      <formula1>0</formula1>
    </dataValidation>
    <dataValidation type="decimal" operator="greaterThan" allowBlank="1" showInputMessage="1" showErrorMessage="1" errorTitle="Error" error="Please only enter positive numbers here." sqref="F33 F27 F29" xr:uid="{00000000-0002-0000-0100-000002000000}">
      <formula1>0</formula1>
    </dataValidation>
    <dataValidation type="whole" operator="greaterThanOrEqual" allowBlank="1" showInputMessage="1" showErrorMessage="1" errorTitle="Error" error="Please only enter percentages here." sqref="F25" xr:uid="{00000000-0002-0000-0100-000000000000}">
      <formula1>0</formula1>
    </dataValidation>
    <dataValidation type="decimal" operator="greaterThanOrEqual" allowBlank="1" showInputMessage="1" showErrorMessage="1" errorTitle="Error" error="Please only input positive numbers here." sqref="F19:F20" xr:uid="{00000000-0002-0000-0200-000002000000}">
      <formula1>0</formula1>
    </dataValidation>
    <dataValidation type="decimal" operator="greaterThanOrEqual" allowBlank="1" showInputMessage="1" showErrorMessage="1" errorTitle="Error" error="Please only input positive whole numbers here" sqref="F22" xr:uid="{00000000-0002-0000-0200-000001000000}">
      <formula1>0</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J86"/>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c r="D6" s="97"/>
    </row>
    <row r="7" spans="2:4" ht="12.95" customHeight="1" x14ac:dyDescent="0.25">
      <c r="B7" s="99" t="s">
        <v>85</v>
      </c>
      <c r="C7" s="86">
        <f>'Data Input and Results'!F14</f>
        <v>0</v>
      </c>
      <c r="D7" s="122"/>
    </row>
    <row r="8" spans="2:4" ht="12.95" customHeight="1" x14ac:dyDescent="0.25">
      <c r="B8" s="99"/>
      <c r="C8" s="100" t="s">
        <v>20</v>
      </c>
      <c r="D8" s="97"/>
    </row>
    <row r="9" spans="2:4" ht="12.95" customHeight="1" x14ac:dyDescent="0.25">
      <c r="B9" s="99" t="s">
        <v>55</v>
      </c>
      <c r="C9" s="124">
        <f>'Data Input and Results'!F40</f>
        <v>0.13639999999999999</v>
      </c>
      <c r="D9" s="97"/>
    </row>
    <row r="10" spans="2:4" ht="12.95" customHeight="1" x14ac:dyDescent="0.25">
      <c r="B10" s="99"/>
      <c r="C10" s="100" t="s">
        <v>18</v>
      </c>
      <c r="D10" s="97"/>
    </row>
    <row r="11" spans="2:4" ht="12.95" customHeight="1" x14ac:dyDescent="0.25">
      <c r="B11" s="99" t="s">
        <v>86</v>
      </c>
      <c r="C11" s="84">
        <f>'Data Input and Results'!$F$13</f>
        <v>0</v>
      </c>
      <c r="D11" s="97"/>
    </row>
    <row r="12" spans="2:4" ht="12.95" customHeight="1" x14ac:dyDescent="0.25">
      <c r="B12" s="99"/>
      <c r="C12" s="101" t="s">
        <v>19</v>
      </c>
      <c r="D12" s="97"/>
    </row>
    <row r="13" spans="2:4" ht="12.95" customHeight="1" x14ac:dyDescent="0.25">
      <c r="B13" s="99" t="s">
        <v>87</v>
      </c>
      <c r="C13" s="125" t="e">
        <f>C7*C9/C11</f>
        <v>#DIV/0!</v>
      </c>
      <c r="D13" s="97"/>
    </row>
    <row r="14" spans="2:4" ht="12.95" customHeight="1" x14ac:dyDescent="0.25">
      <c r="B14" s="99"/>
      <c r="C14" s="101" t="s">
        <v>99</v>
      </c>
      <c r="D14" s="97"/>
    </row>
    <row r="15" spans="2:4" ht="12.95" customHeight="1" x14ac:dyDescent="0.25">
      <c r="B15" s="99" t="s">
        <v>88</v>
      </c>
      <c r="C15" s="125">
        <f>'Data Input and Results'!F39</f>
        <v>11.4</v>
      </c>
      <c r="D15" s="97"/>
    </row>
    <row r="16" spans="2:4" ht="12.95" customHeight="1" x14ac:dyDescent="0.25">
      <c r="B16" s="99"/>
      <c r="C16" s="101" t="s">
        <v>19</v>
      </c>
      <c r="D16" s="97"/>
    </row>
    <row r="17" spans="2:4" ht="12.95" customHeight="1" x14ac:dyDescent="0.25">
      <c r="B17" s="123" t="s">
        <v>89</v>
      </c>
      <c r="C17" s="129" t="e">
        <f>C13+C15</f>
        <v>#DIV/0!</v>
      </c>
      <c r="D17" s="97"/>
    </row>
    <row r="18" spans="2:4" ht="12.95" customHeight="1" x14ac:dyDescent="0.25">
      <c r="B18" s="99"/>
      <c r="C18" s="80" t="s">
        <v>21</v>
      </c>
      <c r="D18" s="97"/>
    </row>
    <row r="19" spans="2:4" ht="12.95" customHeight="1" x14ac:dyDescent="0.25">
      <c r="B19" s="99" t="s">
        <v>90</v>
      </c>
      <c r="C19" s="80">
        <f>'Data Input and Results'!F20</f>
        <v>0</v>
      </c>
      <c r="D19" s="97"/>
    </row>
    <row r="20" spans="2:4" ht="12.95" customHeight="1" x14ac:dyDescent="0.25">
      <c r="B20" s="99"/>
      <c r="C20" s="127" t="s">
        <v>99</v>
      </c>
      <c r="D20" s="97"/>
    </row>
    <row r="21" spans="2:4" ht="12.95" customHeight="1" x14ac:dyDescent="0.25">
      <c r="B21" s="99" t="s">
        <v>54</v>
      </c>
      <c r="C21" s="86">
        <f>'Data Input and Results'!F15</f>
        <v>0</v>
      </c>
      <c r="D21" s="97"/>
    </row>
    <row r="22" spans="2:4" ht="12.95" customHeight="1" x14ac:dyDescent="0.25">
      <c r="B22" s="99"/>
      <c r="C22" s="100" t="s">
        <v>18</v>
      </c>
      <c r="D22" s="97"/>
    </row>
    <row r="23" spans="2:4" ht="12.95" customHeight="1" x14ac:dyDescent="0.25">
      <c r="B23" s="99" t="s">
        <v>86</v>
      </c>
      <c r="C23" s="84">
        <f>'Data Input and Results'!$F$13</f>
        <v>0</v>
      </c>
      <c r="D23" s="97"/>
    </row>
    <row r="24" spans="2:4" ht="12.95" customHeight="1" x14ac:dyDescent="0.25">
      <c r="B24" s="99"/>
      <c r="C24" s="127" t="s">
        <v>19</v>
      </c>
      <c r="D24" s="97"/>
    </row>
    <row r="25" spans="2:4" ht="12.95" customHeight="1" x14ac:dyDescent="0.25">
      <c r="B25" s="123" t="s">
        <v>91</v>
      </c>
      <c r="C25" s="128" t="e">
        <f>C21/C23+C19</f>
        <v>#DIV/0!</v>
      </c>
      <c r="D25" s="97"/>
    </row>
    <row r="26" spans="2:4" ht="12.95" customHeight="1" x14ac:dyDescent="0.25">
      <c r="B26" s="99"/>
      <c r="C26" s="80" t="s">
        <v>20</v>
      </c>
      <c r="D26" s="97"/>
    </row>
    <row r="27" spans="2:4" ht="12.95" customHeight="1" x14ac:dyDescent="0.25">
      <c r="B27" s="99" t="s">
        <v>86</v>
      </c>
      <c r="C27" s="84">
        <f>'Data Input and Results'!$F$13</f>
        <v>0</v>
      </c>
      <c r="D27" s="97"/>
    </row>
    <row r="28" spans="2:4" ht="12.95" customHeight="1" x14ac:dyDescent="0.25">
      <c r="B28" s="99"/>
      <c r="C28" s="80" t="s">
        <v>20</v>
      </c>
      <c r="D28" s="97"/>
    </row>
    <row r="29" spans="2:4" ht="12.95" customHeight="1" x14ac:dyDescent="0.25">
      <c r="B29" s="99" t="s">
        <v>92</v>
      </c>
      <c r="C29" s="98">
        <f>'Data Input and Results'!$F$19</f>
        <v>0</v>
      </c>
      <c r="D29" s="97"/>
    </row>
    <row r="30" spans="2:4" ht="12.95" customHeight="1" x14ac:dyDescent="0.25">
      <c r="B30" s="99"/>
      <c r="C30" s="100" t="s">
        <v>19</v>
      </c>
      <c r="D30" s="97"/>
    </row>
    <row r="31" spans="2:4" ht="12.95" customHeight="1" x14ac:dyDescent="0.25">
      <c r="B31" s="102" t="s">
        <v>93</v>
      </c>
      <c r="C31" s="104" t="e">
        <f>(C17-C25)*C27*C29</f>
        <v>#DIV/0!</v>
      </c>
      <c r="D31" s="97"/>
    </row>
    <row r="32" spans="2:4" ht="12.95" customHeight="1" x14ac:dyDescent="0.25">
      <c r="B32" s="103"/>
      <c r="C32" s="97"/>
      <c r="D32" s="97"/>
    </row>
    <row r="33" spans="1:4" ht="12.95" customHeight="1" x14ac:dyDescent="0.25">
      <c r="B33" s="99" t="s">
        <v>94</v>
      </c>
      <c r="C33" s="98">
        <f>'Data Input and Results'!F19</f>
        <v>0</v>
      </c>
      <c r="D33" s="97"/>
    </row>
    <row r="34" spans="1:4" ht="12.95" customHeight="1" x14ac:dyDescent="0.25">
      <c r="B34" s="99"/>
      <c r="C34" s="100" t="s">
        <v>20</v>
      </c>
      <c r="D34" s="97"/>
    </row>
    <row r="35" spans="1:4" ht="12.95" customHeight="1" x14ac:dyDescent="0.25">
      <c r="B35" s="99" t="s">
        <v>95</v>
      </c>
      <c r="C35" s="124">
        <f>'Data Input and Results'!F41</f>
        <v>0.02</v>
      </c>
      <c r="D35" s="97"/>
    </row>
    <row r="36" spans="1:4" ht="12.95" customHeight="1" x14ac:dyDescent="0.25">
      <c r="B36" s="99"/>
      <c r="C36" s="101" t="s">
        <v>21</v>
      </c>
      <c r="D36" s="97"/>
    </row>
    <row r="37" spans="1:4" ht="12.95" customHeight="1" x14ac:dyDescent="0.25">
      <c r="B37" s="99" t="s">
        <v>96</v>
      </c>
      <c r="C37" s="124">
        <f>'Data Input and Results'!F21</f>
        <v>0</v>
      </c>
      <c r="D37" s="97"/>
    </row>
    <row r="38" spans="1:4" ht="12.95" customHeight="1" x14ac:dyDescent="0.25">
      <c r="B38" s="99"/>
      <c r="C38" s="101" t="s">
        <v>20</v>
      </c>
      <c r="D38" s="97"/>
    </row>
    <row r="39" spans="1:4" ht="12.95" customHeight="1" x14ac:dyDescent="0.25">
      <c r="B39" s="99" t="s">
        <v>97</v>
      </c>
      <c r="C39" s="126">
        <f>'Data Input and Results'!F16</f>
        <v>0</v>
      </c>
      <c r="D39" s="97"/>
    </row>
    <row r="40" spans="1:4" ht="12.95" customHeight="1" x14ac:dyDescent="0.25">
      <c r="B40" s="99"/>
      <c r="C40" s="100" t="s">
        <v>19</v>
      </c>
      <c r="D40" s="97"/>
    </row>
    <row r="41" spans="1:4" ht="12.95" customHeight="1" x14ac:dyDescent="0.25">
      <c r="B41" s="102" t="s">
        <v>98</v>
      </c>
      <c r="C41" s="104">
        <f>C39*(C35-C37)*C33</f>
        <v>0</v>
      </c>
      <c r="D41" s="97"/>
    </row>
    <row r="42" spans="1:4" ht="12.95" customHeight="1" x14ac:dyDescent="0.25">
      <c r="B42" s="97"/>
      <c r="C42" s="97"/>
      <c r="D42" s="97"/>
    </row>
    <row r="43" spans="1:4" ht="12.95" customHeight="1" x14ac:dyDescent="0.25">
      <c r="B43" s="102" t="s">
        <v>40</v>
      </c>
      <c r="C43" s="104" t="e">
        <f>C41+C31</f>
        <v>#DIV/0!</v>
      </c>
      <c r="D43" s="97"/>
    </row>
    <row r="44" spans="1:4" ht="12.95" customHeight="1" x14ac:dyDescent="0.25">
      <c r="B44" s="97"/>
      <c r="C44" s="97"/>
      <c r="D44" s="97"/>
    </row>
    <row r="45" spans="1:4" ht="12.95" customHeight="1" x14ac:dyDescent="0.25">
      <c r="A45" s="97"/>
      <c r="B45" s="97"/>
      <c r="C45" s="97"/>
      <c r="D45" s="97"/>
    </row>
    <row r="46" spans="1:4" ht="12.95" customHeight="1" x14ac:dyDescent="0.25">
      <c r="A46" s="97"/>
      <c r="B46" s="97"/>
      <c r="C46" s="97"/>
      <c r="D46" s="97"/>
    </row>
    <row r="47" spans="1:4" ht="12.95" customHeight="1" x14ac:dyDescent="0.25">
      <c r="A47" s="97"/>
      <c r="B47" s="97"/>
      <c r="C47" s="97"/>
      <c r="D47" s="97"/>
    </row>
    <row r="48" spans="1:4" ht="12.95" customHeight="1" x14ac:dyDescent="0.25">
      <c r="A48" s="97"/>
      <c r="B48" s="97"/>
      <c r="C48" s="97"/>
      <c r="D48" s="97"/>
    </row>
    <row r="49" spans="1:4" ht="12.95" customHeight="1" x14ac:dyDescent="0.25">
      <c r="A49" s="97"/>
      <c r="B49" s="97"/>
      <c r="C49" s="97"/>
      <c r="D49" s="97"/>
    </row>
    <row r="50" spans="1:4" ht="12.95" customHeight="1" x14ac:dyDescent="0.25">
      <c r="A50" s="97"/>
      <c r="B50" s="97"/>
      <c r="C50" s="97"/>
      <c r="D50" s="97"/>
    </row>
    <row r="51" spans="1:4" ht="12.95" customHeight="1" x14ac:dyDescent="0.25">
      <c r="A51" s="97"/>
      <c r="B51" s="97"/>
      <c r="C51" s="97"/>
      <c r="D51" s="97"/>
    </row>
    <row r="52" spans="1:4" ht="12.95" customHeight="1" x14ac:dyDescent="0.25">
      <c r="A52" s="97"/>
      <c r="B52" s="97"/>
      <c r="C52" s="97"/>
      <c r="D52" s="97"/>
    </row>
    <row r="53" spans="1:4" ht="12.95" customHeight="1" x14ac:dyDescent="0.25">
      <c r="A53" s="97"/>
      <c r="B53" s="97"/>
      <c r="C53" s="97"/>
      <c r="D53" s="97"/>
    </row>
    <row r="54" spans="1:4" ht="12.95" customHeight="1" x14ac:dyDescent="0.25">
      <c r="A54" s="97"/>
      <c r="B54" s="97"/>
      <c r="C54" s="97"/>
      <c r="D54" s="97"/>
    </row>
    <row r="55" spans="1:4" ht="12.95" customHeight="1" x14ac:dyDescent="0.25">
      <c r="A55" s="97"/>
      <c r="B55" s="97"/>
      <c r="C55" s="97"/>
      <c r="D55" s="97"/>
    </row>
    <row r="56" spans="1:4" ht="12.95" customHeight="1" x14ac:dyDescent="0.25">
      <c r="A56" s="97"/>
      <c r="B56" s="97"/>
      <c r="C56" s="97"/>
      <c r="D56" s="97"/>
    </row>
    <row r="57" spans="1:4" ht="12.95" customHeight="1" x14ac:dyDescent="0.25">
      <c r="B57" s="97"/>
      <c r="C57" s="97"/>
      <c r="D57" s="97"/>
    </row>
    <row r="58" spans="1:4" ht="12.95" customHeight="1" x14ac:dyDescent="0.25">
      <c r="B58" s="97"/>
      <c r="C58" s="97"/>
      <c r="D58" s="97"/>
    </row>
    <row r="59" spans="1:4" ht="12.95" customHeight="1" x14ac:dyDescent="0.25">
      <c r="B59" s="97"/>
      <c r="C59" s="97"/>
      <c r="D59" s="97"/>
    </row>
    <row r="60" spans="1:4" ht="12.95" customHeight="1" x14ac:dyDescent="0.25">
      <c r="B60" s="97"/>
      <c r="C60" s="97"/>
      <c r="D60" s="97"/>
    </row>
    <row r="61" spans="1:4" ht="12.95" customHeight="1" x14ac:dyDescent="0.25">
      <c r="B61" s="97"/>
      <c r="C61" s="97"/>
      <c r="D61" s="97"/>
    </row>
    <row r="62" spans="1:4" ht="12.95" customHeight="1" x14ac:dyDescent="0.25">
      <c r="B62" s="97"/>
      <c r="C62" s="97"/>
      <c r="D62" s="97"/>
    </row>
    <row r="63" spans="1:4" ht="12.95" customHeight="1" x14ac:dyDescent="0.25">
      <c r="B63" s="97"/>
      <c r="C63" s="97"/>
      <c r="D63" s="97"/>
    </row>
    <row r="64" spans="1:4" ht="12.95" customHeight="1" x14ac:dyDescent="0.25">
      <c r="B64" s="97"/>
      <c r="C64" s="97"/>
      <c r="D64" s="97"/>
    </row>
    <row r="65" spans="2:4" x14ac:dyDescent="0.25">
      <c r="B65" s="97"/>
      <c r="C65" s="97"/>
      <c r="D65" s="97"/>
    </row>
    <row r="66" spans="2:4" x14ac:dyDescent="0.25">
      <c r="B66" s="97"/>
      <c r="C66" s="97"/>
      <c r="D66" s="97"/>
    </row>
    <row r="67" spans="2:4" x14ac:dyDescent="0.25">
      <c r="B67" s="97"/>
      <c r="C67" s="97"/>
      <c r="D67" s="97"/>
    </row>
    <row r="68" spans="2:4" x14ac:dyDescent="0.25">
      <c r="B68" s="97"/>
      <c r="C68" s="97"/>
      <c r="D68" s="97"/>
    </row>
    <row r="69" spans="2:4" x14ac:dyDescent="0.25">
      <c r="B69" s="97"/>
      <c r="C69" s="97"/>
      <c r="D69" s="97"/>
    </row>
    <row r="70" spans="2:4" x14ac:dyDescent="0.25">
      <c r="B70" s="97"/>
      <c r="C70" s="97"/>
      <c r="D70" s="97"/>
    </row>
    <row r="71" spans="2:4" x14ac:dyDescent="0.25">
      <c r="B71" s="97"/>
      <c r="C71" s="97"/>
      <c r="D71" s="97"/>
    </row>
    <row r="72" spans="2:4" x14ac:dyDescent="0.25">
      <c r="B72" s="97"/>
      <c r="C72" s="97"/>
      <c r="D72" s="97"/>
    </row>
    <row r="73" spans="2:4" x14ac:dyDescent="0.25">
      <c r="B73" s="97"/>
      <c r="C73" s="97"/>
      <c r="D73" s="97"/>
    </row>
    <row r="74" spans="2:4" x14ac:dyDescent="0.25">
      <c r="B74" s="97"/>
      <c r="C74" s="97"/>
      <c r="D74" s="97"/>
    </row>
    <row r="75" spans="2:4" x14ac:dyDescent="0.25">
      <c r="B75" s="97"/>
      <c r="C75" s="97"/>
      <c r="D75" s="97"/>
    </row>
    <row r="76" spans="2:4" x14ac:dyDescent="0.25">
      <c r="B76" s="97"/>
      <c r="C76" s="97"/>
      <c r="D76" s="97"/>
    </row>
    <row r="77" spans="2:4" x14ac:dyDescent="0.25">
      <c r="B77" s="97"/>
      <c r="C77" s="97"/>
      <c r="D77" s="97"/>
    </row>
    <row r="78" spans="2:4" x14ac:dyDescent="0.25">
      <c r="B78" s="97"/>
      <c r="C78" s="97"/>
      <c r="D78" s="97"/>
    </row>
    <row r="79" spans="2:4" x14ac:dyDescent="0.25">
      <c r="B79" s="97"/>
      <c r="C79" s="97"/>
      <c r="D79" s="97"/>
    </row>
    <row r="80" spans="2:4" x14ac:dyDescent="0.25">
      <c r="B80" s="97"/>
      <c r="C80" s="97"/>
      <c r="D80" s="97"/>
    </row>
    <row r="81" spans="2:4" x14ac:dyDescent="0.25">
      <c r="B81" s="97"/>
      <c r="C81" s="97"/>
      <c r="D81" s="97"/>
    </row>
    <row r="82" spans="2:4" x14ac:dyDescent="0.25">
      <c r="B82" s="97"/>
      <c r="C82" s="97"/>
      <c r="D82" s="97"/>
    </row>
    <row r="83" spans="2:4" x14ac:dyDescent="0.25">
      <c r="B83" s="97"/>
      <c r="C83" s="97"/>
      <c r="D83" s="97"/>
    </row>
    <row r="84" spans="2:4" x14ac:dyDescent="0.25">
      <c r="B84" s="97"/>
      <c r="C84" s="97"/>
      <c r="D84" s="97"/>
    </row>
    <row r="85" spans="2:4" x14ac:dyDescent="0.25">
      <c r="B85" s="97"/>
      <c r="C85" s="97"/>
      <c r="D85" s="97"/>
    </row>
    <row r="86" spans="2:4" x14ac:dyDescent="0.25">
      <c r="B86" s="97"/>
      <c r="C86" s="97"/>
      <c r="D86" s="97"/>
    </row>
  </sheetData>
  <mergeCells count="1">
    <mergeCell ref="B5:D5"/>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A2:H137"/>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2:8" ht="15" customHeight="1" x14ac:dyDescent="0.25">
      <c r="B2" s="4" t="s">
        <v>39</v>
      </c>
      <c r="C2" s="2"/>
      <c r="D2" s="3"/>
    </row>
    <row r="3" spans="2:8" ht="15" customHeight="1" x14ac:dyDescent="0.25">
      <c r="B3" s="6" t="s">
        <v>47</v>
      </c>
      <c r="C3" s="5"/>
      <c r="D3" s="63" t="s">
        <v>8</v>
      </c>
    </row>
    <row r="4" spans="2:8" ht="15" customHeight="1" x14ac:dyDescent="0.25">
      <c r="B4" s="6" t="s">
        <v>48</v>
      </c>
      <c r="C4" s="5"/>
      <c r="D4" s="63" t="s">
        <v>9</v>
      </c>
    </row>
    <row r="5" spans="2:8" ht="39.950000000000003" customHeight="1" x14ac:dyDescent="0.25">
      <c r="B5" s="176" t="s">
        <v>165</v>
      </c>
      <c r="C5" s="176"/>
      <c r="D5" s="176"/>
    </row>
    <row r="6" spans="2:8" ht="12.95" customHeight="1" x14ac:dyDescent="0.25">
      <c r="B6" s="66" t="s">
        <v>10</v>
      </c>
      <c r="C6" s="66" t="s">
        <v>12</v>
      </c>
    </row>
    <row r="7" spans="2:8" ht="12.95" customHeight="1" x14ac:dyDescent="0.25">
      <c r="B7" s="72" t="s">
        <v>100</v>
      </c>
      <c r="C7" s="130">
        <f>'Data Input and Results'!F22</f>
        <v>0</v>
      </c>
    </row>
    <row r="8" spans="2:8" ht="12.95" customHeight="1" x14ac:dyDescent="0.25">
      <c r="B8" s="72"/>
      <c r="C8" s="82" t="s">
        <v>20</v>
      </c>
    </row>
    <row r="9" spans="2:8" ht="12.95" customHeight="1" x14ac:dyDescent="0.25">
      <c r="B9" s="72" t="s">
        <v>52</v>
      </c>
      <c r="C9" s="132">
        <f>'Data Input and Results'!F13</f>
        <v>0</v>
      </c>
    </row>
    <row r="10" spans="2:8" ht="12.95" customHeight="1" x14ac:dyDescent="0.25">
      <c r="B10" s="72"/>
      <c r="C10" s="100" t="s">
        <v>18</v>
      </c>
    </row>
    <row r="11" spans="2:8" ht="12.95" customHeight="1" x14ac:dyDescent="0.25">
      <c r="B11" s="72" t="s">
        <v>58</v>
      </c>
      <c r="C11" s="131">
        <f>'Data Input and Results'!F18</f>
        <v>0</v>
      </c>
    </row>
    <row r="12" spans="2:8" ht="12.95" customHeight="1" x14ac:dyDescent="0.25">
      <c r="B12" s="72"/>
      <c r="C12" s="82" t="s">
        <v>20</v>
      </c>
    </row>
    <row r="13" spans="2:8" s="8" customFormat="1" ht="12.95" customHeight="1" x14ac:dyDescent="0.25">
      <c r="B13" s="72" t="s">
        <v>101</v>
      </c>
      <c r="C13" s="73">
        <f>C22</f>
        <v>196.5</v>
      </c>
      <c r="H13"/>
    </row>
    <row r="14" spans="2:8" ht="12.95" customHeight="1" x14ac:dyDescent="0.25">
      <c r="B14" s="72"/>
      <c r="C14" s="75" t="s">
        <v>19</v>
      </c>
    </row>
    <row r="15" spans="2:8" ht="12.95" customHeight="1" x14ac:dyDescent="0.25">
      <c r="B15" s="77" t="s">
        <v>42</v>
      </c>
      <c r="C15" s="83" t="e">
        <f>C7*C9/C11*C13</f>
        <v>#DIV/0!</v>
      </c>
    </row>
    <row r="16" spans="2:8" ht="12.95" customHeight="1" x14ac:dyDescent="0.25"/>
    <row r="17" spans="2:8" ht="12.95" customHeight="1" x14ac:dyDescent="0.25">
      <c r="B17" s="69"/>
      <c r="C17" s="69"/>
    </row>
    <row r="18" spans="2:8" ht="12.95" customHeight="1" x14ac:dyDescent="0.25">
      <c r="B18" s="1"/>
      <c r="C18" s="1"/>
    </row>
    <row r="19" spans="2:8" s="7" customFormat="1" ht="12.95" customHeight="1" x14ac:dyDescent="0.25">
      <c r="B19" s="67" t="s">
        <v>163</v>
      </c>
      <c r="C19" s="67"/>
      <c r="D19"/>
      <c r="H19"/>
    </row>
    <row r="20" spans="2:8" ht="12.95" customHeight="1" x14ac:dyDescent="0.25">
      <c r="B20" s="68" t="s">
        <v>10</v>
      </c>
      <c r="C20" s="68" t="s">
        <v>12</v>
      </c>
    </row>
    <row r="21" spans="2:8" ht="12.95" customHeight="1" x14ac:dyDescent="0.25">
      <c r="B21" s="78" t="s">
        <v>102</v>
      </c>
      <c r="C21" s="79"/>
    </row>
    <row r="22" spans="2:8" ht="12.95" customHeight="1" x14ac:dyDescent="0.25">
      <c r="B22" s="72" t="s">
        <v>101</v>
      </c>
      <c r="C22" s="73">
        <f>'Data Input and Results'!$F$42</f>
        <v>196.5</v>
      </c>
    </row>
    <row r="23" spans="2:8" ht="12.95" customHeight="1" x14ac:dyDescent="0.25">
      <c r="B23" s="76"/>
      <c r="C23" s="85"/>
    </row>
    <row r="24" spans="2:8" ht="12.95" customHeight="1" x14ac:dyDescent="0.25"/>
    <row r="25" spans="2:8" ht="12.95" customHeight="1" x14ac:dyDescent="0.25"/>
    <row r="26" spans="2:8" ht="12.95" customHeight="1" x14ac:dyDescent="0.25"/>
    <row r="27" spans="2:8" ht="12.95" customHeight="1" x14ac:dyDescent="0.25">
      <c r="B27" s="11"/>
      <c r="C27" s="14"/>
    </row>
    <row r="28" spans="2:8" ht="12.95" customHeight="1" x14ac:dyDescent="0.25">
      <c r="B28" s="11"/>
      <c r="C28" s="14"/>
    </row>
    <row r="29" spans="2:8" ht="12.95" customHeight="1" x14ac:dyDescent="0.25">
      <c r="B29" s="11"/>
      <c r="C29" s="14"/>
    </row>
    <row r="30" spans="2:8" ht="12.95" customHeight="1" x14ac:dyDescent="0.25">
      <c r="B30" s="11"/>
      <c r="C30" s="14"/>
    </row>
    <row r="31" spans="2:8" ht="12.95" customHeight="1" x14ac:dyDescent="0.25">
      <c r="B31" s="11"/>
      <c r="C31" s="14"/>
    </row>
    <row r="32" spans="2:8" ht="12.95" customHeight="1" x14ac:dyDescent="0.25">
      <c r="B32" s="11"/>
      <c r="C32" s="16"/>
    </row>
    <row r="33" spans="2:8" ht="12.95" customHeight="1" x14ac:dyDescent="0.25">
      <c r="B33" s="11"/>
      <c r="C33" s="14"/>
    </row>
    <row r="34" spans="2:8" ht="12.95" customHeight="1" x14ac:dyDescent="0.25">
      <c r="B34" s="11"/>
      <c r="C34" s="14"/>
    </row>
    <row r="35" spans="2:8" ht="12.95" customHeight="1" x14ac:dyDescent="0.25">
      <c r="B35" s="15"/>
      <c r="C35" s="14"/>
    </row>
    <row r="36" spans="2:8" ht="12.95" customHeight="1" x14ac:dyDescent="0.25">
      <c r="B36" s="11"/>
      <c r="C36" s="14"/>
    </row>
    <row r="37" spans="2:8" ht="12.95" customHeight="1" x14ac:dyDescent="0.25">
      <c r="B37" s="11"/>
      <c r="C37" s="17"/>
    </row>
    <row r="38" spans="2:8" ht="12.95" customHeight="1" x14ac:dyDescent="0.25">
      <c r="B38" s="11"/>
      <c r="C38" s="16"/>
    </row>
    <row r="39" spans="2:8" ht="12.95" customHeight="1" x14ac:dyDescent="0.25">
      <c r="B39" s="11"/>
      <c r="C39" s="14"/>
    </row>
    <row r="40" spans="2:8" ht="12.95" customHeight="1" x14ac:dyDescent="0.25">
      <c r="B40" s="11"/>
      <c r="C40" s="14"/>
    </row>
    <row r="41" spans="2:8" ht="12.95" customHeight="1" x14ac:dyDescent="0.25">
      <c r="B41" s="11"/>
      <c r="C41" s="14"/>
    </row>
    <row r="42" spans="2:8" ht="12.95" customHeight="1" x14ac:dyDescent="0.25">
      <c r="B42" s="11"/>
      <c r="C42" s="14"/>
    </row>
    <row r="43" spans="2:8" ht="12.95" customHeight="1" x14ac:dyDescent="0.25">
      <c r="B43" s="11"/>
      <c r="C43" s="14"/>
    </row>
    <row r="44" spans="2:8" ht="12.95" customHeight="1" x14ac:dyDescent="0.25">
      <c r="B44" s="11"/>
      <c r="C44" s="14"/>
    </row>
    <row r="45" spans="2:8" ht="12.95" customHeight="1" x14ac:dyDescent="0.25">
      <c r="B45" s="11"/>
      <c r="C45" s="17"/>
    </row>
    <row r="46" spans="2:8" s="7" customFormat="1" ht="12.95" customHeight="1" x14ac:dyDescent="0.25">
      <c r="B46" s="11"/>
      <c r="C46" s="16"/>
      <c r="D46"/>
      <c r="H46"/>
    </row>
    <row r="47" spans="2:8" ht="12.95" customHeight="1" x14ac:dyDescent="0.25">
      <c r="B47" s="11"/>
      <c r="C47" s="14"/>
    </row>
    <row r="48" spans="2:8" ht="12.95" customHeight="1" x14ac:dyDescent="0.25">
      <c r="B48" s="11"/>
      <c r="C48" s="18"/>
    </row>
    <row r="49" spans="2:8" ht="12.95" customHeight="1" x14ac:dyDescent="0.25">
      <c r="B49" s="11"/>
      <c r="C49" s="14"/>
    </row>
    <row r="50" spans="2:8" s="7" customFormat="1" ht="12.95" customHeight="1" x14ac:dyDescent="0.25">
      <c r="B50" s="11"/>
      <c r="C50" s="14"/>
      <c r="H50"/>
    </row>
    <row r="51" spans="2:8" ht="12.95" customHeight="1" x14ac:dyDescent="0.25">
      <c r="B51" s="11"/>
      <c r="C51" s="14"/>
    </row>
    <row r="52" spans="2:8" ht="12.95" customHeight="1" x14ac:dyDescent="0.25">
      <c r="B52" s="11"/>
      <c r="C52" s="14"/>
    </row>
    <row r="53" spans="2:8" ht="12.95" customHeight="1" x14ac:dyDescent="0.25">
      <c r="B53" s="11"/>
      <c r="C53" s="14"/>
    </row>
    <row r="54" spans="2:8" ht="12.95" customHeight="1" x14ac:dyDescent="0.25">
      <c r="B54" s="11"/>
      <c r="C54" s="14"/>
    </row>
    <row r="55" spans="2:8" ht="12.95" customHeight="1" x14ac:dyDescent="0.25">
      <c r="B55" s="11"/>
      <c r="C55" s="14"/>
    </row>
    <row r="56" spans="2:8" s="7" customFormat="1" ht="12.95" customHeight="1" x14ac:dyDescent="0.25">
      <c r="B56" s="11"/>
      <c r="C56" s="14"/>
      <c r="H56"/>
    </row>
    <row r="57" spans="2:8" ht="12.95" customHeight="1" x14ac:dyDescent="0.25">
      <c r="B57" s="15"/>
      <c r="C57" s="19"/>
    </row>
    <row r="58" spans="2:8" ht="12.95" customHeight="1" x14ac:dyDescent="0.25">
      <c r="B58" s="11"/>
      <c r="C58" s="12"/>
    </row>
    <row r="59" spans="2:8" ht="12.95" customHeight="1" x14ac:dyDescent="0.25">
      <c r="B59" s="20"/>
      <c r="C59" s="20"/>
    </row>
    <row r="60" spans="2:8" ht="12.95" customHeight="1" x14ac:dyDescent="0.25">
      <c r="B60" s="20"/>
      <c r="C60" s="20"/>
    </row>
    <row r="61" spans="2:8" ht="12.95" customHeight="1" x14ac:dyDescent="0.25">
      <c r="B61" s="20"/>
      <c r="C61" s="20"/>
    </row>
    <row r="62" spans="2:8" s="7" customFormat="1" ht="12.95" customHeight="1" x14ac:dyDescent="0.25">
      <c r="B62"/>
      <c r="C62"/>
      <c r="H62"/>
    </row>
    <row r="63" spans="2:8" ht="12.95" customHeight="1" x14ac:dyDescent="0.25"/>
    <row r="64" spans="2:8" s="7" customFormat="1" ht="12.95" customHeight="1" x14ac:dyDescent="0.25">
      <c r="B64"/>
      <c r="C64"/>
      <c r="H64"/>
    </row>
    <row r="65" spans="2:8" ht="12.95" customHeight="1" x14ac:dyDescent="0.25"/>
    <row r="66" spans="2:8" ht="12.95" customHeight="1" x14ac:dyDescent="0.25"/>
    <row r="67" spans="2:8" ht="12.95" customHeight="1" x14ac:dyDescent="0.25"/>
    <row r="68" spans="2:8" ht="12.95" customHeight="1" x14ac:dyDescent="0.25"/>
    <row r="69" spans="2:8" ht="12.95" customHeight="1" x14ac:dyDescent="0.25"/>
    <row r="70" spans="2:8" ht="12.95" customHeight="1" x14ac:dyDescent="0.25"/>
    <row r="71" spans="2:8" ht="12.95" customHeight="1" x14ac:dyDescent="0.25"/>
    <row r="72" spans="2:8" s="7" customFormat="1" ht="12.95" customHeight="1" x14ac:dyDescent="0.25">
      <c r="B72"/>
      <c r="C72"/>
      <c r="H72"/>
    </row>
    <row r="73" spans="2:8" ht="12.95" customHeight="1" x14ac:dyDescent="0.25"/>
    <row r="74" spans="2:8" s="7" customFormat="1" ht="12.95" customHeight="1" x14ac:dyDescent="0.25">
      <c r="B74"/>
      <c r="C74"/>
      <c r="H74"/>
    </row>
    <row r="75" spans="2:8" ht="12.95" customHeight="1" x14ac:dyDescent="0.25"/>
    <row r="76" spans="2:8" ht="12.95" customHeight="1" x14ac:dyDescent="0.25"/>
    <row r="77" spans="2:8" ht="12.95" customHeight="1" x14ac:dyDescent="0.25"/>
    <row r="78" spans="2:8" s="7" customFormat="1" ht="12.95" customHeight="1" x14ac:dyDescent="0.25">
      <c r="B78"/>
      <c r="C78"/>
      <c r="H78"/>
    </row>
    <row r="79" spans="2:8" ht="12.95" customHeight="1" x14ac:dyDescent="0.25"/>
    <row r="80" spans="2:8"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sheetData>
  <mergeCells count="1">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A2:E133"/>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1:4" ht="15" customHeight="1" x14ac:dyDescent="0.25">
      <c r="B2" s="4" t="s">
        <v>39</v>
      </c>
      <c r="C2" s="2"/>
      <c r="D2" s="3"/>
    </row>
    <row r="3" spans="1:4" ht="15" customHeight="1" x14ac:dyDescent="0.25">
      <c r="B3" s="6" t="s">
        <v>47</v>
      </c>
      <c r="C3" s="5"/>
      <c r="D3" s="63" t="s">
        <v>8</v>
      </c>
    </row>
    <row r="4" spans="1:4" ht="15" customHeight="1" x14ac:dyDescent="0.25">
      <c r="B4" s="6" t="s">
        <v>48</v>
      </c>
      <c r="C4" s="5"/>
      <c r="D4" s="63" t="s">
        <v>9</v>
      </c>
    </row>
    <row r="5" spans="1:4" ht="39.950000000000003" customHeight="1" x14ac:dyDescent="0.25">
      <c r="B5" s="176" t="s">
        <v>165</v>
      </c>
      <c r="C5" s="176"/>
      <c r="D5" s="176"/>
    </row>
    <row r="6" spans="1:4" ht="12.95" customHeight="1" x14ac:dyDescent="0.25">
      <c r="B6" s="66" t="s">
        <v>10</v>
      </c>
      <c r="C6" s="66" t="s">
        <v>12</v>
      </c>
      <c r="D6" s="97"/>
    </row>
    <row r="7" spans="1:4" ht="12.95" customHeight="1" x14ac:dyDescent="0.25">
      <c r="B7" s="107"/>
      <c r="C7" s="13"/>
      <c r="D7" s="97"/>
    </row>
    <row r="8" spans="1:4" ht="12.95" customHeight="1" x14ac:dyDescent="0.25">
      <c r="B8" s="24" t="s">
        <v>46</v>
      </c>
      <c r="C8" s="25">
        <v>0</v>
      </c>
      <c r="D8" s="97"/>
    </row>
    <row r="9" spans="1:4" ht="12.95" customHeight="1" x14ac:dyDescent="0.25">
      <c r="B9" s="97"/>
      <c r="C9" s="97"/>
      <c r="D9" s="97"/>
    </row>
    <row r="10" spans="1:4" ht="12.95" customHeight="1" x14ac:dyDescent="0.25">
      <c r="A10" s="97"/>
      <c r="B10" s="97"/>
      <c r="C10" s="97"/>
      <c r="D10" s="97"/>
    </row>
    <row r="11" spans="1:4" ht="12.95" customHeight="1" x14ac:dyDescent="0.25">
      <c r="A11" s="97"/>
      <c r="B11" s="97"/>
      <c r="C11" s="97"/>
      <c r="D11" s="97"/>
    </row>
    <row r="12" spans="1:4" ht="12.95" customHeight="1" x14ac:dyDescent="0.25">
      <c r="A12" s="97"/>
      <c r="B12" s="97"/>
      <c r="C12" s="97"/>
      <c r="D12" s="97"/>
    </row>
    <row r="13" spans="1:4" ht="12.95" customHeight="1" x14ac:dyDescent="0.25">
      <c r="A13" s="97"/>
      <c r="B13" s="97"/>
      <c r="C13" s="97"/>
      <c r="D13" s="97"/>
    </row>
    <row r="14" spans="1:4" ht="12.95" customHeight="1" x14ac:dyDescent="0.25">
      <c r="A14" s="97"/>
      <c r="B14" s="97"/>
      <c r="C14" s="97"/>
      <c r="D14" s="97"/>
    </row>
    <row r="15" spans="1:4" ht="12.95" customHeight="1" x14ac:dyDescent="0.25">
      <c r="A15" s="97"/>
      <c r="B15" s="97"/>
      <c r="C15" s="97"/>
      <c r="D15" s="97"/>
    </row>
    <row r="16" spans="1:4" ht="12.95" customHeight="1" x14ac:dyDescent="0.25">
      <c r="A16" s="97"/>
      <c r="B16" s="97"/>
      <c r="C16" s="97"/>
      <c r="D16" s="97"/>
    </row>
    <row r="17" spans="1:4" ht="12.95" customHeight="1" x14ac:dyDescent="0.25">
      <c r="A17" s="97"/>
      <c r="B17" s="97"/>
      <c r="C17" s="97"/>
      <c r="D17" s="97"/>
    </row>
    <row r="18" spans="1:4" ht="12.95" customHeight="1" x14ac:dyDescent="0.25">
      <c r="A18" s="97"/>
      <c r="B18" s="97"/>
      <c r="C18" s="97"/>
      <c r="D18" s="97"/>
    </row>
    <row r="19" spans="1:4" ht="12.95" customHeight="1" x14ac:dyDescent="0.25">
      <c r="A19" s="97"/>
      <c r="B19" s="97"/>
      <c r="C19" s="97"/>
      <c r="D19" s="97"/>
    </row>
    <row r="20" spans="1:4" ht="12.95" customHeight="1" x14ac:dyDescent="0.25">
      <c r="A20" s="97"/>
      <c r="B20" s="97"/>
      <c r="C20" s="97"/>
      <c r="D20" s="97"/>
    </row>
    <row r="21" spans="1:4" ht="12.95" customHeight="1" x14ac:dyDescent="0.25">
      <c r="A21" s="97"/>
      <c r="B21" s="97"/>
      <c r="C21" s="97"/>
      <c r="D21" s="97"/>
    </row>
    <row r="22" spans="1:4" ht="12.95" customHeight="1" x14ac:dyDescent="0.25">
      <c r="A22" s="97"/>
      <c r="B22" s="97"/>
      <c r="C22" s="97"/>
      <c r="D22" s="97"/>
    </row>
    <row r="23" spans="1:4" ht="12.95" customHeight="1" x14ac:dyDescent="0.25">
      <c r="A23" s="97"/>
      <c r="B23" s="97"/>
      <c r="C23" s="97"/>
      <c r="D23" s="97"/>
    </row>
    <row r="24" spans="1:4" ht="12.95" customHeight="1" x14ac:dyDescent="0.25">
      <c r="A24" s="97"/>
      <c r="B24" s="97"/>
      <c r="C24" s="97"/>
      <c r="D24" s="97"/>
    </row>
    <row r="25" spans="1:4" ht="12.95" customHeight="1" x14ac:dyDescent="0.25">
      <c r="A25" s="97"/>
      <c r="B25" s="97"/>
      <c r="C25" s="97"/>
      <c r="D25" s="97"/>
    </row>
    <row r="26" spans="1:4" ht="12.95" customHeight="1" x14ac:dyDescent="0.25">
      <c r="A26" s="97"/>
      <c r="B26" s="97"/>
      <c r="C26" s="97"/>
      <c r="D26" s="97"/>
    </row>
    <row r="27" spans="1:4" ht="12.95" customHeight="1" x14ac:dyDescent="0.25">
      <c r="B27" s="106"/>
      <c r="C27" s="97"/>
      <c r="D27" s="97"/>
    </row>
    <row r="28" spans="1:4" ht="12.95" customHeight="1" x14ac:dyDescent="0.25">
      <c r="B28" s="106"/>
      <c r="C28" s="97"/>
      <c r="D28" s="97"/>
    </row>
    <row r="29" spans="1:4" ht="12.95" customHeight="1" x14ac:dyDescent="0.25">
      <c r="B29" s="106"/>
      <c r="C29" s="97"/>
      <c r="D29" s="97"/>
    </row>
    <row r="30" spans="1:4" ht="12.95" customHeight="1" x14ac:dyDescent="0.25">
      <c r="B30" s="106"/>
      <c r="C30" s="97"/>
      <c r="D30" s="97"/>
    </row>
    <row r="31" spans="1:4" ht="12.95" customHeight="1" x14ac:dyDescent="0.25">
      <c r="B31" s="106"/>
      <c r="C31" s="97"/>
      <c r="D31" s="97"/>
    </row>
    <row r="32" spans="1:4" ht="12.95" customHeight="1" x14ac:dyDescent="0.25">
      <c r="B32" s="106"/>
      <c r="C32" s="97"/>
      <c r="D32" s="97"/>
    </row>
    <row r="33" spans="2:4" ht="12.95" customHeight="1" x14ac:dyDescent="0.25">
      <c r="B33" s="106"/>
      <c r="C33" s="97"/>
      <c r="D33" s="97"/>
    </row>
    <row r="34" spans="2:4" ht="12.95" customHeight="1" x14ac:dyDescent="0.25">
      <c r="B34" s="106"/>
      <c r="C34" s="97"/>
      <c r="D34" s="97"/>
    </row>
    <row r="35" spans="2:4" s="7" customFormat="1" ht="12.95" customHeight="1" x14ac:dyDescent="0.25">
      <c r="B35" s="106"/>
      <c r="C35" s="97"/>
      <c r="D35" s="97"/>
    </row>
    <row r="36" spans="2:4" ht="12.95" customHeight="1" x14ac:dyDescent="0.25">
      <c r="B36" s="106"/>
      <c r="C36" s="97"/>
      <c r="D36" s="97"/>
    </row>
    <row r="37" spans="2:4" ht="12.95" customHeight="1" x14ac:dyDescent="0.25">
      <c r="B37" s="11"/>
    </row>
    <row r="38" spans="2:4" ht="12.95" customHeight="1" x14ac:dyDescent="0.25">
      <c r="B38" s="11"/>
    </row>
    <row r="39" spans="2:4" s="7" customFormat="1" ht="12.95" customHeight="1" x14ac:dyDescent="0.25">
      <c r="B39" s="11"/>
      <c r="C39"/>
      <c r="D39"/>
    </row>
    <row r="40" spans="2:4" ht="12.95" customHeight="1" x14ac:dyDescent="0.25">
      <c r="B40" s="11"/>
    </row>
    <row r="41" spans="2:4" ht="12.95" customHeight="1" x14ac:dyDescent="0.25">
      <c r="B41" s="11"/>
    </row>
    <row r="42" spans="2:4" ht="12.95" customHeight="1" x14ac:dyDescent="0.25">
      <c r="B42" s="11"/>
    </row>
    <row r="43" spans="2:4" ht="12.95" customHeight="1" x14ac:dyDescent="0.25">
      <c r="B43" s="11"/>
    </row>
    <row r="44" spans="2:4" ht="12.95" customHeight="1" x14ac:dyDescent="0.25">
      <c r="B44" s="11"/>
    </row>
    <row r="45" spans="2:4" s="7" customFormat="1" ht="12.95" customHeight="1" x14ac:dyDescent="0.25">
      <c r="B45" s="11"/>
    </row>
    <row r="46" spans="2:4" ht="12.95" customHeight="1" x14ac:dyDescent="0.25">
      <c r="B46" s="15"/>
    </row>
    <row r="47" spans="2:4" ht="12.95" customHeight="1" x14ac:dyDescent="0.25">
      <c r="B47" s="11"/>
    </row>
    <row r="48" spans="2:4" ht="12.95" customHeight="1" x14ac:dyDescent="0.25">
      <c r="B48" s="20"/>
    </row>
    <row r="49" spans="2:2" ht="12.95" customHeight="1" x14ac:dyDescent="0.25">
      <c r="B49" s="20"/>
    </row>
    <row r="50" spans="2:2" ht="12.95" customHeight="1" x14ac:dyDescent="0.25">
      <c r="B50" s="20"/>
    </row>
    <row r="51" spans="2:2" s="7" customFormat="1" ht="12.95" customHeight="1" x14ac:dyDescent="0.25">
      <c r="B51"/>
    </row>
    <row r="52" spans="2:2" ht="12.95" customHeight="1" x14ac:dyDescent="0.25"/>
    <row r="53" spans="2:2" s="7" customFormat="1" ht="12.95" customHeight="1" x14ac:dyDescent="0.25">
      <c r="B53"/>
    </row>
    <row r="54" spans="2:2" ht="12.95" customHeight="1" x14ac:dyDescent="0.25"/>
    <row r="55" spans="2:2" ht="12.95" customHeight="1" x14ac:dyDescent="0.25"/>
    <row r="56" spans="2:2" ht="12.95" customHeight="1" x14ac:dyDescent="0.25"/>
    <row r="57" spans="2:2" ht="12.95" customHeight="1" x14ac:dyDescent="0.25"/>
    <row r="58" spans="2:2" ht="12.95" customHeight="1" x14ac:dyDescent="0.25"/>
    <row r="59" spans="2:2" ht="12.95" customHeight="1" x14ac:dyDescent="0.25"/>
    <row r="60" spans="2:2" ht="12.95" customHeight="1" x14ac:dyDescent="0.25"/>
    <row r="61" spans="2:2" s="7" customFormat="1" ht="12.95" customHeight="1" x14ac:dyDescent="0.25">
      <c r="B61"/>
    </row>
    <row r="62" spans="2:2" ht="12.95" customHeight="1" x14ac:dyDescent="0.25"/>
    <row r="63" spans="2:2" s="7" customFormat="1" ht="12.95" customHeight="1" x14ac:dyDescent="0.25">
      <c r="B63"/>
    </row>
    <row r="64" spans="2:2" ht="12.95" customHeight="1" x14ac:dyDescent="0.25"/>
    <row r="65" spans="2:2" ht="12.95" customHeight="1" x14ac:dyDescent="0.25"/>
    <row r="66" spans="2:2" ht="12.95" customHeight="1" x14ac:dyDescent="0.25"/>
    <row r="67" spans="2:2" s="7" customFormat="1" ht="12.95" customHeight="1" x14ac:dyDescent="0.25">
      <c r="B67"/>
    </row>
    <row r="68" spans="2:2" ht="12.95" customHeight="1" x14ac:dyDescent="0.25"/>
    <row r="69" spans="2:2" ht="12.95" customHeight="1" x14ac:dyDescent="0.25"/>
    <row r="70" spans="2:2" ht="12.95" customHeight="1" x14ac:dyDescent="0.25"/>
    <row r="71" spans="2:2" ht="12.95" customHeight="1" x14ac:dyDescent="0.25"/>
    <row r="72" spans="2:2" ht="12.95" customHeight="1" x14ac:dyDescent="0.25"/>
    <row r="73" spans="2:2" ht="12.95" customHeight="1" x14ac:dyDescent="0.25"/>
    <row r="74" spans="2:2" ht="12.95" customHeight="1" x14ac:dyDescent="0.25"/>
    <row r="75" spans="2:2" ht="12.95" customHeight="1" x14ac:dyDescent="0.25"/>
    <row r="76" spans="2:2" ht="12.95" customHeight="1" x14ac:dyDescent="0.25"/>
    <row r="77" spans="2:2" ht="12.95" customHeight="1" x14ac:dyDescent="0.25"/>
    <row r="78" spans="2:2" ht="12.95" customHeight="1" x14ac:dyDescent="0.25"/>
    <row r="79" spans="2:2" ht="12.95" customHeight="1" x14ac:dyDescent="0.25"/>
    <row r="80" spans="2:2"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sheetData>
  <mergeCells count="1">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A2:G151"/>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30.7109375" hidden="1" customWidth="1"/>
    <col min="7" max="7" width="21" hidden="1" customWidth="1"/>
    <col min="8"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72" t="s">
        <v>103</v>
      </c>
      <c r="C7" s="105">
        <f>'Data Input and Results'!F30</f>
        <v>0</v>
      </c>
    </row>
    <row r="8" spans="2:4" ht="12.95" customHeight="1" x14ac:dyDescent="0.25">
      <c r="B8" s="72"/>
      <c r="C8" s="133" t="s">
        <v>21</v>
      </c>
    </row>
    <row r="9" spans="2:4" ht="12.95" customHeight="1" x14ac:dyDescent="0.25">
      <c r="B9" s="72" t="s">
        <v>104</v>
      </c>
      <c r="C9" s="105">
        <f>'Data Input and Results'!F48</f>
        <v>0.80100000000000005</v>
      </c>
    </row>
    <row r="10" spans="2:4" s="8" customFormat="1" ht="12.95" customHeight="1" x14ac:dyDescent="0.25">
      <c r="B10" s="72"/>
      <c r="C10" s="75" t="s">
        <v>19</v>
      </c>
    </row>
    <row r="11" spans="2:4" ht="12.95" customHeight="1" x14ac:dyDescent="0.25">
      <c r="B11" s="72" t="s">
        <v>105</v>
      </c>
      <c r="C11" s="105">
        <f>C7-C9</f>
        <v>-0.80100000000000005</v>
      </c>
    </row>
    <row r="12" spans="2:4" s="7" customFormat="1" ht="12.95" customHeight="1" x14ac:dyDescent="0.25">
      <c r="B12" s="72"/>
      <c r="C12" s="88" t="s">
        <v>20</v>
      </c>
    </row>
    <row r="13" spans="2:4" ht="12.95" customHeight="1" x14ac:dyDescent="0.25">
      <c r="B13" s="72" t="s">
        <v>106</v>
      </c>
      <c r="C13" s="82">
        <f>'Data Input and Results'!F13</f>
        <v>0</v>
      </c>
    </row>
    <row r="14" spans="2:4" ht="12.95" customHeight="1" x14ac:dyDescent="0.25">
      <c r="B14" s="72"/>
      <c r="C14" s="134" t="s">
        <v>19</v>
      </c>
    </row>
    <row r="15" spans="2:4" ht="12.95" customHeight="1" x14ac:dyDescent="0.25">
      <c r="B15" s="72" t="s">
        <v>107</v>
      </c>
      <c r="C15" s="82">
        <f>C11*C13</f>
        <v>0</v>
      </c>
    </row>
    <row r="16" spans="2:4" ht="12.95" customHeight="1" x14ac:dyDescent="0.25">
      <c r="B16" s="72"/>
      <c r="C16" s="75" t="s">
        <v>20</v>
      </c>
    </row>
    <row r="17" spans="2:7" ht="12.95" customHeight="1" x14ac:dyDescent="0.25">
      <c r="B17" s="72" t="s">
        <v>108</v>
      </c>
      <c r="C17" s="81" t="e">
        <f>C26</f>
        <v>#DIV/0!</v>
      </c>
      <c r="F17" s="108"/>
      <c r="G17" s="108"/>
    </row>
    <row r="18" spans="2:7" ht="12.95" customHeight="1" x14ac:dyDescent="0.25">
      <c r="B18" s="72"/>
      <c r="C18" s="88" t="s">
        <v>19</v>
      </c>
    </row>
    <row r="19" spans="2:7" ht="12.95" customHeight="1" x14ac:dyDescent="0.25">
      <c r="B19" s="77" t="s">
        <v>109</v>
      </c>
      <c r="C19" s="95" t="e">
        <f>C15*C17</f>
        <v>#DIV/0!</v>
      </c>
    </row>
    <row r="20" spans="2:7" ht="12.95" customHeight="1" x14ac:dyDescent="0.25"/>
    <row r="21" spans="2:7" ht="12.95" customHeight="1" x14ac:dyDescent="0.25">
      <c r="B21" s="69"/>
      <c r="C21" s="69"/>
    </row>
    <row r="22" spans="2:7" ht="12.95" customHeight="1" x14ac:dyDescent="0.25"/>
    <row r="23" spans="2:7" ht="12.95" customHeight="1" x14ac:dyDescent="0.25">
      <c r="B23" s="67" t="s">
        <v>163</v>
      </c>
      <c r="C23" s="67"/>
    </row>
    <row r="24" spans="2:7" ht="12.95" customHeight="1" x14ac:dyDescent="0.25">
      <c r="B24" s="68" t="s">
        <v>10</v>
      </c>
      <c r="C24" s="68" t="s">
        <v>12</v>
      </c>
    </row>
    <row r="25" spans="2:7" ht="12.95" customHeight="1" x14ac:dyDescent="0.25">
      <c r="B25" s="78" t="s">
        <v>41</v>
      </c>
      <c r="C25" s="81"/>
    </row>
    <row r="26" spans="2:7" ht="12.95" customHeight="1" x14ac:dyDescent="0.25">
      <c r="B26" s="74" t="s">
        <v>91</v>
      </c>
      <c r="C26" s="81" t="e">
        <f>Access_Affordability!$C$25</f>
        <v>#DIV/0!</v>
      </c>
    </row>
    <row r="27" spans="2:7" ht="12.95" customHeight="1" x14ac:dyDescent="0.25"/>
    <row r="28" spans="2:7" ht="12.95" customHeight="1" x14ac:dyDescent="0.25"/>
    <row r="29" spans="2:7" ht="12.95" customHeight="1" x14ac:dyDescent="0.25"/>
    <row r="30" spans="2:7" ht="12.95" customHeight="1" x14ac:dyDescent="0.25"/>
    <row r="31" spans="2:7" ht="12.95" customHeight="1" x14ac:dyDescent="0.25"/>
    <row r="32" spans="2:7"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ht="12.95" customHeight="1" x14ac:dyDescent="0.25"/>
    <row r="71" ht="12.95" customHeight="1" x14ac:dyDescent="0.25"/>
    <row r="72"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sheetData>
  <mergeCells count="1">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A2:G200"/>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1.7109375" hidden="1" customWidth="1"/>
    <col min="7" max="7" width="17.28515625" hidden="1" customWidth="1"/>
    <col min="8"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137" t="s">
        <v>117</v>
      </c>
      <c r="C7" s="138">
        <f>'Data Input and Results'!F23+'Data Input and Results'!F25</f>
        <v>0</v>
      </c>
    </row>
    <row r="8" spans="2:4" ht="12.95" customHeight="1" x14ac:dyDescent="0.25">
      <c r="B8" s="137"/>
      <c r="C8" s="139" t="s">
        <v>18</v>
      </c>
    </row>
    <row r="9" spans="2:4" ht="12.95" customHeight="1" x14ac:dyDescent="0.25">
      <c r="B9" s="137" t="s">
        <v>118</v>
      </c>
      <c r="C9" s="138">
        <f>'Data Input and Results'!F27</f>
        <v>0</v>
      </c>
    </row>
    <row r="10" spans="2:4" s="8" customFormat="1" ht="12.95" customHeight="1" x14ac:dyDescent="0.25">
      <c r="B10" s="137"/>
      <c r="C10" s="139" t="s">
        <v>18</v>
      </c>
    </row>
    <row r="11" spans="2:4" ht="12.95" customHeight="1" x14ac:dyDescent="0.25">
      <c r="B11" s="137" t="s">
        <v>119</v>
      </c>
      <c r="C11" s="140">
        <f>'Data Input and Results'!$F$18</f>
        <v>0</v>
      </c>
    </row>
    <row r="12" spans="2:4" s="7" customFormat="1" ht="12.95" customHeight="1" x14ac:dyDescent="0.25">
      <c r="B12" s="72"/>
      <c r="C12" s="135" t="s">
        <v>19</v>
      </c>
    </row>
    <row r="13" spans="2:4" ht="12.95" customHeight="1" x14ac:dyDescent="0.25">
      <c r="B13" s="141" t="s">
        <v>120</v>
      </c>
      <c r="C13" s="142" t="e">
        <f>C7/C9/C11</f>
        <v>#DIV/0!</v>
      </c>
    </row>
    <row r="14" spans="2:4" ht="12.95" customHeight="1" x14ac:dyDescent="0.25">
      <c r="B14" s="72"/>
      <c r="C14" s="136" t="s">
        <v>99</v>
      </c>
    </row>
    <row r="15" spans="2:4" ht="12.95" customHeight="1" x14ac:dyDescent="0.25">
      <c r="B15" s="137" t="s">
        <v>127</v>
      </c>
      <c r="C15" s="138">
        <f>'Data Input and Results'!F24+'Data Input and Results'!F26</f>
        <v>0</v>
      </c>
    </row>
    <row r="16" spans="2:4" ht="12.95" customHeight="1" x14ac:dyDescent="0.25">
      <c r="B16" s="137"/>
      <c r="C16" s="139" t="s">
        <v>18</v>
      </c>
    </row>
    <row r="17" spans="2:3" ht="12.95" customHeight="1" x14ac:dyDescent="0.25">
      <c r="B17" s="137" t="s">
        <v>128</v>
      </c>
      <c r="C17" s="138">
        <f>'Data Input and Results'!F28</f>
        <v>0</v>
      </c>
    </row>
    <row r="18" spans="2:3" ht="12.95" customHeight="1" x14ac:dyDescent="0.25">
      <c r="B18" s="137"/>
      <c r="C18" s="139" t="s">
        <v>18</v>
      </c>
    </row>
    <row r="19" spans="2:3" ht="12.95" customHeight="1" x14ac:dyDescent="0.25">
      <c r="B19" s="137" t="s">
        <v>119</v>
      </c>
      <c r="C19" s="140">
        <f>'Data Input and Results'!$F$18</f>
        <v>0</v>
      </c>
    </row>
    <row r="20" spans="2:3" ht="12.95" customHeight="1" x14ac:dyDescent="0.25">
      <c r="B20" s="72"/>
      <c r="C20" s="135" t="s">
        <v>19</v>
      </c>
    </row>
    <row r="21" spans="2:3" ht="12.95" customHeight="1" x14ac:dyDescent="0.25">
      <c r="B21" s="141" t="s">
        <v>121</v>
      </c>
      <c r="C21" s="142" t="e">
        <f>IFERROR(C15/C17,0)/C19</f>
        <v>#DIV/0!</v>
      </c>
    </row>
    <row r="22" spans="2:3" ht="12.95" customHeight="1" x14ac:dyDescent="0.25">
      <c r="B22" s="72"/>
      <c r="C22" s="136" t="s">
        <v>19</v>
      </c>
    </row>
    <row r="23" spans="2:3" ht="12.95" customHeight="1" x14ac:dyDescent="0.25">
      <c r="B23" s="143" t="s">
        <v>122</v>
      </c>
      <c r="C23" s="144" t="e">
        <f>C21+C13</f>
        <v>#DIV/0!</v>
      </c>
    </row>
    <row r="24" spans="2:3" ht="12.95" customHeight="1" x14ac:dyDescent="0.25">
      <c r="B24" s="72"/>
      <c r="C24" s="136" t="s">
        <v>20</v>
      </c>
    </row>
    <row r="25" spans="2:3" ht="12.95" customHeight="1" x14ac:dyDescent="0.25">
      <c r="B25" s="72" t="s">
        <v>123</v>
      </c>
      <c r="C25" s="130">
        <f>'Data Input and Results'!F43</f>
        <v>1.06</v>
      </c>
    </row>
    <row r="26" spans="2:3" ht="12.95" customHeight="1" x14ac:dyDescent="0.25">
      <c r="B26" s="72"/>
      <c r="C26" s="136" t="s">
        <v>20</v>
      </c>
    </row>
    <row r="27" spans="2:3" ht="12.95" customHeight="1" x14ac:dyDescent="0.25">
      <c r="B27" s="72" t="s">
        <v>124</v>
      </c>
      <c r="C27" s="130">
        <f>'Data Input and Results'!F45</f>
        <v>6.0999999999999999E-2</v>
      </c>
    </row>
    <row r="28" spans="2:3" ht="12.95" customHeight="1" x14ac:dyDescent="0.25">
      <c r="B28" s="72"/>
      <c r="C28" s="136" t="s">
        <v>19</v>
      </c>
    </row>
    <row r="29" spans="2:3" ht="12.95" customHeight="1" x14ac:dyDescent="0.25">
      <c r="B29" s="72" t="s">
        <v>125</v>
      </c>
      <c r="C29" s="87" t="e">
        <f>C23*C25*C27</f>
        <v>#DIV/0!</v>
      </c>
    </row>
    <row r="30" spans="2:3" ht="12.95" customHeight="1" x14ac:dyDescent="0.25">
      <c r="B30" s="72"/>
      <c r="C30" s="136" t="s">
        <v>20</v>
      </c>
    </row>
    <row r="31" spans="2:3" ht="12.95" customHeight="1" x14ac:dyDescent="0.25">
      <c r="B31" s="72" t="s">
        <v>126</v>
      </c>
      <c r="C31" s="81">
        <f>$C$54</f>
        <v>5769</v>
      </c>
    </row>
    <row r="32" spans="2:3" ht="12.95" customHeight="1" x14ac:dyDescent="0.25">
      <c r="B32" s="72"/>
      <c r="C32" s="88" t="s">
        <v>19</v>
      </c>
    </row>
    <row r="33" spans="2:3" ht="12.95" customHeight="1" x14ac:dyDescent="0.25">
      <c r="B33" s="77" t="s">
        <v>111</v>
      </c>
      <c r="C33" s="95" t="e">
        <f>C29*C31*-1</f>
        <v>#DIV/0!</v>
      </c>
    </row>
    <row r="34" spans="2:3" ht="12.95" customHeight="1" x14ac:dyDescent="0.25">
      <c r="B34" s="89"/>
      <c r="C34" s="90"/>
    </row>
    <row r="35" spans="2:3" ht="12.95" customHeight="1" x14ac:dyDescent="0.25">
      <c r="B35" s="72" t="s">
        <v>112</v>
      </c>
      <c r="C35" s="87">
        <f>'Data Input and Results'!F29</f>
        <v>0</v>
      </c>
    </row>
    <row r="36" spans="2:3" ht="12.95" customHeight="1" x14ac:dyDescent="0.25">
      <c r="B36" s="72"/>
      <c r="C36" s="139" t="s">
        <v>18</v>
      </c>
    </row>
    <row r="37" spans="2:3" ht="12.95" customHeight="1" x14ac:dyDescent="0.25">
      <c r="B37" s="72" t="s">
        <v>113</v>
      </c>
      <c r="C37" s="130">
        <f>'Data Input and Results'!F17</f>
        <v>0</v>
      </c>
    </row>
    <row r="38" spans="2:3" ht="12.95" customHeight="1" x14ac:dyDescent="0.25">
      <c r="B38" s="72"/>
      <c r="C38" s="136" t="s">
        <v>19</v>
      </c>
    </row>
    <row r="39" spans="2:3" ht="12.95" customHeight="1" x14ac:dyDescent="0.25">
      <c r="B39" s="72" t="s">
        <v>114</v>
      </c>
      <c r="C39" s="87" t="e">
        <f>C35/C37</f>
        <v>#DIV/0!</v>
      </c>
    </row>
    <row r="40" spans="2:3" ht="12.95" customHeight="1" x14ac:dyDescent="0.25">
      <c r="B40" s="72"/>
      <c r="C40" s="136" t="s">
        <v>20</v>
      </c>
    </row>
    <row r="41" spans="2:3" ht="12.95" customHeight="1" x14ac:dyDescent="0.25">
      <c r="B41" s="72" t="s">
        <v>115</v>
      </c>
      <c r="C41" s="87">
        <f>'Data Input and Results'!F47</f>
        <v>26</v>
      </c>
    </row>
    <row r="42" spans="2:3" ht="12.95" customHeight="1" x14ac:dyDescent="0.25">
      <c r="B42" s="72"/>
      <c r="C42" s="136" t="s">
        <v>20</v>
      </c>
    </row>
    <row r="43" spans="2:3" ht="12.95" customHeight="1" x14ac:dyDescent="0.25">
      <c r="B43" s="72" t="s">
        <v>63</v>
      </c>
      <c r="C43" s="81">
        <f>C55</f>
        <v>150</v>
      </c>
    </row>
    <row r="44" spans="2:3" ht="12.95" customHeight="1" x14ac:dyDescent="0.25">
      <c r="B44" s="72"/>
      <c r="C44" s="88" t="s">
        <v>19</v>
      </c>
    </row>
    <row r="45" spans="2:3" ht="12.95" customHeight="1" x14ac:dyDescent="0.25">
      <c r="B45" s="77" t="s">
        <v>110</v>
      </c>
      <c r="C45" s="95" t="e">
        <f>C39*C41*C43*-1</f>
        <v>#DIV/0!</v>
      </c>
    </row>
    <row r="46" spans="2:3" ht="12.95" customHeight="1" x14ac:dyDescent="0.25">
      <c r="B46" s="89"/>
      <c r="C46" s="90"/>
    </row>
    <row r="47" spans="2:3" ht="12.95" customHeight="1" x14ac:dyDescent="0.25">
      <c r="B47" s="77" t="s">
        <v>134</v>
      </c>
      <c r="C47" s="95" t="e">
        <f>C33+C45</f>
        <v>#DIV/0!</v>
      </c>
    </row>
    <row r="48" spans="2:3" ht="12.95" customHeight="1" x14ac:dyDescent="0.25"/>
    <row r="49" spans="2:3" ht="12.95" customHeight="1" x14ac:dyDescent="0.25">
      <c r="B49" s="69"/>
      <c r="C49" s="69"/>
    </row>
    <row r="50" spans="2:3" ht="12.95" customHeight="1" x14ac:dyDescent="0.25"/>
    <row r="51" spans="2:3" ht="12.95" customHeight="1" x14ac:dyDescent="0.25">
      <c r="B51" s="67" t="s">
        <v>163</v>
      </c>
      <c r="C51" s="67"/>
    </row>
    <row r="52" spans="2:3" ht="12.95" customHeight="1" x14ac:dyDescent="0.25">
      <c r="B52" s="68" t="s">
        <v>10</v>
      </c>
      <c r="C52" s="68" t="s">
        <v>12</v>
      </c>
    </row>
    <row r="53" spans="2:3" ht="12.95" customHeight="1" x14ac:dyDescent="0.25">
      <c r="B53" s="78" t="s">
        <v>102</v>
      </c>
      <c r="C53" s="79"/>
    </row>
    <row r="54" spans="2:3" ht="12.95" customHeight="1" x14ac:dyDescent="0.25">
      <c r="B54" s="74" t="s">
        <v>116</v>
      </c>
      <c r="C54" s="81">
        <f>'Data Input and Results'!F44</f>
        <v>5769</v>
      </c>
    </row>
    <row r="55" spans="2:3" ht="12.95" customHeight="1" x14ac:dyDescent="0.25">
      <c r="B55" s="109" t="s">
        <v>63</v>
      </c>
      <c r="C55" s="81">
        <f>'Data Input and Results'!F46</f>
        <v>150</v>
      </c>
    </row>
    <row r="56" spans="2:3" ht="12.95" customHeight="1" x14ac:dyDescent="0.25"/>
    <row r="57" spans="2:3" ht="12.95" customHeight="1" x14ac:dyDescent="0.25"/>
    <row r="58" spans="2:3" ht="12.95" customHeight="1" x14ac:dyDescent="0.25">
      <c r="B58" s="11"/>
      <c r="C58" s="14"/>
    </row>
    <row r="59" spans="2:3" ht="12.95" customHeight="1" x14ac:dyDescent="0.25">
      <c r="B59" s="11"/>
      <c r="C59" s="14"/>
    </row>
    <row r="60" spans="2:3" ht="12.95" customHeight="1" x14ac:dyDescent="0.25">
      <c r="B60" s="15"/>
      <c r="C60" s="14"/>
    </row>
    <row r="61" spans="2:3" ht="12.95" customHeight="1" x14ac:dyDescent="0.25">
      <c r="B61" s="11"/>
      <c r="C61" s="14"/>
    </row>
    <row r="62" spans="2:3" ht="12.95" customHeight="1" x14ac:dyDescent="0.25">
      <c r="B62" s="11"/>
      <c r="C62" s="14"/>
    </row>
    <row r="63" spans="2:3" ht="12.95" customHeight="1" x14ac:dyDescent="0.25">
      <c r="B63" s="11"/>
      <c r="C63" s="16"/>
    </row>
    <row r="64" spans="2:3" ht="12.95" customHeight="1" x14ac:dyDescent="0.25">
      <c r="B64" s="11"/>
      <c r="C64" s="14"/>
    </row>
    <row r="65" spans="2:3" ht="12.95" customHeight="1" x14ac:dyDescent="0.25">
      <c r="B65" s="11"/>
      <c r="C65" s="14"/>
    </row>
    <row r="66" spans="2:3" ht="12.95" customHeight="1" x14ac:dyDescent="0.25">
      <c r="B66" s="15"/>
      <c r="C66" s="14"/>
    </row>
    <row r="67" spans="2:3" ht="12.95" customHeight="1" x14ac:dyDescent="0.25">
      <c r="B67" s="11"/>
      <c r="C67" s="14"/>
    </row>
    <row r="68" spans="2:3" ht="12.95" customHeight="1" x14ac:dyDescent="0.25">
      <c r="B68" s="11"/>
      <c r="C68" s="17"/>
    </row>
    <row r="69" spans="2:3" ht="12.95" customHeight="1" x14ac:dyDescent="0.25">
      <c r="B69" s="11"/>
      <c r="C69" s="16"/>
    </row>
    <row r="70" spans="2:3" ht="12.95" customHeight="1" x14ac:dyDescent="0.25">
      <c r="B70" s="11"/>
      <c r="C70" s="14"/>
    </row>
    <row r="71" spans="2:3" ht="12.95" customHeight="1" x14ac:dyDescent="0.25">
      <c r="B71" s="11"/>
      <c r="C71" s="14"/>
    </row>
    <row r="72" spans="2:3" ht="12.95" customHeight="1" x14ac:dyDescent="0.25">
      <c r="B72" s="11"/>
      <c r="C72" s="14"/>
    </row>
    <row r="73" spans="2:3" ht="12.95" customHeight="1" x14ac:dyDescent="0.25">
      <c r="B73" s="11"/>
      <c r="C73" s="14"/>
    </row>
    <row r="74" spans="2:3" ht="12.95" customHeight="1" x14ac:dyDescent="0.25">
      <c r="B74" s="11"/>
      <c r="C74" s="14"/>
    </row>
    <row r="75" spans="2:3" ht="12.95" customHeight="1" x14ac:dyDescent="0.25">
      <c r="B75" s="11"/>
      <c r="C75" s="14"/>
    </row>
    <row r="76" spans="2:3" ht="12.95" customHeight="1" x14ac:dyDescent="0.25">
      <c r="B76" s="11"/>
      <c r="C76" s="17"/>
    </row>
    <row r="77" spans="2:3" s="7" customFormat="1" ht="12.95" customHeight="1" x14ac:dyDescent="0.25">
      <c r="B77" s="11"/>
      <c r="C77" s="16"/>
    </row>
    <row r="78" spans="2:3" ht="12.95" customHeight="1" x14ac:dyDescent="0.25">
      <c r="B78" s="11"/>
      <c r="C78" s="14"/>
    </row>
    <row r="79" spans="2:3" ht="12.95" customHeight="1" x14ac:dyDescent="0.25">
      <c r="B79" s="11"/>
      <c r="C79" s="18"/>
    </row>
    <row r="80" spans="2:3" ht="12.95" customHeight="1" x14ac:dyDescent="0.25">
      <c r="B80" s="11"/>
      <c r="C80" s="14"/>
    </row>
    <row r="81" spans="2:3" s="7" customFormat="1" ht="12.95" customHeight="1" x14ac:dyDescent="0.25">
      <c r="B81" s="11"/>
      <c r="C81" s="14"/>
    </row>
    <row r="82" spans="2:3" ht="12.95" customHeight="1" x14ac:dyDescent="0.25">
      <c r="B82" s="11"/>
      <c r="C82" s="14"/>
    </row>
    <row r="83" spans="2:3" ht="12.95" customHeight="1" x14ac:dyDescent="0.25">
      <c r="B83" s="11"/>
      <c r="C83" s="14"/>
    </row>
    <row r="84" spans="2:3" ht="12.95" customHeight="1" x14ac:dyDescent="0.25">
      <c r="B84" s="11"/>
      <c r="C84" s="14"/>
    </row>
    <row r="85" spans="2:3" ht="12.95" customHeight="1" x14ac:dyDescent="0.25">
      <c r="B85" s="11"/>
      <c r="C85" s="14"/>
    </row>
    <row r="86" spans="2:3" ht="12.95" customHeight="1" x14ac:dyDescent="0.25">
      <c r="B86" s="11"/>
      <c r="C86" s="14"/>
    </row>
    <row r="87" spans="2:3" s="7" customFormat="1" ht="12.95" customHeight="1" x14ac:dyDescent="0.25">
      <c r="B87" s="11"/>
      <c r="C87" s="14"/>
    </row>
    <row r="88" spans="2:3" ht="12.95" customHeight="1" x14ac:dyDescent="0.25">
      <c r="B88" s="15"/>
      <c r="C88" s="19"/>
    </row>
    <row r="89" spans="2:3" ht="12.95" customHeight="1" x14ac:dyDescent="0.25">
      <c r="B89" s="11"/>
      <c r="C89" s="12"/>
    </row>
    <row r="90" spans="2:3" ht="12.95" customHeight="1" x14ac:dyDescent="0.25">
      <c r="B90" s="20"/>
      <c r="C90" s="20"/>
    </row>
    <row r="91" spans="2:3" ht="12.95" customHeight="1" x14ac:dyDescent="0.25">
      <c r="B91" s="20"/>
      <c r="C91" s="20"/>
    </row>
    <row r="92" spans="2:3" ht="12.95" customHeight="1" x14ac:dyDescent="0.25">
      <c r="B92" s="20"/>
      <c r="C92" s="20"/>
    </row>
    <row r="93" spans="2:3" s="7" customFormat="1" ht="12.95" customHeight="1" x14ac:dyDescent="0.25">
      <c r="B93"/>
      <c r="C93"/>
    </row>
    <row r="94" spans="2:3" ht="12.95" customHeight="1" x14ac:dyDescent="0.25"/>
    <row r="95" spans="2:3" s="7" customFormat="1" ht="12.95" customHeight="1" x14ac:dyDescent="0.25">
      <c r="B95"/>
      <c r="C95"/>
    </row>
    <row r="96" spans="2:3" ht="12.95" customHeight="1" x14ac:dyDescent="0.25"/>
    <row r="97" spans="2:3" ht="12.95" customHeight="1" x14ac:dyDescent="0.25"/>
    <row r="98" spans="2:3" ht="12.95" customHeight="1" x14ac:dyDescent="0.25"/>
    <row r="99" spans="2:3" ht="12.95" customHeight="1" x14ac:dyDescent="0.25"/>
    <row r="100" spans="2:3" ht="12.95" customHeight="1" x14ac:dyDescent="0.25"/>
    <row r="101" spans="2:3" ht="12.95" customHeight="1" x14ac:dyDescent="0.25"/>
    <row r="102" spans="2:3" ht="12.95" customHeight="1" x14ac:dyDescent="0.25"/>
    <row r="103" spans="2:3" s="7" customFormat="1" ht="12.95" customHeight="1" x14ac:dyDescent="0.25">
      <c r="B103"/>
      <c r="C103"/>
    </row>
    <row r="104" spans="2:3" ht="12.95" customHeight="1" x14ac:dyDescent="0.25"/>
    <row r="105" spans="2:3" s="7" customFormat="1" ht="12.95" customHeight="1" x14ac:dyDescent="0.25">
      <c r="B105"/>
      <c r="C105"/>
    </row>
    <row r="106" spans="2:3" ht="12.95" customHeight="1" x14ac:dyDescent="0.25"/>
    <row r="107" spans="2:3" ht="12.95" customHeight="1" x14ac:dyDescent="0.25"/>
    <row r="108" spans="2:3" ht="12.95" customHeight="1" x14ac:dyDescent="0.25"/>
    <row r="109" spans="2:3" s="7" customFormat="1" ht="12.95" customHeight="1" x14ac:dyDescent="0.25">
      <c r="B109"/>
      <c r="C109"/>
    </row>
    <row r="110" spans="2:3" ht="12.95" customHeight="1" x14ac:dyDescent="0.25"/>
    <row r="111" spans="2:3" ht="12.95" customHeight="1" x14ac:dyDescent="0.25"/>
    <row r="112" spans="2:3"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sheetData>
  <mergeCells count="1">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A2:E159"/>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2:4" ht="15" customHeight="1" x14ac:dyDescent="0.25">
      <c r="B2" s="4" t="s">
        <v>39</v>
      </c>
      <c r="C2" s="2"/>
      <c r="D2" s="3"/>
    </row>
    <row r="3" spans="2:4" ht="15" customHeight="1" x14ac:dyDescent="0.25">
      <c r="B3" s="6" t="s">
        <v>47</v>
      </c>
      <c r="C3" s="5"/>
      <c r="D3" s="63" t="s">
        <v>8</v>
      </c>
    </row>
    <row r="4" spans="2:4" ht="15" customHeight="1" x14ac:dyDescent="0.25">
      <c r="B4" s="6" t="s">
        <v>48</v>
      </c>
      <c r="C4" s="5"/>
      <c r="D4" s="63" t="s">
        <v>9</v>
      </c>
    </row>
    <row r="5" spans="2:4" ht="39.950000000000003" customHeight="1" x14ac:dyDescent="0.25">
      <c r="B5" s="176" t="s">
        <v>165</v>
      </c>
      <c r="C5" s="176"/>
      <c r="D5" s="176"/>
    </row>
    <row r="6" spans="2:4" ht="12.95" customHeight="1" x14ac:dyDescent="0.25">
      <c r="B6" s="66" t="s">
        <v>10</v>
      </c>
      <c r="C6" s="66" t="s">
        <v>12</v>
      </c>
    </row>
    <row r="7" spans="2:4" ht="12.95" customHeight="1" x14ac:dyDescent="0.25">
      <c r="B7" s="9" t="s">
        <v>129</v>
      </c>
      <c r="C7" s="146">
        <f>'Data Input and Results'!F31</f>
        <v>0</v>
      </c>
    </row>
    <row r="8" spans="2:4" ht="12.95" customHeight="1" x14ac:dyDescent="0.25">
      <c r="B8" s="9"/>
      <c r="C8" s="139" t="s">
        <v>18</v>
      </c>
    </row>
    <row r="9" spans="2:4" ht="12.95" customHeight="1" x14ac:dyDescent="0.25">
      <c r="B9" s="9" t="s">
        <v>130</v>
      </c>
      <c r="C9" s="147">
        <f>'Data Input and Results'!F17</f>
        <v>0</v>
      </c>
    </row>
    <row r="10" spans="2:4" ht="12.95" customHeight="1" x14ac:dyDescent="0.25">
      <c r="B10" s="9"/>
      <c r="C10" s="145" t="s">
        <v>19</v>
      </c>
    </row>
    <row r="11" spans="2:4" ht="12.95" customHeight="1" x14ac:dyDescent="0.25">
      <c r="B11" s="9" t="s">
        <v>131</v>
      </c>
      <c r="C11" s="21" t="e">
        <f>C7/C9</f>
        <v>#DIV/0!</v>
      </c>
    </row>
    <row r="12" spans="2:4" ht="12.95" customHeight="1" x14ac:dyDescent="0.25">
      <c r="B12" s="9"/>
      <c r="C12" s="21" t="s">
        <v>20</v>
      </c>
    </row>
    <row r="13" spans="2:4" ht="12.95" customHeight="1" x14ac:dyDescent="0.25">
      <c r="B13" s="9" t="s">
        <v>115</v>
      </c>
      <c r="C13" s="148">
        <f>'Data Input and Results'!F47</f>
        <v>26</v>
      </c>
    </row>
    <row r="14" spans="2:4" ht="12.95" customHeight="1" x14ac:dyDescent="0.25">
      <c r="B14" s="9"/>
      <c r="C14" s="21" t="s">
        <v>20</v>
      </c>
    </row>
    <row r="15" spans="2:4" ht="12.95" customHeight="1" x14ac:dyDescent="0.25">
      <c r="B15" s="9" t="s">
        <v>132</v>
      </c>
      <c r="C15" s="81" t="e">
        <f>Access_Affordability!$C$25</f>
        <v>#DIV/0!</v>
      </c>
    </row>
    <row r="16" spans="2:4" ht="12.95" customHeight="1" x14ac:dyDescent="0.25">
      <c r="B16" s="9"/>
      <c r="C16" s="145" t="s">
        <v>19</v>
      </c>
    </row>
    <row r="17" spans="2:3" ht="12.95" customHeight="1" x14ac:dyDescent="0.25">
      <c r="B17" s="10" t="s">
        <v>133</v>
      </c>
      <c r="C17" s="22" t="e">
        <f>C11*C13*C15*-1</f>
        <v>#DIV/0!</v>
      </c>
    </row>
    <row r="18" spans="2:3" ht="12.95" customHeight="1" x14ac:dyDescent="0.25"/>
    <row r="19" spans="2:3" ht="12.95" customHeight="1" x14ac:dyDescent="0.25">
      <c r="B19" s="69"/>
      <c r="C19" s="69"/>
    </row>
    <row r="20" spans="2:3" ht="12.95" customHeight="1" x14ac:dyDescent="0.25"/>
    <row r="21" spans="2:3" ht="12.95" customHeight="1" x14ac:dyDescent="0.25">
      <c r="B21" s="67" t="s">
        <v>163</v>
      </c>
      <c r="C21" s="67"/>
    </row>
    <row r="22" spans="2:3" ht="12.95" customHeight="1" x14ac:dyDescent="0.25">
      <c r="B22" s="68" t="s">
        <v>10</v>
      </c>
      <c r="C22" s="68" t="s">
        <v>12</v>
      </c>
    </row>
    <row r="23" spans="2:3" ht="12.95" customHeight="1" x14ac:dyDescent="0.25">
      <c r="B23" s="78" t="s">
        <v>41</v>
      </c>
      <c r="C23" s="78"/>
    </row>
    <row r="24" spans="2:3" ht="12.95" customHeight="1" x14ac:dyDescent="0.25">
      <c r="B24" s="9" t="s">
        <v>132</v>
      </c>
      <c r="C24" s="81" t="e">
        <f>Access_Affordability!$C$25</f>
        <v>#DIV/0!</v>
      </c>
    </row>
    <row r="25" spans="2:3" ht="12.95" customHeight="1" x14ac:dyDescent="0.25">
      <c r="B25" s="11"/>
      <c r="C25" s="14"/>
    </row>
    <row r="26" spans="2:3" ht="12.95" customHeight="1" x14ac:dyDescent="0.25">
      <c r="B26" s="11"/>
      <c r="C26" s="14"/>
    </row>
    <row r="27" spans="2:3" ht="12.95" customHeight="1" x14ac:dyDescent="0.25">
      <c r="B27" s="11"/>
      <c r="C27" s="14"/>
    </row>
    <row r="28" spans="2:3" ht="12.95" customHeight="1" x14ac:dyDescent="0.25">
      <c r="B28" s="15"/>
      <c r="C28" s="14"/>
    </row>
    <row r="29" spans="2:3" ht="12.95" customHeight="1" x14ac:dyDescent="0.25">
      <c r="B29" s="11"/>
      <c r="C29" s="14"/>
    </row>
    <row r="30" spans="2:3" ht="12.95" customHeight="1" x14ac:dyDescent="0.25">
      <c r="B30" s="11"/>
      <c r="C30" s="14"/>
    </row>
    <row r="31" spans="2:3" ht="12.95" customHeight="1" x14ac:dyDescent="0.25">
      <c r="B31" s="11"/>
      <c r="C31" s="16"/>
    </row>
    <row r="32" spans="2:3" ht="12.95" customHeight="1" x14ac:dyDescent="0.25">
      <c r="B32" s="11"/>
      <c r="C32" s="14"/>
    </row>
    <row r="33" spans="2:3" ht="12.95" customHeight="1" x14ac:dyDescent="0.25">
      <c r="B33" s="11"/>
      <c r="C33" s="14"/>
    </row>
    <row r="34" spans="2:3" ht="12.95" customHeight="1" x14ac:dyDescent="0.25">
      <c r="B34" s="15"/>
      <c r="C34" s="14"/>
    </row>
    <row r="35" spans="2:3" ht="12.95" customHeight="1" x14ac:dyDescent="0.25">
      <c r="B35" s="11"/>
      <c r="C35" s="14"/>
    </row>
    <row r="36" spans="2:3" ht="12.95" customHeight="1" x14ac:dyDescent="0.25">
      <c r="B36" s="11"/>
      <c r="C36" s="17"/>
    </row>
    <row r="37" spans="2:3" ht="12.95" customHeight="1" x14ac:dyDescent="0.25">
      <c r="B37" s="11"/>
      <c r="C37" s="16"/>
    </row>
    <row r="38" spans="2:3" ht="12.95" customHeight="1" x14ac:dyDescent="0.25">
      <c r="B38" s="11"/>
      <c r="C38" s="14"/>
    </row>
    <row r="39" spans="2:3" ht="12.95" customHeight="1" x14ac:dyDescent="0.25">
      <c r="B39" s="11"/>
      <c r="C39" s="14"/>
    </row>
    <row r="40" spans="2:3" ht="12.95" customHeight="1" x14ac:dyDescent="0.25">
      <c r="B40" s="11"/>
      <c r="C40" s="14"/>
    </row>
    <row r="41" spans="2:3" ht="12.95" customHeight="1" x14ac:dyDescent="0.25">
      <c r="B41" s="11"/>
      <c r="C41" s="14"/>
    </row>
    <row r="42" spans="2:3" ht="12.95" customHeight="1" x14ac:dyDescent="0.25">
      <c r="B42" s="11"/>
      <c r="C42" s="14"/>
    </row>
    <row r="43" spans="2:3" ht="12.95" customHeight="1" x14ac:dyDescent="0.25">
      <c r="B43" s="11"/>
      <c r="C43" s="14"/>
    </row>
    <row r="44" spans="2:3" ht="12.95" customHeight="1" x14ac:dyDescent="0.25">
      <c r="B44" s="11"/>
      <c r="C44" s="17"/>
    </row>
    <row r="45" spans="2:3" s="7" customFormat="1" ht="12.95" customHeight="1" x14ac:dyDescent="0.25">
      <c r="B45" s="11"/>
      <c r="C45" s="16"/>
    </row>
    <row r="46" spans="2:3" ht="12.95" customHeight="1" x14ac:dyDescent="0.25">
      <c r="B46" s="11"/>
      <c r="C46" s="14"/>
    </row>
    <row r="47" spans="2:3" ht="12.95" customHeight="1" x14ac:dyDescent="0.25">
      <c r="B47" s="11"/>
      <c r="C47" s="18"/>
    </row>
    <row r="48" spans="2:3" ht="12.95" customHeight="1" x14ac:dyDescent="0.25">
      <c r="B48" s="11"/>
      <c r="C48" s="14"/>
    </row>
    <row r="49" spans="2:3" s="7" customFormat="1" ht="12.95" customHeight="1" x14ac:dyDescent="0.25">
      <c r="B49" s="11"/>
      <c r="C49" s="14"/>
    </row>
    <row r="50" spans="2:3" ht="12.95" customHeight="1" x14ac:dyDescent="0.25">
      <c r="B50" s="11"/>
      <c r="C50" s="14"/>
    </row>
    <row r="51" spans="2:3" ht="12.95" customHeight="1" x14ac:dyDescent="0.25">
      <c r="B51" s="11"/>
      <c r="C51" s="14"/>
    </row>
    <row r="52" spans="2:3" ht="12.95" customHeight="1" x14ac:dyDescent="0.25">
      <c r="B52" s="11"/>
      <c r="C52" s="14"/>
    </row>
    <row r="53" spans="2:3" ht="12.95" customHeight="1" x14ac:dyDescent="0.25">
      <c r="B53" s="11"/>
      <c r="C53" s="14"/>
    </row>
    <row r="54" spans="2:3" ht="12.95" customHeight="1" x14ac:dyDescent="0.25">
      <c r="B54" s="11"/>
      <c r="C54" s="14"/>
    </row>
    <row r="55" spans="2:3" s="7" customFormat="1" ht="12.95" customHeight="1" x14ac:dyDescent="0.25">
      <c r="B55" s="11"/>
      <c r="C55" s="14"/>
    </row>
    <row r="56" spans="2:3" ht="12.95" customHeight="1" x14ac:dyDescent="0.25">
      <c r="B56" s="15"/>
      <c r="C56" s="19"/>
    </row>
    <row r="57" spans="2:3" ht="12.95" customHeight="1" x14ac:dyDescent="0.25">
      <c r="B57" s="11"/>
      <c r="C57" s="12"/>
    </row>
    <row r="58" spans="2:3" ht="12.95" customHeight="1" x14ac:dyDescent="0.25">
      <c r="B58" s="20"/>
      <c r="C58" s="20"/>
    </row>
    <row r="59" spans="2:3" ht="12.95" customHeight="1" x14ac:dyDescent="0.25">
      <c r="B59" s="20"/>
      <c r="C59" s="20"/>
    </row>
    <row r="60" spans="2:3" ht="12.95" customHeight="1" x14ac:dyDescent="0.25">
      <c r="B60" s="20"/>
      <c r="C60" s="20"/>
    </row>
    <row r="61" spans="2:3" s="7" customFormat="1" ht="12.95" customHeight="1" x14ac:dyDescent="0.25">
      <c r="B61"/>
      <c r="C61"/>
    </row>
    <row r="62" spans="2:3" ht="12.95" customHeight="1" x14ac:dyDescent="0.25"/>
    <row r="63" spans="2:3" s="7" customFormat="1" ht="12.95" customHeight="1" x14ac:dyDescent="0.25">
      <c r="B63"/>
      <c r="C63"/>
    </row>
    <row r="64" spans="2:3" ht="12.95" customHeight="1" x14ac:dyDescent="0.25"/>
    <row r="65" spans="2:3" ht="12.95" customHeight="1" x14ac:dyDescent="0.25"/>
    <row r="66" spans="2:3" ht="12.95" customHeight="1" x14ac:dyDescent="0.25"/>
    <row r="67" spans="2:3" ht="12.95" customHeight="1" x14ac:dyDescent="0.25"/>
    <row r="68" spans="2:3" ht="12.95" customHeight="1" x14ac:dyDescent="0.25"/>
    <row r="69" spans="2:3" ht="12.95" customHeight="1" x14ac:dyDescent="0.25"/>
    <row r="70" spans="2:3" ht="12.95" customHeight="1" x14ac:dyDescent="0.25"/>
    <row r="71" spans="2:3" s="7" customFormat="1" ht="12.95" customHeight="1" x14ac:dyDescent="0.25">
      <c r="B71"/>
      <c r="C71"/>
    </row>
    <row r="72" spans="2:3" ht="12.95" customHeight="1" x14ac:dyDescent="0.25"/>
    <row r="73" spans="2:3" s="7" customFormat="1" ht="12.95" customHeight="1" x14ac:dyDescent="0.25">
      <c r="B73"/>
      <c r="C73"/>
    </row>
    <row r="74" spans="2:3" ht="12.95" customHeight="1" x14ac:dyDescent="0.25"/>
    <row r="75" spans="2:3" ht="12.95" customHeight="1" x14ac:dyDescent="0.25"/>
    <row r="76" spans="2:3" ht="12.95" customHeight="1" x14ac:dyDescent="0.25"/>
    <row r="77" spans="2:3" s="7" customFormat="1" ht="12.95" customHeight="1" x14ac:dyDescent="0.25">
      <c r="B77"/>
      <c r="C77"/>
    </row>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sheetData>
  <mergeCells count="1">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A2:G145"/>
  <sheetViews>
    <sheetView showGridLines="0" zoomScale="80" zoomScaleNormal="8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7" ht="15" customHeight="1" x14ac:dyDescent="0.25">
      <c r="B2" s="55" t="s">
        <v>39</v>
      </c>
      <c r="C2" s="56"/>
      <c r="D2" s="57"/>
    </row>
    <row r="3" spans="2:7" ht="15" customHeight="1" x14ac:dyDescent="0.25">
      <c r="B3" s="60" t="s">
        <v>47</v>
      </c>
      <c r="C3" s="61"/>
      <c r="D3" s="62" t="s">
        <v>8</v>
      </c>
    </row>
    <row r="4" spans="2:7" ht="15" customHeight="1" x14ac:dyDescent="0.25">
      <c r="B4" s="60" t="s">
        <v>48</v>
      </c>
      <c r="C4" s="61"/>
      <c r="D4" s="62" t="s">
        <v>9</v>
      </c>
    </row>
    <row r="5" spans="2:7" ht="39.950000000000003" customHeight="1" x14ac:dyDescent="0.25">
      <c r="B5" s="176" t="s">
        <v>165</v>
      </c>
      <c r="C5" s="176"/>
      <c r="D5" s="176"/>
    </row>
    <row r="6" spans="2:7" ht="12.95" customHeight="1" x14ac:dyDescent="0.25">
      <c r="B6" s="70" t="s">
        <v>10</v>
      </c>
      <c r="C6" s="70" t="s">
        <v>12</v>
      </c>
    </row>
    <row r="7" spans="2:7" ht="12.95" customHeight="1" x14ac:dyDescent="0.25">
      <c r="B7" s="72"/>
      <c r="C7" s="82"/>
    </row>
    <row r="8" spans="2:7" s="7" customFormat="1" ht="12.95" customHeight="1" x14ac:dyDescent="0.25">
      <c r="B8" s="58" t="s">
        <v>136</v>
      </c>
      <c r="C8" s="59">
        <v>0</v>
      </c>
      <c r="G8"/>
    </row>
    <row r="9" spans="2:7" ht="12.95" customHeight="1" x14ac:dyDescent="0.25"/>
    <row r="10" spans="2:7" ht="12.95" customHeight="1" x14ac:dyDescent="0.25"/>
    <row r="11" spans="2:7" ht="12.95" customHeight="1" x14ac:dyDescent="0.25"/>
    <row r="12" spans="2:7" ht="12.95" customHeight="1" x14ac:dyDescent="0.25"/>
    <row r="13" spans="2:7" ht="12.95" customHeight="1" x14ac:dyDescent="0.25"/>
    <row r="14" spans="2:7" ht="12.95" customHeight="1" x14ac:dyDescent="0.25"/>
    <row r="15" spans="2:7" ht="12.95" customHeight="1" x14ac:dyDescent="0.25"/>
    <row r="16" spans="2:7" ht="12.95" customHeight="1" x14ac:dyDescent="0.25"/>
    <row r="17" spans="2:6" ht="12.95" customHeight="1" x14ac:dyDescent="0.25">
      <c r="B17" s="76"/>
      <c r="C17" s="85"/>
    </row>
    <row r="18" spans="2:6" ht="12.95" customHeight="1" x14ac:dyDescent="0.25"/>
    <row r="19" spans="2:6" ht="12.95" customHeight="1" x14ac:dyDescent="0.25"/>
    <row r="20" spans="2:6" ht="12.95" customHeight="1" x14ac:dyDescent="0.25">
      <c r="B20" s="15"/>
      <c r="C20" s="14"/>
    </row>
    <row r="21" spans="2:6" ht="12.95" customHeight="1" x14ac:dyDescent="0.25">
      <c r="B21" s="11"/>
      <c r="C21" s="14"/>
      <c r="E21" s="91"/>
      <c r="F21" s="92"/>
    </row>
    <row r="22" spans="2:6" ht="12.95" customHeight="1" x14ac:dyDescent="0.25">
      <c r="B22" s="11"/>
      <c r="C22" s="14"/>
      <c r="E22" s="91"/>
      <c r="F22" s="93"/>
    </row>
    <row r="23" spans="2:6" ht="12.95" customHeight="1" x14ac:dyDescent="0.25">
      <c r="B23" s="11"/>
      <c r="C23" s="16"/>
      <c r="E23" s="91"/>
      <c r="F23" s="92"/>
    </row>
    <row r="24" spans="2:6" ht="12.95" customHeight="1" x14ac:dyDescent="0.25">
      <c r="B24" s="11"/>
      <c r="C24" s="14"/>
      <c r="E24" s="91"/>
      <c r="F24" s="92"/>
    </row>
    <row r="25" spans="2:6" ht="12.95" customHeight="1" x14ac:dyDescent="0.25">
      <c r="B25" s="11"/>
      <c r="C25" s="14"/>
      <c r="E25" s="94"/>
      <c r="F25" s="92"/>
    </row>
    <row r="26" spans="2:6" ht="12.95" customHeight="1" x14ac:dyDescent="0.25">
      <c r="B26" s="15"/>
      <c r="C26" s="14"/>
    </row>
    <row r="27" spans="2:6" ht="12.95" customHeight="1" x14ac:dyDescent="0.25">
      <c r="B27" s="11"/>
      <c r="C27" s="14"/>
    </row>
    <row r="28" spans="2:6" ht="12.95" customHeight="1" x14ac:dyDescent="0.25">
      <c r="B28" s="11"/>
      <c r="C28" s="17"/>
    </row>
    <row r="29" spans="2:6" ht="12.95" customHeight="1" x14ac:dyDescent="0.25">
      <c r="B29" s="11"/>
      <c r="C29" s="16"/>
    </row>
    <row r="30" spans="2:6" ht="12.95" customHeight="1" x14ac:dyDescent="0.25">
      <c r="B30" s="11"/>
      <c r="C30" s="14"/>
    </row>
    <row r="31" spans="2:6" ht="12.95" customHeight="1" x14ac:dyDescent="0.25">
      <c r="B31" s="11"/>
      <c r="C31" s="14"/>
    </row>
    <row r="32" spans="2:6" ht="12.95" customHeight="1" x14ac:dyDescent="0.25">
      <c r="B32" s="11"/>
      <c r="C32" s="14"/>
    </row>
    <row r="33" spans="2:3" ht="12.95" customHeight="1" x14ac:dyDescent="0.25">
      <c r="B33" s="11"/>
      <c r="C33" s="14"/>
    </row>
    <row r="34" spans="2:3" ht="12.95" customHeight="1" x14ac:dyDescent="0.25">
      <c r="B34" s="11"/>
      <c r="C34" s="14"/>
    </row>
    <row r="35" spans="2:3" ht="12.95" customHeight="1" x14ac:dyDescent="0.25">
      <c r="B35" s="11"/>
      <c r="C35" s="14"/>
    </row>
    <row r="36" spans="2:3" ht="12.95" customHeight="1" x14ac:dyDescent="0.25">
      <c r="B36" s="11"/>
      <c r="C36" s="17"/>
    </row>
    <row r="37" spans="2:3" s="7" customFormat="1" ht="12.95" customHeight="1" x14ac:dyDescent="0.25">
      <c r="B37" s="11"/>
      <c r="C37" s="16"/>
    </row>
    <row r="38" spans="2:3" ht="12.95" customHeight="1" x14ac:dyDescent="0.25">
      <c r="B38" s="11"/>
      <c r="C38" s="14"/>
    </row>
    <row r="39" spans="2:3" ht="12.95" customHeight="1" x14ac:dyDescent="0.25">
      <c r="B39" s="11"/>
      <c r="C39" s="18"/>
    </row>
    <row r="40" spans="2:3" ht="12.95" customHeight="1" x14ac:dyDescent="0.25">
      <c r="B40" s="11"/>
      <c r="C40" s="14"/>
    </row>
    <row r="41" spans="2:3" s="7" customFormat="1" ht="12.95" customHeight="1" x14ac:dyDescent="0.25">
      <c r="B41" s="11"/>
      <c r="C41" s="14"/>
    </row>
    <row r="42" spans="2:3" ht="12.95" customHeight="1" x14ac:dyDescent="0.25">
      <c r="B42" s="11"/>
      <c r="C42" s="14"/>
    </row>
    <row r="43" spans="2:3" ht="12.95" customHeight="1" x14ac:dyDescent="0.25">
      <c r="B43" s="11"/>
      <c r="C43" s="14"/>
    </row>
    <row r="44" spans="2:3" ht="12.95" customHeight="1" x14ac:dyDescent="0.25">
      <c r="B44" s="11"/>
      <c r="C44" s="14"/>
    </row>
    <row r="45" spans="2:3" ht="12.95" customHeight="1" x14ac:dyDescent="0.25">
      <c r="B45" s="11"/>
      <c r="C45" s="14"/>
    </row>
    <row r="46" spans="2:3" ht="12.95" customHeight="1" x14ac:dyDescent="0.25">
      <c r="B46" s="11"/>
      <c r="C46" s="14"/>
    </row>
    <row r="47" spans="2:3" s="7" customFormat="1" ht="12.95" customHeight="1" x14ac:dyDescent="0.25">
      <c r="B47" s="11"/>
      <c r="C47" s="14"/>
    </row>
    <row r="48" spans="2:3" ht="12.95" customHeight="1" x14ac:dyDescent="0.25">
      <c r="B48" s="15"/>
      <c r="C48" s="19"/>
    </row>
    <row r="49" spans="2:3" ht="12.95" customHeight="1" x14ac:dyDescent="0.25">
      <c r="B49" s="11"/>
      <c r="C49" s="12"/>
    </row>
    <row r="50" spans="2:3" ht="12.95" customHeight="1" x14ac:dyDescent="0.25">
      <c r="B50" s="20"/>
      <c r="C50" s="20"/>
    </row>
    <row r="51" spans="2:3" ht="12.95" customHeight="1" x14ac:dyDescent="0.25">
      <c r="B51" s="20"/>
      <c r="C51" s="20"/>
    </row>
    <row r="52" spans="2:3" ht="12.95" customHeight="1" x14ac:dyDescent="0.25">
      <c r="B52" s="20"/>
      <c r="C52" s="20"/>
    </row>
    <row r="53" spans="2:3" s="7" customFormat="1" ht="12.95" customHeight="1" x14ac:dyDescent="0.25">
      <c r="B53"/>
      <c r="C53"/>
    </row>
    <row r="54" spans="2:3" ht="12.95" customHeight="1" x14ac:dyDescent="0.25"/>
    <row r="55" spans="2:3" s="7" customFormat="1" ht="12.95" customHeight="1" x14ac:dyDescent="0.25">
      <c r="B55"/>
      <c r="C55"/>
    </row>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ht="12.95" customHeight="1" x14ac:dyDescent="0.25"/>
    <row r="62" spans="2:3" ht="12.95" customHeight="1" x14ac:dyDescent="0.25"/>
    <row r="63" spans="2:3" s="7" customFormat="1" ht="12.95" customHeight="1" x14ac:dyDescent="0.25">
      <c r="B63"/>
      <c r="C63"/>
    </row>
    <row r="64" spans="2:3" ht="12.95" customHeight="1" x14ac:dyDescent="0.25"/>
    <row r="65" spans="2:3" s="7" customFormat="1" ht="12.95" customHeight="1" x14ac:dyDescent="0.25">
      <c r="B65"/>
      <c r="C65"/>
    </row>
    <row r="66" spans="2:3" ht="12.95" customHeight="1" x14ac:dyDescent="0.25"/>
    <row r="67" spans="2:3" ht="12.95" customHeight="1" x14ac:dyDescent="0.25"/>
    <row r="68" spans="2:3" ht="12.95" customHeight="1" x14ac:dyDescent="0.25"/>
    <row r="69" spans="2:3" s="7" customFormat="1" ht="12.95" customHeight="1" x14ac:dyDescent="0.25">
      <c r="B69"/>
      <c r="C69"/>
    </row>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45C3B902415B4A832A38E2D536BCBF" ma:contentTypeVersion="8" ma:contentTypeDescription="Create a new document." ma:contentTypeScope="" ma:versionID="7f46c813ed8eba6d99d2d6607137ae0a">
  <xsd:schema xmlns:xsd="http://www.w3.org/2001/XMLSchema" xmlns:xs="http://www.w3.org/2001/XMLSchema" xmlns:p="http://schemas.microsoft.com/office/2006/metadata/properties" xmlns:ns2="53749597-08b2-480a-9987-8dc99663f934" targetNamespace="http://schemas.microsoft.com/office/2006/metadata/properties" ma:root="true" ma:fieldsID="4a6305a350d626ca94428547b882ca6a" ns2:_="">
    <xsd:import namespace="53749597-08b2-480a-9987-8dc99663f93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49597-08b2-480a-9987-8dc99663f9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D89D5B-1634-4A1B-A6D4-7BC7E97A846B}"/>
</file>

<file path=customXml/itemProps2.xml><?xml version="1.0" encoding="utf-8"?>
<ds:datastoreItem xmlns:ds="http://schemas.openxmlformats.org/officeDocument/2006/customXml" ds:itemID="{28408EB7-151F-4BD2-AF3A-AFC0EC6BD6E1}"/>
</file>

<file path=customXml/itemProps3.xml><?xml version="1.0" encoding="utf-8"?>
<ds:datastoreItem xmlns:ds="http://schemas.openxmlformats.org/officeDocument/2006/customXml" ds:itemID="{542F73CE-00E5-4F70-8004-8088C66770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Data Input and Results</vt:lpstr>
      <vt:lpstr>Access_Affordability</vt:lpstr>
      <vt:lpstr>Access_Underserved</vt:lpstr>
      <vt:lpstr>Quality_Basic Need</vt:lpstr>
      <vt:lpstr>Quality_Effectiveness</vt:lpstr>
      <vt:lpstr>Quality_Health and Safety</vt:lpstr>
      <vt:lpstr>Optionality</vt:lpstr>
      <vt:lpstr>Environmental_Use Phase</vt:lpstr>
      <vt:lpstr>Environmental_End of Life</vt:lpstr>
      <vt:lpstr>Ex. Company B Data and Results</vt:lpstr>
      <vt:lpstr>Ex. Access_Affordability</vt:lpstr>
      <vt:lpstr>Ex. Access_Underserved</vt:lpstr>
      <vt:lpstr>Ex. Quality_Basic Need</vt:lpstr>
      <vt:lpstr>Ex. Quality_Effectiveness</vt:lpstr>
      <vt:lpstr>Ex. Quality_Health and Safety</vt:lpstr>
      <vt:lpstr>Ex. Optionality</vt:lpstr>
      <vt:lpstr>Ex. Environmental_Use Phase</vt:lpstr>
      <vt:lpstr>Ex. Environmental_End of Life</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Trinh</dc:creator>
  <cp:lastModifiedBy>Ryan Daulton</cp:lastModifiedBy>
  <cp:lastPrinted>2022-05-05T17:53:08Z</cp:lastPrinted>
  <dcterms:created xsi:type="dcterms:W3CDTF">2019-10-23T21:19:37Z</dcterms:created>
  <dcterms:modified xsi:type="dcterms:W3CDTF">2022-06-07T13:37:35Z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0x0101002645C3B902415B4A832A38E2D536BCBF</vt:lpwstr>
  </property>
</Properties>
</file>