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2160" windowHeight="1170" activeTab="3"/>
  </bookViews>
  <sheets>
    <sheet name="scenarios" sheetId="1" r:id="rId1"/>
    <sheet name="minerals" sheetId="2" r:id="rId2"/>
    <sheet name="logK" sheetId="3" r:id="rId3"/>
    <sheet name="logK_Convert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Q19" i="4" l="1"/>
  <c r="K19" i="4"/>
  <c r="L19" i="4"/>
  <c r="M19" i="4"/>
  <c r="N19" i="4"/>
  <c r="O19" i="4"/>
  <c r="P19" i="4"/>
  <c r="J19" i="4"/>
  <c r="K12" i="4"/>
  <c r="L12" i="4"/>
  <c r="M12" i="4"/>
  <c r="N12" i="4"/>
  <c r="O12" i="4"/>
  <c r="P12" i="4"/>
  <c r="J12" i="4"/>
  <c r="J15" i="4"/>
  <c r="K15" i="4"/>
  <c r="L15" i="4"/>
  <c r="M15" i="4"/>
  <c r="I78" i="4" l="1"/>
  <c r="H78" i="4"/>
  <c r="G78" i="4"/>
  <c r="F78" i="4"/>
  <c r="E78" i="4"/>
  <c r="D78" i="4"/>
  <c r="C78" i="4"/>
  <c r="B78" i="4"/>
  <c r="E77" i="4"/>
  <c r="C77" i="4"/>
  <c r="A77" i="4"/>
  <c r="I70" i="4"/>
  <c r="H70" i="4"/>
  <c r="G70" i="4"/>
  <c r="F70" i="4"/>
  <c r="E70" i="4"/>
  <c r="D70" i="4"/>
  <c r="C70" i="4"/>
  <c r="B70" i="4"/>
  <c r="E69" i="4"/>
  <c r="C69" i="4"/>
  <c r="A69" i="4"/>
  <c r="I61" i="4"/>
  <c r="H61" i="4"/>
  <c r="G61" i="4"/>
  <c r="F61" i="4"/>
  <c r="E61" i="4"/>
  <c r="D61" i="4"/>
  <c r="C61" i="4"/>
  <c r="B61" i="4"/>
  <c r="E60" i="4"/>
  <c r="C60" i="4"/>
  <c r="A60" i="4"/>
  <c r="C52" i="4"/>
  <c r="D52" i="4"/>
  <c r="E52" i="4"/>
  <c r="F52" i="4"/>
  <c r="G52" i="4"/>
  <c r="H52" i="4"/>
  <c r="I52" i="4"/>
  <c r="B52" i="4"/>
  <c r="A51" i="4"/>
  <c r="A43" i="4"/>
  <c r="E51" i="4"/>
  <c r="C51" i="4"/>
  <c r="C44" i="4"/>
  <c r="D44" i="4"/>
  <c r="E44" i="4"/>
  <c r="F44" i="4"/>
  <c r="G44" i="4"/>
  <c r="H44" i="4"/>
  <c r="I44" i="4"/>
  <c r="B44" i="4"/>
  <c r="E43" i="4"/>
  <c r="C43" i="4"/>
  <c r="I36" i="4"/>
  <c r="H36" i="4"/>
  <c r="G36" i="4"/>
  <c r="F36" i="4"/>
  <c r="E36" i="4"/>
  <c r="D36" i="4"/>
  <c r="C36" i="4"/>
  <c r="B36" i="4"/>
  <c r="E35" i="4"/>
  <c r="C35" i="4"/>
  <c r="A35" i="4"/>
  <c r="I29" i="4"/>
  <c r="H29" i="4"/>
  <c r="G29" i="4"/>
  <c r="F29" i="4"/>
  <c r="E29" i="4"/>
  <c r="D29" i="4"/>
  <c r="C29" i="4"/>
  <c r="B29" i="4"/>
  <c r="E28" i="4"/>
  <c r="C28" i="4"/>
  <c r="A28" i="4"/>
  <c r="I22" i="4"/>
  <c r="H22" i="4"/>
  <c r="G22" i="4"/>
  <c r="F22" i="4"/>
  <c r="E22" i="4"/>
  <c r="D22" i="4"/>
  <c r="C22" i="4"/>
  <c r="B22" i="4"/>
  <c r="E21" i="4"/>
  <c r="C21" i="4"/>
  <c r="A21" i="4"/>
  <c r="I15" i="4"/>
  <c r="H15" i="4"/>
  <c r="G15" i="4"/>
  <c r="F15" i="4"/>
  <c r="E15" i="4"/>
  <c r="D15" i="4"/>
  <c r="C15" i="4"/>
  <c r="B15" i="4"/>
  <c r="E14" i="4"/>
  <c r="C14" i="4"/>
  <c r="A14" i="4"/>
  <c r="L72" i="2" l="1"/>
  <c r="K72" i="2"/>
  <c r="J72" i="2"/>
  <c r="L71" i="2"/>
  <c r="M71" i="2" s="1"/>
  <c r="N71" i="2" s="1"/>
  <c r="O71" i="2" s="1"/>
  <c r="K71" i="2"/>
  <c r="J71" i="2"/>
  <c r="L70" i="2"/>
  <c r="M70" i="2" s="1"/>
  <c r="N70" i="2" s="1"/>
  <c r="O70" i="2" s="1"/>
  <c r="K70" i="2"/>
  <c r="J70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5" i="2"/>
  <c r="M72" i="2" l="1"/>
  <c r="N72" i="2" s="1"/>
  <c r="O72" i="2" s="1"/>
  <c r="J69" i="2"/>
  <c r="K69" i="2"/>
  <c r="M69" i="2"/>
  <c r="O69" i="2" s="1"/>
  <c r="L69" i="2"/>
  <c r="J68" i="2"/>
  <c r="K68" i="2"/>
  <c r="M68" i="2"/>
  <c r="O68" i="2" s="1"/>
  <c r="L6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5" i="2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38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5" i="2"/>
  <c r="M56" i="2"/>
  <c r="M57" i="2"/>
  <c r="M58" i="2"/>
  <c r="M59" i="2"/>
  <c r="M61" i="2"/>
  <c r="M62" i="2"/>
  <c r="M63" i="2"/>
  <c r="M64" i="2"/>
  <c r="M65" i="2"/>
  <c r="M66" i="2"/>
  <c r="M67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M39" i="2" s="1"/>
  <c r="O39" i="2" s="1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M54" i="2" s="1"/>
  <c r="O54" i="2" s="1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5" i="2"/>
  <c r="K11" i="2" l="1"/>
  <c r="K5" i="2"/>
  <c r="K7" i="2"/>
  <c r="K6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M30" i="2" s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M60" i="2" s="1"/>
  <c r="K61" i="2"/>
  <c r="K62" i="2"/>
  <c r="K63" i="2"/>
  <c r="K64" i="2"/>
  <c r="K65" i="2"/>
  <c r="K66" i="2"/>
  <c r="K67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D79" i="1" l="1"/>
  <c r="D81" i="1" s="1"/>
  <c r="D82" i="1" s="1"/>
  <c r="C79" i="1"/>
  <c r="C81" i="1" s="1"/>
  <c r="C82" i="1" s="1"/>
  <c r="B79" i="1"/>
  <c r="B81" i="1" s="1"/>
  <c r="B82" i="1" s="1"/>
</calcChain>
</file>

<file path=xl/comments1.xml><?xml version="1.0" encoding="utf-8"?>
<comments xmlns="http://schemas.openxmlformats.org/spreadsheetml/2006/main">
  <authors>
    <author>Author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divide by 1000 for MIN3P input: m2/l_bulk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effect of a change of temperature
Exp(-Ea/RT1)/Exp(-Ea/RT2)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pls check units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rate constant should increase with T, and not go down, I would expect a moderate increase, not by orders of magnitude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keep S separate, not T dependent, calculate k(90deg C) = f (k(25degC, Ea).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Cronstedtite_7A,alpha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Fe-MontmorilloniteCa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Fe-MontmorilloniteNa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Fe-MontmorilloniteMg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Fe-MontmorilloniteK</t>
        </r>
      </text>
    </comment>
  </commentList>
</comments>
</file>

<file path=xl/sharedStrings.xml><?xml version="1.0" encoding="utf-8"?>
<sst xmlns="http://schemas.openxmlformats.org/spreadsheetml/2006/main" count="744" uniqueCount="350">
  <si>
    <t>scenario</t>
  </si>
  <si>
    <t>iron-glass-clay-case2-s1</t>
  </si>
  <si>
    <t>iron-glass-clay-case2-s2</t>
  </si>
  <si>
    <t>remarks</t>
  </si>
  <si>
    <t>conv. tol. of newton itera.</t>
  </si>
  <si>
    <t>1.0d-6</t>
  </si>
  <si>
    <t>solver res. tol. And update tol.</t>
  </si>
  <si>
    <t>1.0d-4</t>
  </si>
  <si>
    <t>underrelaxation</t>
  </si>
  <si>
    <t>iron-glass-clay-case2-s3</t>
  </si>
  <si>
    <t>1.0d-8</t>
  </si>
  <si>
    <t>turn off</t>
  </si>
  <si>
    <t>maximum time step</t>
  </si>
  <si>
    <t>iron-glass-clay-case2-s4</t>
  </si>
  <si>
    <t>porosity</t>
  </si>
  <si>
    <t>glass</t>
  </si>
  <si>
    <t>iron</t>
  </si>
  <si>
    <t>clay</t>
  </si>
  <si>
    <t>Do (m^2/s)</t>
  </si>
  <si>
    <t>R (kcal/mol/K)</t>
  </si>
  <si>
    <t>Ea (kcal/mol = 15kj/mol)</t>
  </si>
  <si>
    <t>m</t>
  </si>
  <si>
    <t>De</t>
  </si>
  <si>
    <t>T (Kelvin, K)</t>
  </si>
  <si>
    <t>tau</t>
  </si>
  <si>
    <t>Illite-Mg</t>
  </si>
  <si>
    <t>bulk_surface_area</t>
  </si>
  <si>
    <t>Mg-Montmo-Ca_B</t>
  </si>
  <si>
    <t>Mg-Montmorillonite-Na</t>
  </si>
  <si>
    <t>Kaolinite_B</t>
  </si>
  <si>
    <t>Microcline</t>
  </si>
  <si>
    <t>Quartz_alpha</t>
  </si>
  <si>
    <t>Calcite</t>
  </si>
  <si>
    <t>Pyrite</t>
  </si>
  <si>
    <t>Sideritelt</t>
  </si>
  <si>
    <t>Goethite_B</t>
  </si>
  <si>
    <t>Dolomite</t>
  </si>
  <si>
    <t>Celestite</t>
  </si>
  <si>
    <t>! mineral volume  fraction in the Claystone</t>
  </si>
  <si>
    <t>iron-glass-clay-case2-s5</t>
  </si>
  <si>
    <t xml:space="preserve">change tau </t>
  </si>
  <si>
    <t>change tau, add cj4-glass and mineralh2-45b</t>
  </si>
  <si>
    <t>iron-glass-clay-case2-s6</t>
  </si>
  <si>
    <t xml:space="preserve">change tau, add cj4-glass and mineralh2-45b, surface area of other secondary minerals 100 </t>
  </si>
  <si>
    <t>iron-glass-clay-case2-s7</t>
  </si>
  <si>
    <t>change tau, add cj4-glass, mineralh2-45b, csh_0.8, maghemite_di</t>
  </si>
  <si>
    <t>remarks2</t>
  </si>
  <si>
    <t xml:space="preserve">change tau, add cj4-glass and mineralh2-45b, csh_0.8, maghemite_di, surface area of other secondary minerals 100 </t>
  </si>
  <si>
    <t>iron-glass-clay-case2-s8</t>
  </si>
  <si>
    <t>see bellow</t>
  </si>
  <si>
    <t>coordinate</t>
  </si>
  <si>
    <t>radial</t>
  </si>
  <si>
    <t>iron-glass-clay-case2-s9-exe2</t>
  </si>
  <si>
    <t>iron-glass-clay-case2-s10-exe2</t>
  </si>
  <si>
    <t>slow speed, 1.0E-8</t>
  </si>
  <si>
    <t>iron-glass-clay-case2-s9-exe2-all1.0E-9</t>
  </si>
  <si>
    <t>iron-glass-clay-case2-s9-exe2-all1.0E-9-dbs2</t>
  </si>
  <si>
    <t>reduce max timestep to 1.0year</t>
  </si>
  <si>
    <t>iron-glass-clay-case2-s9-exe2-all1.0E-9-b</t>
  </si>
  <si>
    <t>slow speed, 1.0E-3,killed</t>
  </si>
  <si>
    <t>can reach maximum timestep</t>
  </si>
  <si>
    <t>iron-glass-clay-case2-s9-exe3-all1.0E-9-kinetic-calcite</t>
  </si>
  <si>
    <t>iron-glass-clay-case2-s9-exe3-all1.0E-9-kinetic-celestite</t>
  </si>
  <si>
    <t>iron-glass-clay-case2-s9-exe3-all1.0E-9-kinetic-cj4-glass</t>
  </si>
  <si>
    <t>iron-glass-clay-case2-s9-exe3-all1.0E-9-kinetic-dolomite</t>
  </si>
  <si>
    <t>iron-glass-clay-case2-s9-exe3-all1.0E-9-kinetic-goethite_b</t>
  </si>
  <si>
    <t>iron-glass-clay-case2-s9-exe3-all1.0E-9-kinetic-illite-mg</t>
  </si>
  <si>
    <t>iron-glass-clay-case2-s9-exe3-all1.0E-9-kinetic-iron</t>
  </si>
  <si>
    <t>iron-glass-clay-case2-s9-exe3-all1.0E-9-kinetic-kaolinite_b</t>
  </si>
  <si>
    <t>iron-glass-clay-case2-s9-exe3-all1.0E-9-kinetic-mg-montmo-ca</t>
  </si>
  <si>
    <t>iron-glass-clay-case2-s9-exe3-all1.0E-9-kinetic-mg-montmo-na</t>
  </si>
  <si>
    <t>iron-glass-clay-case2-s9-exe3-all1.0E-9-kinetic-microcline</t>
  </si>
  <si>
    <t>iron-glass-clay-case2-s9-exe3-all1.0E-9-kinetic-pyrite</t>
  </si>
  <si>
    <t>iron-glass-clay-case2-s9-exe3-all1.0E-9-kinetic-quartz_alpha</t>
  </si>
  <si>
    <t>iron-glass-clay-case2-s9-exe3-all1.0E-9-kinetic-sideritelt</t>
  </si>
  <si>
    <t>OK</t>
  </si>
  <si>
    <t>1.0d-1</t>
  </si>
  <si>
    <t>1.0d1</t>
  </si>
  <si>
    <t>iron-glass-clay-case2-s9-exe3-all1.0E-9-kinetic-pyrite-dbs3</t>
  </si>
  <si>
    <t>iron-glass-clay-case2-s9-exe3-all1.0E-9-kinetic-quartz_alpha-dbs3</t>
  </si>
  <si>
    <t>change to irreversible dissolution - logK control: microcline, gibbsite, gibbsite_mc, gibbsite_am, pyrite, and amorphous_si</t>
  </si>
  <si>
    <t>iron-glass-clay-case2-s11-exe2-dbs3</t>
  </si>
  <si>
    <t>Database 3: TR_FeII-H2-mod3-3</t>
  </si>
  <si>
    <r>
      <t xml:space="preserve">change to irreversible dissolution - logK control: microcline, gibbsite, gibbsite_mc, gibbsite_am, quartz alpha, </t>
    </r>
    <r>
      <rPr>
        <sz val="11"/>
        <rFont val="Calibri"/>
        <family val="2"/>
        <scheme val="minor"/>
      </rPr>
      <t>quartz beta</t>
    </r>
    <r>
      <rPr>
        <sz val="11"/>
        <color rgb="FFFF0000"/>
        <rFont val="Calibri"/>
        <family val="2"/>
        <scheme val="minor"/>
      </rPr>
      <t xml:space="preserve"> and amorphous_si</t>
    </r>
  </si>
  <si>
    <t>Database 1: TR_FeII-H2-mod3</t>
  </si>
  <si>
    <t>DBS: TR_FeII-H2-mod3-90C</t>
  </si>
  <si>
    <t>iron-glass-clay-label-90C-a100-s1</t>
  </si>
  <si>
    <t>iron-glass-clay-label-90C-s1</t>
  </si>
  <si>
    <t>change tau, add cj4-glass and mineralh2-45b, csh_0.8, maghemite_di</t>
  </si>
  <si>
    <t>Amorphous_silica</t>
  </si>
  <si>
    <t>Anhydrite</t>
  </si>
  <si>
    <t>Chalcedony</t>
  </si>
  <si>
    <t>Clinochlore_14A</t>
  </si>
  <si>
    <t>Cronstedtite_7A,alpha</t>
  </si>
  <si>
    <t>CJ4-Glass</t>
  </si>
  <si>
    <t>Daphnite_14A</t>
  </si>
  <si>
    <t>Ettringite</t>
  </si>
  <si>
    <t>Ettringite_Fe</t>
  </si>
  <si>
    <t>Fe-SaponiteCa</t>
  </si>
  <si>
    <t>Fe-SaponiteNa</t>
  </si>
  <si>
    <t>Fe-SaponiteK</t>
  </si>
  <si>
    <t>Fe-SaponiteMg</t>
  </si>
  <si>
    <t>Fe-MontmorilloniteCa</t>
  </si>
  <si>
    <t>Fe-MontmorilloniteNa</t>
  </si>
  <si>
    <t>Fe-MontmorilloniteMg</t>
  </si>
  <si>
    <t>Fe-MontmorilloniteK</t>
  </si>
  <si>
    <t>Greenalite</t>
  </si>
  <si>
    <t>Gypsum</t>
  </si>
  <si>
    <t>!Heulandite_Hatches</t>
  </si>
  <si>
    <t>Illite-FeII</t>
  </si>
  <si>
    <t>Illite-FeIII</t>
  </si>
  <si>
    <t>Iron</t>
  </si>
  <si>
    <t>Magnetite,beta</t>
  </si>
  <si>
    <t>Mg-Montmorillonite-K</t>
  </si>
  <si>
    <t>Mg-Montmorillonite-Mg</t>
  </si>
  <si>
    <t>Nontronite-Ca</t>
  </si>
  <si>
    <t>Nontronite-K</t>
  </si>
  <si>
    <t>Nontronite-Mg</t>
  </si>
  <si>
    <t>Nontronite-Na</t>
  </si>
  <si>
    <t>Pyrrhotite,alpha</t>
  </si>
  <si>
    <t>Saponite-Mg</t>
  </si>
  <si>
    <t>Saponite-Na</t>
  </si>
  <si>
    <t>Saponite-K</t>
  </si>
  <si>
    <t>Saponite-Ca</t>
  </si>
  <si>
    <t>Siderite</t>
  </si>
  <si>
    <t>Huntite</t>
  </si>
  <si>
    <t>Sepiolite</t>
  </si>
  <si>
    <t>Minnesotaite</t>
  </si>
  <si>
    <t>Brucite</t>
  </si>
  <si>
    <t>Gyrolite</t>
  </si>
  <si>
    <t>MineralH2_45b</t>
  </si>
  <si>
    <t>prec</t>
  </si>
  <si>
    <t>neutre</t>
  </si>
  <si>
    <t>H+</t>
  </si>
  <si>
    <t>residual</t>
  </si>
  <si>
    <t>monod</t>
  </si>
  <si>
    <t>OH-</t>
  </si>
  <si>
    <t>oxygen</t>
  </si>
  <si>
    <t>ferric</t>
  </si>
  <si>
    <t>rate -5</t>
  </si>
  <si>
    <t>mineral name</t>
  </si>
  <si>
    <t>label</t>
  </si>
  <si>
    <t>type</t>
  </si>
  <si>
    <t>dependence</t>
  </si>
  <si>
    <t>tst</t>
  </si>
  <si>
    <t>H+  1.0</t>
  </si>
  <si>
    <t>irreversible</t>
  </si>
  <si>
    <t>H+ 0.5</t>
  </si>
  <si>
    <t>H+  0.1666</t>
  </si>
  <si>
    <t>H+  -0.472</t>
  </si>
  <si>
    <t>H+  0.777</t>
  </si>
  <si>
    <t>H+  0.22</t>
  </si>
  <si>
    <t>H+  -0.13</t>
  </si>
  <si>
    <t>O2(aq)  0.5</t>
  </si>
  <si>
    <t>Fe+++  0.5  H+ -0.5</t>
  </si>
  <si>
    <t>logK, rate(25C), (mol/m²/s)</t>
  </si>
  <si>
    <t>Ea, activation,  (kcal/mole)</t>
  </si>
  <si>
    <t>surface area,  (m2/m3 of rock)</t>
  </si>
  <si>
    <t>logk -13.8, Ea 14 in doc</t>
  </si>
  <si>
    <t>Siderite_085? Ea 12.5 in doc</t>
  </si>
  <si>
    <t>Exp(90C...)/Exp(25C…) = Exp(90C…)</t>
  </si>
  <si>
    <t>KrTr (mol /m2 /a)</t>
  </si>
  <si>
    <t>surface area, m2/L, min3p</t>
  </si>
  <si>
    <t>surface area, m2/m3</t>
  </si>
  <si>
    <t>Tr(K)</t>
  </si>
  <si>
    <t>T25(K)</t>
  </si>
  <si>
    <t>T90(K)</t>
  </si>
  <si>
    <t>K(25C)</t>
  </si>
  <si>
    <t>K(90C)</t>
  </si>
  <si>
    <t>change tau, add cj4-glass and mineralh2-45b, csh_0.8, maghemite_di, surface area of other secondary minerals 100 (1.0d-1 for MIN3P)</t>
  </si>
  <si>
    <t>iron-glass-clay-label-90C-s1-exo2</t>
  </si>
  <si>
    <t>iron-glass-clay-label-90C-s1-ex-pyrite</t>
  </si>
  <si>
    <t>exclude o2 pathway of pyrite</t>
  </si>
  <si>
    <t>iron-glass-clay-label-90C-All1.0E-9</t>
  </si>
  <si>
    <t>temperature 90C, sepcify constant rates for all minerals</t>
  </si>
  <si>
    <t>log rate constant</t>
  </si>
  <si>
    <t>CSH_0.8</t>
  </si>
  <si>
    <t>maghemite_di</t>
  </si>
  <si>
    <t>not included in crunch input</t>
  </si>
  <si>
    <t>iron-glass-clay-label-90C-other100-m55-s1</t>
  </si>
  <si>
    <t>change tau, add cj4-glass and mineralh2-45b, surface area of other secondary minerals 100 (1.0d-1 for MIN3P)</t>
  </si>
  <si>
    <t>iron-glass-clay-label-90C-other100-m53-s1</t>
  </si>
  <si>
    <t>iron-glass-clay-label-90C-other100-m53-s2</t>
  </si>
  <si>
    <t>53 minerals, 76 second species</t>
  </si>
  <si>
    <t>53 minerals,  75 second species, exclude ch4(aq), same as curnch input</t>
  </si>
  <si>
    <t>test-iron-glass-clay-label-90C-All1.0E-9-calcite</t>
  </si>
  <si>
    <t>Scenario test</t>
  </si>
  <si>
    <t>mid</t>
  </si>
  <si>
    <t>slow</t>
  </si>
  <si>
    <t>fast</t>
  </si>
  <si>
    <t>running speed</t>
  </si>
  <si>
    <t>logK, rate(90C), (mol/m²/s), min3p</t>
  </si>
  <si>
    <t>logk -12.4, Ea 9.1 in doc, rate -99 in dbs</t>
  </si>
  <si>
    <t>logk -13.8, Ea 14 in doc, -13.18 in dbs</t>
  </si>
  <si>
    <t>55 minerals, include csh_0.8, maghemite_di, 76 second species</t>
  </si>
  <si>
    <t>iron-glass-clay-label-90C-other100-m55-s2</t>
  </si>
  <si>
    <t>55 minerals, include csh_0.8, maghemite_di, 76 second species, use crunch dbs</t>
  </si>
  <si>
    <t>Species</t>
  </si>
  <si>
    <t xml:space="preserve">Fe+++       </t>
  </si>
  <si>
    <t xml:space="preserve">H2(aq)      </t>
  </si>
  <si>
    <t xml:space="preserve">HS-         </t>
  </si>
  <si>
    <t xml:space="preserve">H2S(aq)     </t>
  </si>
  <si>
    <t xml:space="preserve">OH-         </t>
  </si>
  <si>
    <t xml:space="preserve">CO3--       </t>
  </si>
  <si>
    <t xml:space="preserve">CO2(aq)     </t>
  </si>
  <si>
    <t xml:space="preserve">B(OH)4-     </t>
  </si>
  <si>
    <t>NaB(OH)4(aq)</t>
  </si>
  <si>
    <t xml:space="preserve">Al(OH)2+    </t>
  </si>
  <si>
    <t xml:space="preserve">AlH3SiO4++  </t>
  </si>
  <si>
    <t xml:space="preserve">AlO2-       </t>
  </si>
  <si>
    <t xml:space="preserve">AlOH++      </t>
  </si>
  <si>
    <t xml:space="preserve">AlSO4+      </t>
  </si>
  <si>
    <t xml:space="preserve">Ca(HCO3)+   </t>
  </si>
  <si>
    <t xml:space="preserve">CaCl+       </t>
  </si>
  <si>
    <t xml:space="preserve">CaCl2(aq)   </t>
  </si>
  <si>
    <t xml:space="preserve">CaCO3(aq)   </t>
  </si>
  <si>
    <t xml:space="preserve">CaOH+       </t>
  </si>
  <si>
    <t xml:space="preserve">CaSO4(aq)   </t>
  </si>
  <si>
    <t xml:space="preserve">Fe(CO3)2--  </t>
  </si>
  <si>
    <t xml:space="preserve">FeCl+       </t>
  </si>
  <si>
    <t xml:space="preserve">FeCl2(aq)   </t>
  </si>
  <si>
    <t xml:space="preserve">FeCO3(aq)   </t>
  </si>
  <si>
    <t xml:space="preserve">FeCO3OH-    </t>
  </si>
  <si>
    <t xml:space="preserve">FeHCO3+     </t>
  </si>
  <si>
    <t xml:space="preserve">FeO         </t>
  </si>
  <si>
    <t xml:space="preserve">FeO2--      </t>
  </si>
  <si>
    <t xml:space="preserve">FeOH+       </t>
  </si>
  <si>
    <t xml:space="preserve">FeSO4(aq)   </t>
  </si>
  <si>
    <t xml:space="preserve">H2SiO4--    </t>
  </si>
  <si>
    <t xml:space="preserve">HAlO2(aq)   </t>
  </si>
  <si>
    <t xml:space="preserve">HCl(aq)     </t>
  </si>
  <si>
    <t xml:space="preserve">HFeO2-      </t>
  </si>
  <si>
    <t xml:space="preserve">HSiO3-      </t>
  </si>
  <si>
    <t xml:space="preserve">HSO4-       </t>
  </si>
  <si>
    <t xml:space="preserve">KAlO2(aq)   </t>
  </si>
  <si>
    <t xml:space="preserve">KCl(aq)     </t>
  </si>
  <si>
    <t xml:space="preserve">KOH(aq)     </t>
  </si>
  <si>
    <t xml:space="preserve">KSO4-       </t>
  </si>
  <si>
    <t xml:space="preserve">Mg(HCO3)+   </t>
  </si>
  <si>
    <t>Mg4(OH)4++++</t>
  </si>
  <si>
    <t xml:space="preserve">MgCl+       </t>
  </si>
  <si>
    <t xml:space="preserve">MgCO3(aq)   </t>
  </si>
  <si>
    <t xml:space="preserve">MgOH+       </t>
  </si>
  <si>
    <t xml:space="preserve">MgSO4(aq)   </t>
  </si>
  <si>
    <t xml:space="preserve">NaAlO2(aq)  </t>
  </si>
  <si>
    <t xml:space="preserve">NaCl(aq)    </t>
  </si>
  <si>
    <t xml:space="preserve">NaCO3-      </t>
  </si>
  <si>
    <t xml:space="preserve">NaHCO3(aq)  </t>
  </si>
  <si>
    <t xml:space="preserve">NaOH(aq)    </t>
  </si>
  <si>
    <t xml:space="preserve">NaSO4-      </t>
  </si>
  <si>
    <t xml:space="preserve">Si2O2(OH)5- </t>
  </si>
  <si>
    <t>Si2O3(OH)4--</t>
  </si>
  <si>
    <t>Si3O5(OH)5--</t>
  </si>
  <si>
    <t>Si3O6(OH)3--</t>
  </si>
  <si>
    <t>Si4O12H4----</t>
  </si>
  <si>
    <t>Si4O6(OH)6--</t>
  </si>
  <si>
    <t>Si4O7(OH)6--</t>
  </si>
  <si>
    <t>Si4O8(OH)4--</t>
  </si>
  <si>
    <t>Si6O15------</t>
  </si>
  <si>
    <t xml:space="preserve">Sr(CO3)(aq) </t>
  </si>
  <si>
    <t xml:space="preserve">Sr(HCO3)+   </t>
  </si>
  <si>
    <t xml:space="preserve">SrCl+       </t>
  </si>
  <si>
    <t xml:space="preserve">SrOH+       </t>
  </si>
  <si>
    <t xml:space="preserve">SrSO4(aq)   </t>
  </si>
  <si>
    <t xml:space="preserve">Fe(CO3)2-   </t>
  </si>
  <si>
    <t xml:space="preserve">FeCl++      </t>
  </si>
  <si>
    <t xml:space="preserve">FeCl2+      </t>
  </si>
  <si>
    <t xml:space="preserve">FeCO3+      </t>
  </si>
  <si>
    <t xml:space="preserve">FeO+        </t>
  </si>
  <si>
    <t xml:space="preserve">FeO2-       </t>
  </si>
  <si>
    <t xml:space="preserve">FeOH++      </t>
  </si>
  <si>
    <t xml:space="preserve">FeSO4+      </t>
  </si>
  <si>
    <t xml:space="preserve">HFeO2(aq)   </t>
  </si>
  <si>
    <t>minerals</t>
  </si>
  <si>
    <t>Amorphous_si</t>
  </si>
  <si>
    <t xml:space="preserve">Anhydrite   </t>
  </si>
  <si>
    <t xml:space="preserve">Calcite     </t>
  </si>
  <si>
    <t xml:space="preserve">Celestite   </t>
  </si>
  <si>
    <t xml:space="preserve">Chalcedony  </t>
  </si>
  <si>
    <t>Clinochlore_</t>
  </si>
  <si>
    <t>Cronstedtite</t>
  </si>
  <si>
    <t xml:space="preserve">CJ4-Glass   </t>
  </si>
  <si>
    <t xml:space="preserve">Dolomite    </t>
  </si>
  <si>
    <t xml:space="preserve">Ettringite  </t>
  </si>
  <si>
    <t>Ettringite_F</t>
  </si>
  <si>
    <t>Fe-SaponiteC</t>
  </si>
  <si>
    <t>Fe-SaponiteN</t>
  </si>
  <si>
    <t>Fe-SaponiteM</t>
  </si>
  <si>
    <t>Fe-Montmoril</t>
  </si>
  <si>
    <t xml:space="preserve">Greenalite  </t>
  </si>
  <si>
    <t xml:space="preserve">Goethite_B  </t>
  </si>
  <si>
    <t xml:space="preserve">Gypsum      </t>
  </si>
  <si>
    <t xml:space="preserve">Illite-FeII </t>
  </si>
  <si>
    <t xml:space="preserve">Illite-Mg   </t>
  </si>
  <si>
    <t xml:space="preserve">Iron        </t>
  </si>
  <si>
    <t xml:space="preserve">Kaolinite_B </t>
  </si>
  <si>
    <t>Magnetite,be</t>
  </si>
  <si>
    <t xml:space="preserve">Microcline  </t>
  </si>
  <si>
    <t>Mg-Montmoril</t>
  </si>
  <si>
    <t>Mg-Montmo-Ca</t>
  </si>
  <si>
    <t>Nontronite-C</t>
  </si>
  <si>
    <t>Nontronite-M</t>
  </si>
  <si>
    <t>Nontronite-N</t>
  </si>
  <si>
    <t xml:space="preserve">Pyrite      </t>
  </si>
  <si>
    <t>Pyrrhotite,a</t>
  </si>
  <si>
    <t xml:space="preserve">Saponite-Mg </t>
  </si>
  <si>
    <t xml:space="preserve">Saponite-Na </t>
  </si>
  <si>
    <t xml:space="preserve">Saponite-K  </t>
  </si>
  <si>
    <t xml:space="preserve">Saponite-Ca </t>
  </si>
  <si>
    <t xml:space="preserve">Sideritelt  </t>
  </si>
  <si>
    <t xml:space="preserve">Siderite    </t>
  </si>
  <si>
    <t xml:space="preserve">Huntite     </t>
  </si>
  <si>
    <t xml:space="preserve">Sepiolite   </t>
  </si>
  <si>
    <t xml:space="preserve">Brucite     </t>
  </si>
  <si>
    <t xml:space="preserve">Gyrolite    </t>
  </si>
  <si>
    <t>MineralH2_45</t>
  </si>
  <si>
    <t>Gases</t>
  </si>
  <si>
    <t>CO2(g)</t>
  </si>
  <si>
    <t xml:space="preserve">H2(g) </t>
  </si>
  <si>
    <t xml:space="preserve">O2(g) </t>
  </si>
  <si>
    <t>H2S(g)</t>
  </si>
  <si>
    <t>O2(aq)=2H2O-2H2(aq)</t>
  </si>
  <si>
    <t>H2O</t>
  </si>
  <si>
    <t>O2(aq)</t>
  </si>
  <si>
    <t>H2(aq)</t>
  </si>
  <si>
    <t>logK</t>
  </si>
  <si>
    <t>CJ4-Glass --- O2(aq)</t>
  </si>
  <si>
    <t>CJ4-Glass --- H2(aq)</t>
  </si>
  <si>
    <t>MineralH2_45b --- O2(aq)</t>
  </si>
  <si>
    <t>MineralH2_45b --- H2(aq)</t>
  </si>
  <si>
    <t>Maghemite_disordered --- O2(aq)</t>
  </si>
  <si>
    <t>Maghemite_disordered --- H2(aq)</t>
  </si>
  <si>
    <t>Pyrite --- O2(aq)</t>
  </si>
  <si>
    <t>Pyrite --- H2(aq)</t>
  </si>
  <si>
    <t>Illite-FeIII --- O2(aq)</t>
  </si>
  <si>
    <t>Illite-FeIII --- H2(aq)</t>
  </si>
  <si>
    <t>Converted logK</t>
  </si>
  <si>
    <t>TR_FeII-H2-mod3.dat logK</t>
  </si>
  <si>
    <t>Cronstedtite_7A,alpha -- O2(aq)</t>
  </si>
  <si>
    <t>logK(O2(aq)), crunch</t>
  </si>
  <si>
    <t>logK(h2(aq)), min3p</t>
  </si>
  <si>
    <t>O2(g) -- O2(aq)</t>
  </si>
  <si>
    <t>Fe+++ -- O2(aq)</t>
  </si>
  <si>
    <t>HS- -- O2(aq)</t>
  </si>
  <si>
    <t>iron-glass-clay-label-90C-other100-m53-s2-test</t>
  </si>
  <si>
    <t>iron-glass-clay-label-90C-other100-m53-s2-test2</t>
  </si>
  <si>
    <t>iron-glass-clay-label-90C-other100-m53-s2-test3</t>
  </si>
  <si>
    <t xml:space="preserve">change boundary cond. </t>
  </si>
  <si>
    <t>result error</t>
  </si>
  <si>
    <t>H2(aq)=H2O-0.5O2(aq)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</si>
</sst>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1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1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1" fontId="0" fillId="6" borderId="1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11" fontId="7" fillId="0" borderId="0" xfId="0" applyNumberFormat="1" applyFont="1" applyBorder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11" fontId="0" fillId="0" borderId="0" xfId="0" applyNumberForma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11" fontId="7" fillId="4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 wrapText="1"/>
    </xf>
    <xf numFmtId="11" fontId="0" fillId="5" borderId="0" xfId="0" applyNumberFormat="1" applyFill="1" applyBorder="1" applyAlignment="1">
      <alignment horizontal="center" vertical="center" wrapText="1"/>
    </xf>
    <xf numFmtId="2" fontId="0" fillId="5" borderId="0" xfId="0" applyNumberFormat="1" applyFill="1" applyBorder="1" applyAlignment="1">
      <alignment horizontal="center" vertical="center" wrapText="1"/>
    </xf>
    <xf numFmtId="0" fontId="0" fillId="5" borderId="0" xfId="0" applyNumberFormat="1" applyFill="1" applyBorder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49" fontId="0" fillId="8" borderId="0" xfId="0" applyNumberForma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0" fontId="0" fillId="8" borderId="2" xfId="0" applyFill="1" applyBorder="1" applyAlignment="1">
      <alignment horizontal="left" vertical="center"/>
    </xf>
    <xf numFmtId="49" fontId="0" fillId="7" borderId="0" xfId="0" applyNumberFormat="1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11" fontId="7" fillId="7" borderId="0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2" xfId="0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 wrapText="1"/>
    </xf>
    <xf numFmtId="11" fontId="7" fillId="7" borderId="0" xfId="0" applyNumberFormat="1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1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577650</xdr:colOff>
      <xdr:row>72</xdr:row>
      <xdr:rowOff>133350</xdr:rowOff>
    </xdr:from>
    <xdr:to>
      <xdr:col>5</xdr:col>
      <xdr:colOff>4646990</xdr:colOff>
      <xdr:row>88</xdr:row>
      <xdr:rowOff>27822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875" y="1962150"/>
          <a:ext cx="4745615" cy="2951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5</xdr:row>
          <xdr:rowOff>19050</xdr:rowOff>
        </xdr:from>
        <xdr:to>
          <xdr:col>20</xdr:col>
          <xdr:colOff>266700</xdr:colOff>
          <xdr:row>7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0</xdr:row>
          <xdr:rowOff>0</xdr:rowOff>
        </xdr:from>
        <xdr:to>
          <xdr:col>7</xdr:col>
          <xdr:colOff>571500</xdr:colOff>
          <xdr:row>3</xdr:row>
          <xdr:rowOff>47625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57" workbookViewId="0">
      <selection activeCell="E70" sqref="E70"/>
    </sheetView>
  </sheetViews>
  <sheetFormatPr defaultRowHeight="15" x14ac:dyDescent="0.25"/>
  <cols>
    <col min="1" max="1" width="62.140625" style="3" customWidth="1"/>
    <col min="2" max="2" width="22.140625" style="3" customWidth="1"/>
    <col min="3" max="3" width="13" style="3" customWidth="1"/>
    <col min="4" max="4" width="10.7109375" style="3" customWidth="1"/>
    <col min="5" max="5" width="10.140625" style="2" customWidth="1"/>
    <col min="6" max="6" width="74.7109375" style="3" customWidth="1"/>
    <col min="7" max="7" width="21.85546875" style="3" customWidth="1"/>
    <col min="8" max="8" width="23.140625" style="3" customWidth="1"/>
    <col min="9" max="16384" width="9.140625" style="3"/>
  </cols>
  <sheetData>
    <row r="1" spans="1:7" ht="30" x14ac:dyDescent="0.25">
      <c r="A1" s="3" t="s">
        <v>0</v>
      </c>
      <c r="B1" s="1" t="s">
        <v>12</v>
      </c>
      <c r="C1" s="3" t="s">
        <v>4</v>
      </c>
      <c r="D1" s="3" t="s">
        <v>6</v>
      </c>
      <c r="E1" s="2" t="s">
        <v>8</v>
      </c>
      <c r="F1" s="3" t="s">
        <v>3</v>
      </c>
      <c r="G1" s="3" t="s">
        <v>46</v>
      </c>
    </row>
    <row r="2" spans="1:7" x14ac:dyDescent="0.25">
      <c r="A2" s="3" t="s">
        <v>1</v>
      </c>
      <c r="B2" s="4">
        <v>9.9999999999999995E-8</v>
      </c>
      <c r="C2" s="4" t="s">
        <v>5</v>
      </c>
      <c r="D2" s="4" t="s">
        <v>10</v>
      </c>
      <c r="E2" s="2">
        <v>1</v>
      </c>
      <c r="F2" s="3" t="s">
        <v>11</v>
      </c>
    </row>
    <row r="3" spans="1:7" x14ac:dyDescent="0.25">
      <c r="A3" s="3" t="s">
        <v>2</v>
      </c>
      <c r="B3" s="4">
        <v>9.9999999999999995E-7</v>
      </c>
      <c r="C3" s="4" t="s">
        <v>7</v>
      </c>
      <c r="D3" s="4" t="s">
        <v>5</v>
      </c>
      <c r="E3" s="2">
        <v>1</v>
      </c>
      <c r="F3" s="3" t="s">
        <v>11</v>
      </c>
    </row>
    <row r="4" spans="1:7" x14ac:dyDescent="0.25">
      <c r="A4" s="3" t="s">
        <v>9</v>
      </c>
      <c r="B4" s="4">
        <v>1.0000000000000001E-5</v>
      </c>
      <c r="C4" s="4" t="s">
        <v>7</v>
      </c>
      <c r="D4" s="4" t="s">
        <v>5</v>
      </c>
      <c r="E4" s="2">
        <v>0.7</v>
      </c>
      <c r="F4" s="3" t="s">
        <v>11</v>
      </c>
    </row>
    <row r="6" spans="1:7" x14ac:dyDescent="0.25">
      <c r="A6" s="3" t="s">
        <v>13</v>
      </c>
      <c r="B6" s="4"/>
      <c r="C6" s="4" t="s">
        <v>7</v>
      </c>
      <c r="D6" s="4" t="s">
        <v>5</v>
      </c>
      <c r="E6" s="2">
        <v>0.7</v>
      </c>
      <c r="F6" s="3" t="s">
        <v>40</v>
      </c>
    </row>
    <row r="7" spans="1:7" x14ac:dyDescent="0.25">
      <c r="A7" s="3" t="s">
        <v>39</v>
      </c>
      <c r="B7" s="4"/>
      <c r="C7" s="4" t="s">
        <v>7</v>
      </c>
      <c r="D7" s="4" t="s">
        <v>5</v>
      </c>
      <c r="E7" s="2">
        <v>0.7</v>
      </c>
      <c r="F7" s="3" t="s">
        <v>41</v>
      </c>
    </row>
    <row r="8" spans="1:7" x14ac:dyDescent="0.25">
      <c r="A8" s="3" t="s">
        <v>42</v>
      </c>
      <c r="B8" s="4"/>
      <c r="C8" s="4" t="s">
        <v>7</v>
      </c>
      <c r="D8" s="4" t="s">
        <v>5</v>
      </c>
      <c r="E8" s="2">
        <v>0.7</v>
      </c>
      <c r="F8" s="3" t="s">
        <v>43</v>
      </c>
    </row>
    <row r="9" spans="1:7" x14ac:dyDescent="0.25">
      <c r="A9" s="5" t="s">
        <v>44</v>
      </c>
      <c r="B9" s="6"/>
      <c r="C9" s="6" t="s">
        <v>7</v>
      </c>
      <c r="D9" s="6" t="s">
        <v>5</v>
      </c>
      <c r="E9" s="7">
        <v>0.7</v>
      </c>
      <c r="F9" s="5" t="s">
        <v>45</v>
      </c>
    </row>
    <row r="10" spans="1:7" ht="30" x14ac:dyDescent="0.25">
      <c r="A10" s="5" t="s">
        <v>48</v>
      </c>
      <c r="B10" s="6"/>
      <c r="C10" s="6" t="s">
        <v>7</v>
      </c>
      <c r="D10" s="6" t="s">
        <v>5</v>
      </c>
      <c r="E10" s="7">
        <v>0.7</v>
      </c>
      <c r="F10" s="5" t="s">
        <v>47</v>
      </c>
    </row>
    <row r="13" spans="1:7" x14ac:dyDescent="0.25">
      <c r="A13" s="8" t="s">
        <v>24</v>
      </c>
      <c r="B13" s="3" t="s">
        <v>49</v>
      </c>
    </row>
    <row r="14" spans="1:7" ht="31.5" customHeight="1" x14ac:dyDescent="0.25">
      <c r="A14" s="8" t="s">
        <v>50</v>
      </c>
      <c r="B14" s="3" t="s">
        <v>51</v>
      </c>
    </row>
    <row r="15" spans="1:7" ht="38.25" customHeight="1" x14ac:dyDescent="0.25">
      <c r="A15" s="11" t="s">
        <v>84</v>
      </c>
      <c r="B15" s="88" t="s">
        <v>83</v>
      </c>
      <c r="C15" s="88"/>
      <c r="D15" s="88"/>
      <c r="E15" s="88"/>
      <c r="F15" s="88"/>
    </row>
    <row r="16" spans="1:7" s="13" customFormat="1" ht="38.25" customHeight="1" x14ac:dyDescent="0.25">
      <c r="A16" s="8" t="s">
        <v>82</v>
      </c>
      <c r="B16" s="88" t="s">
        <v>80</v>
      </c>
      <c r="C16" s="88"/>
      <c r="D16" s="88"/>
      <c r="E16" s="88"/>
      <c r="F16" s="88"/>
    </row>
    <row r="17" spans="1:8" s="13" customFormat="1" ht="38.25" customHeight="1" x14ac:dyDescent="0.25">
      <c r="A17" s="8"/>
    </row>
    <row r="18" spans="1:8" x14ac:dyDescent="0.25">
      <c r="A18" s="14"/>
      <c r="B18" s="15"/>
      <c r="C18" s="15"/>
      <c r="D18" s="15"/>
      <c r="E18" s="15"/>
      <c r="F18" s="15"/>
      <c r="G18" s="15"/>
      <c r="H18" s="15"/>
    </row>
    <row r="19" spans="1:8" s="12" customFormat="1" x14ac:dyDescent="0.25">
      <c r="A19" s="16" t="s">
        <v>52</v>
      </c>
      <c r="B19" s="16"/>
      <c r="C19" s="17" t="s">
        <v>7</v>
      </c>
      <c r="D19" s="17" t="s">
        <v>5</v>
      </c>
      <c r="E19" s="18">
        <v>0.7</v>
      </c>
      <c r="F19" s="16" t="s">
        <v>45</v>
      </c>
      <c r="G19" s="16" t="s">
        <v>54</v>
      </c>
      <c r="H19" s="16"/>
    </row>
    <row r="20" spans="1:8" s="12" customFormat="1" ht="30" x14ac:dyDescent="0.25">
      <c r="A20" s="16" t="s">
        <v>53</v>
      </c>
      <c r="B20" s="16"/>
      <c r="C20" s="17" t="s">
        <v>7</v>
      </c>
      <c r="D20" s="17" t="s">
        <v>5</v>
      </c>
      <c r="E20" s="18">
        <v>0.7</v>
      </c>
      <c r="F20" s="16" t="s">
        <v>47</v>
      </c>
      <c r="G20" s="16" t="s">
        <v>54</v>
      </c>
      <c r="H20" s="16"/>
    </row>
    <row r="21" spans="1:8" x14ac:dyDescent="0.25">
      <c r="A21" s="15"/>
      <c r="B21" s="15"/>
      <c r="C21" s="15"/>
      <c r="D21" s="15"/>
      <c r="E21" s="19"/>
      <c r="F21" s="15"/>
      <c r="G21" s="15"/>
      <c r="H21" s="15"/>
    </row>
    <row r="22" spans="1:8" ht="31.5" customHeight="1" x14ac:dyDescent="0.25">
      <c r="A22" s="20" t="s">
        <v>55</v>
      </c>
      <c r="B22" s="20"/>
      <c r="C22" s="21" t="s">
        <v>7</v>
      </c>
      <c r="D22" s="21" t="s">
        <v>5</v>
      </c>
      <c r="E22" s="22">
        <v>0.7</v>
      </c>
      <c r="F22" s="20" t="s">
        <v>47</v>
      </c>
      <c r="G22" s="20" t="s">
        <v>60</v>
      </c>
      <c r="H22" s="15"/>
    </row>
    <row r="23" spans="1:8" ht="36" customHeight="1" x14ac:dyDescent="0.25">
      <c r="A23" s="20" t="s">
        <v>56</v>
      </c>
      <c r="B23" s="20"/>
      <c r="C23" s="21" t="s">
        <v>7</v>
      </c>
      <c r="D23" s="21" t="s">
        <v>5</v>
      </c>
      <c r="E23" s="22">
        <v>0.7</v>
      </c>
      <c r="F23" s="20" t="s">
        <v>47</v>
      </c>
      <c r="G23" s="20"/>
      <c r="H23" s="15" t="s">
        <v>59</v>
      </c>
    </row>
    <row r="24" spans="1:8" ht="30" x14ac:dyDescent="0.25">
      <c r="A24" s="20" t="s">
        <v>58</v>
      </c>
      <c r="B24" s="20"/>
      <c r="C24" s="21" t="s">
        <v>5</v>
      </c>
      <c r="D24" s="21" t="s">
        <v>10</v>
      </c>
      <c r="E24" s="22">
        <v>1</v>
      </c>
      <c r="F24" s="20" t="s">
        <v>47</v>
      </c>
      <c r="G24" s="20" t="s">
        <v>57</v>
      </c>
      <c r="H24" s="15"/>
    </row>
    <row r="25" spans="1:8" s="12" customFormat="1" x14ac:dyDescent="0.25">
      <c r="A25" s="20"/>
      <c r="B25" s="20"/>
      <c r="C25" s="21"/>
      <c r="D25" s="21"/>
      <c r="E25" s="22"/>
      <c r="F25" s="20"/>
      <c r="G25" s="20"/>
      <c r="H25" s="16"/>
    </row>
    <row r="26" spans="1:8" s="12" customFormat="1" x14ac:dyDescent="0.25">
      <c r="A26" s="16"/>
      <c r="B26" s="16"/>
      <c r="C26" s="17"/>
      <c r="D26" s="17"/>
      <c r="E26" s="18"/>
      <c r="F26" s="16"/>
      <c r="G26" s="16"/>
      <c r="H26" s="16"/>
    </row>
    <row r="27" spans="1:8" s="12" customFormat="1" x14ac:dyDescent="0.25">
      <c r="A27" s="16" t="s">
        <v>61</v>
      </c>
      <c r="B27" s="16" t="s">
        <v>77</v>
      </c>
      <c r="C27" s="17" t="s">
        <v>7</v>
      </c>
      <c r="D27" s="17" t="s">
        <v>5</v>
      </c>
      <c r="E27" s="18">
        <v>0.7</v>
      </c>
      <c r="F27" s="16" t="s">
        <v>45</v>
      </c>
      <c r="G27" s="16" t="s">
        <v>75</v>
      </c>
      <c r="H27" s="16"/>
    </row>
    <row r="28" spans="1:8" s="12" customFormat="1" x14ac:dyDescent="0.25">
      <c r="A28" s="16" t="s">
        <v>62</v>
      </c>
      <c r="B28" s="16" t="s">
        <v>77</v>
      </c>
      <c r="C28" s="17" t="s">
        <v>7</v>
      </c>
      <c r="D28" s="17" t="s">
        <v>5</v>
      </c>
      <c r="E28" s="18">
        <v>0.7</v>
      </c>
      <c r="F28" s="16" t="s">
        <v>45</v>
      </c>
      <c r="G28" s="16" t="s">
        <v>75</v>
      </c>
      <c r="H28" s="16"/>
    </row>
    <row r="29" spans="1:8" s="12" customFormat="1" x14ac:dyDescent="0.25">
      <c r="A29" s="16" t="s">
        <v>63</v>
      </c>
      <c r="B29" s="16" t="s">
        <v>77</v>
      </c>
      <c r="C29" s="17" t="s">
        <v>7</v>
      </c>
      <c r="D29" s="17" t="s">
        <v>5</v>
      </c>
      <c r="E29" s="18">
        <v>0.7</v>
      </c>
      <c r="F29" s="16" t="s">
        <v>45</v>
      </c>
      <c r="G29" s="16" t="s">
        <v>75</v>
      </c>
      <c r="H29" s="16"/>
    </row>
    <row r="30" spans="1:8" s="12" customFormat="1" x14ac:dyDescent="0.25">
      <c r="A30" s="16" t="s">
        <v>64</v>
      </c>
      <c r="B30" s="16" t="s">
        <v>77</v>
      </c>
      <c r="C30" s="17" t="s">
        <v>7</v>
      </c>
      <c r="D30" s="17" t="s">
        <v>5</v>
      </c>
      <c r="E30" s="18">
        <v>0.7</v>
      </c>
      <c r="F30" s="16" t="s">
        <v>45</v>
      </c>
      <c r="G30" s="16" t="s">
        <v>75</v>
      </c>
      <c r="H30" s="16"/>
    </row>
    <row r="31" spans="1:8" s="12" customFormat="1" x14ac:dyDescent="0.25">
      <c r="A31" s="16" t="s">
        <v>65</v>
      </c>
      <c r="B31" s="16" t="s">
        <v>77</v>
      </c>
      <c r="C31" s="17" t="s">
        <v>7</v>
      </c>
      <c r="D31" s="17" t="s">
        <v>5</v>
      </c>
      <c r="E31" s="18">
        <v>0.7</v>
      </c>
      <c r="F31" s="16" t="s">
        <v>45</v>
      </c>
      <c r="G31" s="16" t="s">
        <v>75</v>
      </c>
      <c r="H31" s="16"/>
    </row>
    <row r="32" spans="1:8" s="12" customFormat="1" x14ac:dyDescent="0.25">
      <c r="A32" s="16" t="s">
        <v>66</v>
      </c>
      <c r="B32" s="16" t="s">
        <v>77</v>
      </c>
      <c r="C32" s="17" t="s">
        <v>7</v>
      </c>
      <c r="D32" s="17" t="s">
        <v>5</v>
      </c>
      <c r="E32" s="18">
        <v>0.7</v>
      </c>
      <c r="F32" s="16" t="s">
        <v>45</v>
      </c>
      <c r="G32" s="16" t="s">
        <v>75</v>
      </c>
      <c r="H32" s="16"/>
    </row>
    <row r="33" spans="1:8" s="12" customFormat="1" x14ac:dyDescent="0.25">
      <c r="A33" s="16" t="s">
        <v>67</v>
      </c>
      <c r="B33" s="16" t="s">
        <v>77</v>
      </c>
      <c r="C33" s="17" t="s">
        <v>7</v>
      </c>
      <c r="D33" s="17" t="s">
        <v>5</v>
      </c>
      <c r="E33" s="18">
        <v>0.7</v>
      </c>
      <c r="F33" s="16" t="s">
        <v>45</v>
      </c>
      <c r="G33" s="16" t="s">
        <v>75</v>
      </c>
      <c r="H33" s="16"/>
    </row>
    <row r="34" spans="1:8" s="12" customFormat="1" x14ac:dyDescent="0.25">
      <c r="A34" s="16" t="s">
        <v>68</v>
      </c>
      <c r="B34" s="16" t="s">
        <v>77</v>
      </c>
      <c r="C34" s="17" t="s">
        <v>7</v>
      </c>
      <c r="D34" s="17" t="s">
        <v>5</v>
      </c>
      <c r="E34" s="18">
        <v>0.7</v>
      </c>
      <c r="F34" s="16" t="s">
        <v>45</v>
      </c>
      <c r="G34" s="16" t="s">
        <v>75</v>
      </c>
      <c r="H34" s="16"/>
    </row>
    <row r="35" spans="1:8" s="12" customFormat="1" x14ac:dyDescent="0.25">
      <c r="A35" s="16" t="s">
        <v>69</v>
      </c>
      <c r="B35" s="16" t="s">
        <v>77</v>
      </c>
      <c r="C35" s="17" t="s">
        <v>7</v>
      </c>
      <c r="D35" s="17" t="s">
        <v>5</v>
      </c>
      <c r="E35" s="18">
        <v>0.7</v>
      </c>
      <c r="F35" s="16" t="s">
        <v>45</v>
      </c>
      <c r="G35" s="16" t="s">
        <v>75</v>
      </c>
      <c r="H35" s="16"/>
    </row>
    <row r="36" spans="1:8" s="12" customFormat="1" x14ac:dyDescent="0.25">
      <c r="A36" s="16" t="s">
        <v>70</v>
      </c>
      <c r="B36" s="16" t="s">
        <v>77</v>
      </c>
      <c r="C36" s="17" t="s">
        <v>7</v>
      </c>
      <c r="D36" s="17" t="s">
        <v>5</v>
      </c>
      <c r="E36" s="18">
        <v>0.7</v>
      </c>
      <c r="F36" s="16" t="s">
        <v>45</v>
      </c>
      <c r="G36" s="16" t="s">
        <v>75</v>
      </c>
      <c r="H36" s="16"/>
    </row>
    <row r="37" spans="1:8" s="12" customFormat="1" x14ac:dyDescent="0.25">
      <c r="A37" s="16" t="s">
        <v>71</v>
      </c>
      <c r="B37" s="16" t="s">
        <v>77</v>
      </c>
      <c r="C37" s="17" t="s">
        <v>7</v>
      </c>
      <c r="D37" s="17" t="s">
        <v>5</v>
      </c>
      <c r="E37" s="18">
        <v>0.7</v>
      </c>
      <c r="F37" s="16" t="s">
        <v>45</v>
      </c>
      <c r="G37" s="16" t="s">
        <v>75</v>
      </c>
      <c r="H37" s="16"/>
    </row>
    <row r="38" spans="1:8" s="12" customFormat="1" x14ac:dyDescent="0.25">
      <c r="A38" s="23" t="s">
        <v>72</v>
      </c>
      <c r="B38" s="23" t="s">
        <v>77</v>
      </c>
      <c r="C38" s="24" t="s">
        <v>7</v>
      </c>
      <c r="D38" s="24" t="s">
        <v>5</v>
      </c>
      <c r="E38" s="25">
        <v>0.7</v>
      </c>
      <c r="F38" s="23" t="s">
        <v>45</v>
      </c>
      <c r="G38" s="24">
        <v>1E-4</v>
      </c>
      <c r="H38" s="16"/>
    </row>
    <row r="39" spans="1:8" s="12" customFormat="1" x14ac:dyDescent="0.25">
      <c r="A39" s="23" t="s">
        <v>73</v>
      </c>
      <c r="B39" s="23" t="s">
        <v>77</v>
      </c>
      <c r="C39" s="24" t="s">
        <v>7</v>
      </c>
      <c r="D39" s="24" t="s">
        <v>5</v>
      </c>
      <c r="E39" s="25">
        <v>0.7</v>
      </c>
      <c r="F39" s="23" t="s">
        <v>45</v>
      </c>
      <c r="G39" s="24">
        <v>9.9999999999999995E-7</v>
      </c>
      <c r="H39" s="16"/>
    </row>
    <row r="40" spans="1:8" s="12" customFormat="1" x14ac:dyDescent="0.25">
      <c r="A40" s="16" t="s">
        <v>74</v>
      </c>
      <c r="B40" s="16" t="s">
        <v>77</v>
      </c>
      <c r="C40" s="17" t="s">
        <v>7</v>
      </c>
      <c r="D40" s="17" t="s">
        <v>5</v>
      </c>
      <c r="E40" s="18">
        <v>0.7</v>
      </c>
      <c r="F40" s="16" t="s">
        <v>45</v>
      </c>
      <c r="G40" s="16" t="s">
        <v>75</v>
      </c>
      <c r="H40" s="16"/>
    </row>
    <row r="41" spans="1:8" s="12" customFormat="1" x14ac:dyDescent="0.25">
      <c r="A41" s="16"/>
      <c r="B41" s="16"/>
      <c r="C41" s="17"/>
      <c r="D41" s="17"/>
      <c r="E41" s="18"/>
      <c r="F41" s="16"/>
      <c r="G41" s="16"/>
      <c r="H41" s="16"/>
    </row>
    <row r="42" spans="1:8" s="12" customFormat="1" x14ac:dyDescent="0.25">
      <c r="A42" s="23" t="s">
        <v>78</v>
      </c>
      <c r="B42" s="23" t="s">
        <v>76</v>
      </c>
      <c r="C42" s="24" t="s">
        <v>7</v>
      </c>
      <c r="D42" s="24" t="s">
        <v>5</v>
      </c>
      <c r="E42" s="25">
        <v>0.7</v>
      </c>
      <c r="F42" s="23" t="s">
        <v>45</v>
      </c>
      <c r="G42" s="17">
        <v>1.0000000000000001E-5</v>
      </c>
      <c r="H42" s="16"/>
    </row>
    <row r="43" spans="1:8" s="12" customFormat="1" x14ac:dyDescent="0.25">
      <c r="A43" s="23" t="s">
        <v>79</v>
      </c>
      <c r="B43" s="23" t="s">
        <v>76</v>
      </c>
      <c r="C43" s="24" t="s">
        <v>7</v>
      </c>
      <c r="D43" s="24" t="s">
        <v>5</v>
      </c>
      <c r="E43" s="25">
        <v>0.7</v>
      </c>
      <c r="F43" s="23" t="s">
        <v>45</v>
      </c>
      <c r="G43" s="16" t="s">
        <v>75</v>
      </c>
      <c r="H43" s="16"/>
    </row>
    <row r="44" spans="1:8" s="12" customFormat="1" x14ac:dyDescent="0.25">
      <c r="A44" s="16"/>
      <c r="B44" s="16"/>
      <c r="C44" s="17"/>
      <c r="D44" s="17"/>
      <c r="E44" s="18"/>
      <c r="F44" s="16"/>
      <c r="G44" s="16"/>
      <c r="H44" s="16"/>
    </row>
    <row r="45" spans="1:8" s="12" customFormat="1" x14ac:dyDescent="0.25">
      <c r="A45" s="16" t="s">
        <v>81</v>
      </c>
      <c r="B45" s="16" t="s">
        <v>76</v>
      </c>
      <c r="C45" s="17" t="s">
        <v>7</v>
      </c>
      <c r="D45" s="17" t="s">
        <v>5</v>
      </c>
      <c r="E45" s="18">
        <v>0.7</v>
      </c>
      <c r="F45" s="16" t="s">
        <v>45</v>
      </c>
      <c r="G45" s="16"/>
      <c r="H45" s="16"/>
    </row>
    <row r="46" spans="1:8" s="12" customFormat="1" x14ac:dyDescent="0.25">
      <c r="A46" s="16"/>
      <c r="B46" s="16"/>
      <c r="C46" s="17"/>
      <c r="D46" s="17"/>
      <c r="E46" s="18"/>
      <c r="F46" s="16"/>
      <c r="G46" s="16"/>
      <c r="H46" s="16"/>
    </row>
    <row r="47" spans="1:8" s="13" customFormat="1" x14ac:dyDescent="0.25">
      <c r="E47" s="2"/>
    </row>
    <row r="48" spans="1:8" s="13" customFormat="1" x14ac:dyDescent="0.25">
      <c r="B48" s="50"/>
      <c r="E48" s="2"/>
    </row>
    <row r="49" spans="1:8" s="13" customFormat="1" x14ac:dyDescent="0.25">
      <c r="E49" s="2"/>
    </row>
    <row r="50" spans="1:8" s="13" customFormat="1" x14ac:dyDescent="0.25">
      <c r="E50" s="2"/>
    </row>
    <row r="51" spans="1:8" s="13" customFormat="1" x14ac:dyDescent="0.25">
      <c r="E51" s="2"/>
    </row>
    <row r="52" spans="1:8" s="13" customFormat="1" x14ac:dyDescent="0.25">
      <c r="E52" s="2"/>
    </row>
    <row r="53" spans="1:8" s="13" customFormat="1" x14ac:dyDescent="0.25">
      <c r="E53" s="2"/>
    </row>
    <row r="54" spans="1:8" s="12" customFormat="1" x14ac:dyDescent="0.25">
      <c r="A54" s="16"/>
      <c r="B54" s="16"/>
      <c r="C54" s="17"/>
      <c r="D54" s="17"/>
      <c r="E54" s="18"/>
      <c r="F54" s="16"/>
      <c r="G54" s="16"/>
      <c r="H54" s="16"/>
    </row>
    <row r="55" spans="1:8" s="12" customFormat="1" x14ac:dyDescent="0.25">
      <c r="A55" s="26" t="s">
        <v>85</v>
      </c>
      <c r="B55" s="89" t="s">
        <v>174</v>
      </c>
      <c r="C55" s="89"/>
      <c r="D55" s="89"/>
      <c r="E55" s="89"/>
      <c r="F55" s="89"/>
      <c r="G55" s="89"/>
      <c r="H55" s="26"/>
    </row>
    <row r="56" spans="1:8" s="12" customFormat="1" x14ac:dyDescent="0.25">
      <c r="A56" s="16"/>
      <c r="B56" s="16"/>
      <c r="C56" s="17"/>
      <c r="D56" s="17"/>
      <c r="E56" s="18"/>
      <c r="F56" s="16"/>
      <c r="G56" s="16"/>
      <c r="H56" s="16"/>
    </row>
    <row r="57" spans="1:8" s="12" customFormat="1" ht="30" x14ac:dyDescent="0.25">
      <c r="A57" s="16" t="s">
        <v>86</v>
      </c>
      <c r="B57" s="16"/>
      <c r="C57" s="17" t="s">
        <v>7</v>
      </c>
      <c r="D57" s="17" t="s">
        <v>5</v>
      </c>
      <c r="E57" s="18">
        <v>0.7</v>
      </c>
      <c r="F57" s="16" t="s">
        <v>169</v>
      </c>
      <c r="G57" s="17">
        <v>1.0000000000000001E-9</v>
      </c>
      <c r="H57" s="16"/>
    </row>
    <row r="58" spans="1:8" s="12" customFormat="1" x14ac:dyDescent="0.25">
      <c r="A58" s="16" t="s">
        <v>87</v>
      </c>
      <c r="B58" s="16"/>
      <c r="C58" s="17" t="s">
        <v>7</v>
      </c>
      <c r="D58" s="17" t="s">
        <v>5</v>
      </c>
      <c r="E58" s="18">
        <v>0.7</v>
      </c>
      <c r="F58" s="16" t="s">
        <v>88</v>
      </c>
      <c r="G58" s="17">
        <v>9.9999999999999995E-8</v>
      </c>
      <c r="H58" s="16"/>
    </row>
    <row r="59" spans="1:8" s="12" customFormat="1" ht="30" x14ac:dyDescent="0.25">
      <c r="A59" s="16" t="s">
        <v>170</v>
      </c>
      <c r="B59" s="16" t="s">
        <v>172</v>
      </c>
      <c r="C59" s="17" t="s">
        <v>7</v>
      </c>
      <c r="D59" s="17" t="s">
        <v>5</v>
      </c>
      <c r="E59" s="18">
        <v>0.7</v>
      </c>
      <c r="F59" s="16" t="s">
        <v>88</v>
      </c>
      <c r="G59" s="17">
        <v>9.9999999999999995E-8</v>
      </c>
      <c r="H59" s="16"/>
    </row>
    <row r="60" spans="1:8" s="12" customFormat="1" ht="15" customHeight="1" x14ac:dyDescent="0.25">
      <c r="A60" s="16" t="s">
        <v>171</v>
      </c>
      <c r="B60" s="16" t="s">
        <v>171</v>
      </c>
      <c r="C60" s="17" t="s">
        <v>7</v>
      </c>
      <c r="D60" s="17" t="s">
        <v>5</v>
      </c>
      <c r="E60" s="18">
        <v>0.7</v>
      </c>
      <c r="F60" s="16" t="s">
        <v>88</v>
      </c>
      <c r="G60" s="17">
        <v>9.9999999999999995E-7</v>
      </c>
      <c r="H60" s="16"/>
    </row>
    <row r="61" spans="1:8" s="12" customFormat="1" x14ac:dyDescent="0.25">
      <c r="A61" s="16" t="s">
        <v>173</v>
      </c>
      <c r="B61" s="16"/>
      <c r="C61" s="17" t="s">
        <v>7</v>
      </c>
      <c r="D61" s="17" t="s">
        <v>5</v>
      </c>
      <c r="E61" s="18">
        <v>0.7</v>
      </c>
      <c r="F61" s="16" t="s">
        <v>88</v>
      </c>
      <c r="G61" s="17">
        <v>1E-3</v>
      </c>
      <c r="H61" s="16"/>
    </row>
    <row r="62" spans="1:8" s="12" customFormat="1" x14ac:dyDescent="0.25">
      <c r="A62" s="16"/>
      <c r="B62" s="16"/>
      <c r="C62" s="17"/>
      <c r="D62" s="17"/>
      <c r="E62" s="18"/>
      <c r="F62" s="16"/>
      <c r="G62" s="16"/>
      <c r="H62" s="16"/>
    </row>
    <row r="63" spans="1:8" s="12" customFormat="1" x14ac:dyDescent="0.25">
      <c r="A63" s="46"/>
      <c r="B63" s="46"/>
      <c r="C63" s="47"/>
      <c r="D63" s="47"/>
      <c r="E63" s="48"/>
      <c r="F63" s="46"/>
      <c r="G63" s="46"/>
      <c r="H63" s="46"/>
    </row>
    <row r="64" spans="1:8" s="49" customFormat="1" ht="60" x14ac:dyDescent="0.25">
      <c r="A64" s="49" t="s">
        <v>179</v>
      </c>
      <c r="B64" s="49" t="s">
        <v>194</v>
      </c>
      <c r="C64" s="49" t="s">
        <v>7</v>
      </c>
      <c r="D64" s="49" t="s">
        <v>5</v>
      </c>
      <c r="E64" s="49">
        <v>0.7</v>
      </c>
      <c r="F64" s="49" t="s">
        <v>169</v>
      </c>
      <c r="H64" s="49" t="s">
        <v>348</v>
      </c>
    </row>
    <row r="65" spans="1:8" s="49" customFormat="1" ht="75" x14ac:dyDescent="0.25">
      <c r="A65" s="49" t="s">
        <v>195</v>
      </c>
      <c r="B65" s="49" t="s">
        <v>196</v>
      </c>
      <c r="C65" s="49" t="s">
        <v>7</v>
      </c>
      <c r="D65" s="49" t="s">
        <v>5</v>
      </c>
      <c r="E65" s="49">
        <v>0.7</v>
      </c>
      <c r="F65" s="49" t="s">
        <v>169</v>
      </c>
      <c r="H65" s="49" t="s">
        <v>348</v>
      </c>
    </row>
    <row r="66" spans="1:8" s="49" customFormat="1" ht="30" x14ac:dyDescent="0.25">
      <c r="A66" s="49" t="s">
        <v>181</v>
      </c>
      <c r="B66" s="49" t="s">
        <v>183</v>
      </c>
      <c r="C66" s="49" t="s">
        <v>7</v>
      </c>
      <c r="D66" s="49" t="s">
        <v>5</v>
      </c>
      <c r="E66" s="49">
        <v>0.7</v>
      </c>
      <c r="F66" s="49" t="s">
        <v>180</v>
      </c>
      <c r="H66" s="49" t="s">
        <v>348</v>
      </c>
    </row>
    <row r="67" spans="1:8" s="49" customFormat="1" ht="60" x14ac:dyDescent="0.25">
      <c r="A67" s="49" t="s">
        <v>182</v>
      </c>
      <c r="B67" s="49" t="s">
        <v>184</v>
      </c>
      <c r="C67" s="49" t="s">
        <v>7</v>
      </c>
      <c r="D67" s="49" t="s">
        <v>5</v>
      </c>
      <c r="E67" s="49">
        <v>0.7</v>
      </c>
      <c r="F67" s="49" t="s">
        <v>180</v>
      </c>
      <c r="H67" s="49" t="s">
        <v>348</v>
      </c>
    </row>
    <row r="68" spans="1:8" s="49" customFormat="1" x14ac:dyDescent="0.25"/>
    <row r="69" spans="1:8" s="12" customFormat="1" x14ac:dyDescent="0.25">
      <c r="A69" s="46" t="s">
        <v>344</v>
      </c>
      <c r="B69" s="46" t="s">
        <v>347</v>
      </c>
      <c r="C69" s="47"/>
      <c r="D69" s="47"/>
      <c r="E69" s="48"/>
      <c r="F69" s="46"/>
      <c r="G69" s="46"/>
      <c r="H69" s="49" t="s">
        <v>348</v>
      </c>
    </row>
    <row r="70" spans="1:8" s="12" customFormat="1" x14ac:dyDescent="0.25">
      <c r="A70" s="12" t="s">
        <v>345</v>
      </c>
      <c r="B70" s="46" t="s">
        <v>347</v>
      </c>
      <c r="G70" s="46"/>
      <c r="H70" s="49" t="s">
        <v>348</v>
      </c>
    </row>
    <row r="71" spans="1:8" s="12" customFormat="1" x14ac:dyDescent="0.25">
      <c r="A71" s="12" t="s">
        <v>346</v>
      </c>
      <c r="B71" s="46" t="s">
        <v>347</v>
      </c>
      <c r="G71" s="46"/>
      <c r="H71" s="49" t="s">
        <v>348</v>
      </c>
    </row>
    <row r="72" spans="1:8" s="12" customFormat="1" x14ac:dyDescent="0.25">
      <c r="G72" s="46"/>
      <c r="H72" s="46"/>
    </row>
    <row r="74" spans="1:8" x14ac:dyDescent="0.25">
      <c r="A74" s="9"/>
      <c r="B74" s="9" t="s">
        <v>15</v>
      </c>
      <c r="C74" s="9" t="s">
        <v>16</v>
      </c>
      <c r="D74" s="9" t="s">
        <v>17</v>
      </c>
    </row>
    <row r="75" spans="1:8" x14ac:dyDescent="0.25">
      <c r="A75" s="8" t="s">
        <v>14</v>
      </c>
      <c r="B75" s="3">
        <v>0.11</v>
      </c>
      <c r="C75" s="3">
        <v>0.33</v>
      </c>
      <c r="D75" s="3">
        <v>0.18099999999999999</v>
      </c>
    </row>
    <row r="76" spans="1:8" x14ac:dyDescent="0.25">
      <c r="A76" s="8" t="s">
        <v>18</v>
      </c>
      <c r="B76" s="4">
        <v>2.0000000000000001E-9</v>
      </c>
      <c r="C76" s="4">
        <v>2.0000000000000001E-9</v>
      </c>
      <c r="D76" s="4">
        <v>2.0000000000000001E-9</v>
      </c>
    </row>
    <row r="77" spans="1:8" ht="15.75" x14ac:dyDescent="0.25">
      <c r="A77" s="8" t="s">
        <v>19</v>
      </c>
      <c r="B77" s="10">
        <v>1.9870000000000001E-3</v>
      </c>
      <c r="C77" s="10">
        <v>1.9870000000000001E-3</v>
      </c>
      <c r="D77" s="10">
        <v>1.9870000000000001E-3</v>
      </c>
    </row>
    <row r="78" spans="1:8" x14ac:dyDescent="0.25">
      <c r="A78" s="8" t="s">
        <v>20</v>
      </c>
      <c r="B78" s="3">
        <v>3.585</v>
      </c>
      <c r="C78" s="3">
        <v>3.585</v>
      </c>
      <c r="D78" s="3">
        <v>3.585</v>
      </c>
    </row>
    <row r="79" spans="1:8" x14ac:dyDescent="0.25">
      <c r="A79" s="11" t="s">
        <v>23</v>
      </c>
      <c r="B79" s="3">
        <f>25+273.15</f>
        <v>298.14999999999998</v>
      </c>
      <c r="C79" s="3">
        <f t="shared" ref="C79:D79" si="0">25+273.15</f>
        <v>298.14999999999998</v>
      </c>
      <c r="D79" s="3">
        <f t="shared" si="0"/>
        <v>298.14999999999998</v>
      </c>
    </row>
    <row r="80" spans="1:8" x14ac:dyDescent="0.25">
      <c r="A80" s="8" t="s">
        <v>21</v>
      </c>
      <c r="B80" s="3">
        <v>2.5</v>
      </c>
      <c r="C80" s="3">
        <v>2.5</v>
      </c>
      <c r="D80" s="3">
        <v>2.5</v>
      </c>
    </row>
    <row r="81" spans="1:5" x14ac:dyDescent="0.25">
      <c r="A81" s="8" t="s">
        <v>22</v>
      </c>
      <c r="B81" s="3">
        <f>B76*EXP(-B78/B77*(1/B79-1/298.15))*POWER(B75,B80)</f>
        <v>8.0262319926600691E-12</v>
      </c>
      <c r="C81" s="3">
        <f t="shared" ref="C81:D81" si="1">C76*EXP(-C78/C77*(1/C79-1/298.15))*POWER(C75,C80)</f>
        <v>1.2511657444159828E-10</v>
      </c>
      <c r="D81" s="3">
        <f t="shared" si="1"/>
        <v>2.7875741776749193E-11</v>
      </c>
    </row>
    <row r="82" spans="1:5" x14ac:dyDescent="0.25">
      <c r="A82" s="8" t="s">
        <v>24</v>
      </c>
      <c r="B82" s="4">
        <f>B81/(B76*B75)</f>
        <v>3.6482872693909402E-2</v>
      </c>
      <c r="C82" s="4">
        <f>C81/(C76*C75)</f>
        <v>0.18957056733575495</v>
      </c>
      <c r="D82" s="4">
        <f>D81/(D76*D75)</f>
        <v>7.7004811537981194E-2</v>
      </c>
    </row>
    <row r="91" spans="1:5" x14ac:dyDescent="0.25">
      <c r="A91" s="3" t="s">
        <v>38</v>
      </c>
    </row>
    <row r="92" spans="1:5" ht="30" x14ac:dyDescent="0.25">
      <c r="A92" s="3" t="s">
        <v>25</v>
      </c>
      <c r="B92" s="3">
        <v>0.22126999999999999</v>
      </c>
      <c r="C92" s="2" t="s">
        <v>26</v>
      </c>
      <c r="D92" s="4">
        <v>100</v>
      </c>
      <c r="E92" s="3"/>
    </row>
    <row r="93" spans="1:5" ht="30" x14ac:dyDescent="0.25">
      <c r="A93" s="3" t="s">
        <v>27</v>
      </c>
      <c r="B93" s="3">
        <v>4.4790000000000003E-2</v>
      </c>
      <c r="C93" s="3" t="s">
        <v>26</v>
      </c>
      <c r="D93" s="2">
        <v>100</v>
      </c>
      <c r="E93" s="3"/>
    </row>
    <row r="94" spans="1:5" ht="30" x14ac:dyDescent="0.25">
      <c r="A94" s="3" t="s">
        <v>28</v>
      </c>
      <c r="B94" s="3">
        <v>1.5350000000000001E-2</v>
      </c>
      <c r="C94" s="3" t="s">
        <v>26</v>
      </c>
      <c r="D94" s="4">
        <v>100</v>
      </c>
      <c r="E94" s="3"/>
    </row>
    <row r="95" spans="1:5" ht="30" x14ac:dyDescent="0.25">
      <c r="A95" s="3" t="s">
        <v>29</v>
      </c>
      <c r="B95" s="3">
        <v>8.5800000000000008E-3</v>
      </c>
      <c r="C95" s="2" t="s">
        <v>26</v>
      </c>
      <c r="D95" s="4">
        <v>10</v>
      </c>
      <c r="E95" s="3"/>
    </row>
    <row r="96" spans="1:5" ht="30" x14ac:dyDescent="0.25">
      <c r="A96" s="3" t="s">
        <v>30</v>
      </c>
      <c r="B96" s="3">
        <v>5.5629999999999999E-2</v>
      </c>
      <c r="C96" s="2" t="s">
        <v>26</v>
      </c>
      <c r="D96" s="4">
        <v>0.01</v>
      </c>
      <c r="E96" s="3"/>
    </row>
    <row r="97" spans="1:5" ht="30" x14ac:dyDescent="0.25">
      <c r="A97" s="3" t="s">
        <v>31</v>
      </c>
      <c r="B97" s="3">
        <v>0.18612000000000001</v>
      </c>
      <c r="C97" s="2" t="s">
        <v>26</v>
      </c>
      <c r="D97" s="4">
        <v>10</v>
      </c>
      <c r="E97" s="3"/>
    </row>
    <row r="98" spans="1:5" ht="30" x14ac:dyDescent="0.25">
      <c r="A98" s="3" t="s">
        <v>32</v>
      </c>
      <c r="B98" s="2">
        <v>0.26251999999999998</v>
      </c>
      <c r="C98" s="3" t="s">
        <v>26</v>
      </c>
      <c r="D98" s="4">
        <v>10</v>
      </c>
      <c r="E98" s="3"/>
    </row>
    <row r="99" spans="1:5" ht="30" x14ac:dyDescent="0.25">
      <c r="A99" s="3" t="s">
        <v>33</v>
      </c>
      <c r="B99" s="2">
        <v>6.6600000000000001E-3</v>
      </c>
      <c r="C99" s="3" t="s">
        <v>26</v>
      </c>
      <c r="D99" s="4">
        <v>0.01</v>
      </c>
      <c r="E99" s="3"/>
    </row>
    <row r="100" spans="1:5" ht="30" x14ac:dyDescent="0.25">
      <c r="A100" s="3" t="s">
        <v>34</v>
      </c>
      <c r="B100" s="3">
        <v>5.8999999999999999E-3</v>
      </c>
      <c r="C100" s="2" t="s">
        <v>26</v>
      </c>
      <c r="D100" s="4">
        <v>0.01</v>
      </c>
      <c r="E100" s="3"/>
    </row>
    <row r="101" spans="1:5" ht="30" x14ac:dyDescent="0.25">
      <c r="A101" s="3" t="s">
        <v>35</v>
      </c>
      <c r="B101" s="3">
        <v>1.0000000000000001E-5</v>
      </c>
      <c r="C101" s="2" t="s">
        <v>26</v>
      </c>
      <c r="D101" s="4">
        <v>0.01</v>
      </c>
      <c r="E101" s="3"/>
    </row>
    <row r="102" spans="1:5" ht="30" x14ac:dyDescent="0.25">
      <c r="A102" s="3" t="s">
        <v>36</v>
      </c>
      <c r="B102" s="3">
        <v>1.189E-2</v>
      </c>
      <c r="C102" s="2" t="s">
        <v>26</v>
      </c>
      <c r="D102" s="4">
        <v>1E-4</v>
      </c>
      <c r="E102" s="3"/>
    </row>
    <row r="103" spans="1:5" ht="30" x14ac:dyDescent="0.25">
      <c r="A103" s="3" t="s">
        <v>37</v>
      </c>
      <c r="B103" s="3">
        <v>5.5999999999999995E-4</v>
      </c>
      <c r="C103" s="2" t="s">
        <v>26</v>
      </c>
      <c r="D103" s="4">
        <v>1E-4</v>
      </c>
      <c r="E103" s="3"/>
    </row>
    <row r="106" spans="1:5" x14ac:dyDescent="0.25">
      <c r="A106" s="3" t="s">
        <v>186</v>
      </c>
    </row>
    <row r="107" spans="1:5" x14ac:dyDescent="0.25">
      <c r="A107" s="13" t="s">
        <v>185</v>
      </c>
      <c r="B107" s="13"/>
    </row>
  </sheetData>
  <mergeCells count="3">
    <mergeCell ref="B15:F15"/>
    <mergeCell ref="B16:F16"/>
    <mergeCell ref="B55:G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opLeftCell="A34" zoomScale="85" zoomScaleNormal="85" workbookViewId="0">
      <selection activeCell="D71" sqref="D71"/>
    </sheetView>
  </sheetViews>
  <sheetFormatPr defaultRowHeight="15" x14ac:dyDescent="0.25"/>
  <cols>
    <col min="1" max="1" width="23.85546875" style="29" customWidth="1"/>
    <col min="2" max="2" width="14.140625" style="29" customWidth="1"/>
    <col min="3" max="3" width="12" style="29" customWidth="1"/>
    <col min="4" max="4" width="15" style="29" customWidth="1"/>
    <col min="5" max="5" width="13.85546875" style="29" customWidth="1"/>
    <col min="6" max="6" width="16.140625" style="29" customWidth="1"/>
    <col min="7" max="7" width="14.28515625" style="29" customWidth="1"/>
    <col min="8" max="8" width="24.140625" style="29" customWidth="1"/>
    <col min="9" max="9" width="12.42578125" style="29" customWidth="1"/>
    <col min="10" max="10" width="11.28515625" style="29" customWidth="1"/>
    <col min="11" max="11" width="13.42578125" style="29" customWidth="1"/>
    <col min="12" max="12" width="13.28515625" style="29" customWidth="1"/>
    <col min="13" max="13" width="14.28515625" style="29" customWidth="1"/>
    <col min="14" max="14" width="17.140625" style="51" customWidth="1"/>
    <col min="15" max="15" width="46.85546875" style="54" customWidth="1"/>
    <col min="16" max="16" width="12.140625" style="41" customWidth="1"/>
    <col min="17" max="17" width="9.140625" style="41"/>
    <col min="18" max="16384" width="9.140625" style="29"/>
  </cols>
  <sheetData>
    <row r="1" spans="1:17" x14ac:dyDescent="0.25">
      <c r="A1" s="29" t="s">
        <v>161</v>
      </c>
      <c r="B1" s="29" t="s">
        <v>19</v>
      </c>
      <c r="C1" t="s">
        <v>164</v>
      </c>
      <c r="D1" s="29" t="s">
        <v>165</v>
      </c>
      <c r="E1" s="29" t="s">
        <v>166</v>
      </c>
    </row>
    <row r="2" spans="1:17" ht="15.75" x14ac:dyDescent="0.25">
      <c r="A2" s="34">
        <v>5.6499999999999999E-11</v>
      </c>
      <c r="B2" s="35">
        <v>1.9870000000000001E-3</v>
      </c>
      <c r="C2" s="29">
        <v>323.14999999999998</v>
      </c>
      <c r="D2" s="29">
        <v>298.14999999999998</v>
      </c>
      <c r="E2" s="29">
        <v>363.15</v>
      </c>
    </row>
    <row r="3" spans="1:17" ht="15.75" x14ac:dyDescent="0.25">
      <c r="A3" s="34"/>
      <c r="B3" s="35"/>
    </row>
    <row r="4" spans="1:17" s="27" customFormat="1" ht="45" x14ac:dyDescent="0.25">
      <c r="A4" s="27" t="s">
        <v>140</v>
      </c>
      <c r="B4" s="27" t="s">
        <v>141</v>
      </c>
      <c r="C4" s="27" t="s">
        <v>142</v>
      </c>
      <c r="D4" s="27" t="s">
        <v>155</v>
      </c>
      <c r="E4" s="27" t="s">
        <v>156</v>
      </c>
      <c r="F4" s="27" t="s">
        <v>157</v>
      </c>
      <c r="G4" s="27" t="s">
        <v>143</v>
      </c>
      <c r="H4" s="27" t="s">
        <v>3</v>
      </c>
      <c r="I4" s="27" t="s">
        <v>163</v>
      </c>
      <c r="J4" s="27" t="s">
        <v>162</v>
      </c>
      <c r="K4" s="27" t="s">
        <v>160</v>
      </c>
      <c r="L4" s="27" t="s">
        <v>167</v>
      </c>
      <c r="M4" s="27" t="s">
        <v>168</v>
      </c>
      <c r="N4" s="52" t="s">
        <v>191</v>
      </c>
      <c r="O4" s="55" t="s">
        <v>175</v>
      </c>
      <c r="P4" s="42" t="s">
        <v>190</v>
      </c>
      <c r="Q4" s="42"/>
    </row>
    <row r="5" spans="1:17" x14ac:dyDescent="0.25">
      <c r="A5" s="37" t="s">
        <v>89</v>
      </c>
      <c r="B5" s="38" t="s">
        <v>131</v>
      </c>
      <c r="C5" s="38" t="s">
        <v>144</v>
      </c>
      <c r="D5" s="38">
        <v>-9.42</v>
      </c>
      <c r="E5" s="38">
        <v>11.9</v>
      </c>
      <c r="F5" s="38"/>
      <c r="G5" s="38"/>
      <c r="H5" s="38"/>
      <c r="I5" s="38">
        <v>100</v>
      </c>
      <c r="J5" s="39">
        <f>I5/1000</f>
        <v>0.1</v>
      </c>
      <c r="K5" s="38">
        <f t="shared" ref="K5:K36" si="0">EXP(-E5/$B$2 /$E$2)/EXP(-E5/$B$2 /$D$2)</f>
        <v>36.42857265287315</v>
      </c>
      <c r="L5" s="38">
        <f>POWER(10,D5)</f>
        <v>3.801893963205603E-10</v>
      </c>
      <c r="M5" s="38">
        <f>L5*K5</f>
        <v>1.3849757045715515E-8</v>
      </c>
      <c r="N5" s="53">
        <f>LOG(M5)</f>
        <v>-7.8585578449844116</v>
      </c>
      <c r="O5" s="54" t="str">
        <f xml:space="preserve"> "'log rate constant'" &amp; "    " &amp;N5</f>
        <v>'log rate constant'    -7.85855784498441</v>
      </c>
      <c r="P5" s="41" t="s">
        <v>189</v>
      </c>
    </row>
    <row r="6" spans="1:17" x14ac:dyDescent="0.25">
      <c r="A6" s="28" t="s">
        <v>90</v>
      </c>
      <c r="D6" s="30">
        <v>-3.2</v>
      </c>
      <c r="E6" s="30">
        <v>3.4</v>
      </c>
      <c r="I6" s="29">
        <v>100</v>
      </c>
      <c r="J6" s="36">
        <f t="shared" ref="J6:J69" si="1">I6/1000</f>
        <v>0.1</v>
      </c>
      <c r="K6" s="29">
        <f t="shared" si="0"/>
        <v>2.7933562701425849</v>
      </c>
      <c r="L6" s="29">
        <f t="shared" ref="L6:L69" si="2">POWER(10,D6)</f>
        <v>6.3095734448019244E-4</v>
      </c>
      <c r="M6" s="29">
        <f t="shared" ref="M6:M69" si="3">L6*K6</f>
        <v>1.7624886543962605E-3</v>
      </c>
      <c r="N6" s="53">
        <f t="shared" ref="N6:N72" si="4">LOG(M6)</f>
        <v>-2.7538736699955466</v>
      </c>
      <c r="O6" s="54" t="str">
        <f xml:space="preserve"> "'log rate constant'" &amp; "    " &amp;N6</f>
        <v>'log rate constant'    -2.75387366999555</v>
      </c>
      <c r="P6" s="41" t="s">
        <v>189</v>
      </c>
    </row>
    <row r="7" spans="1:17" x14ac:dyDescent="0.25">
      <c r="A7" s="62" t="s">
        <v>32</v>
      </c>
      <c r="B7" s="63" t="s">
        <v>132</v>
      </c>
      <c r="C7" s="63" t="s">
        <v>144</v>
      </c>
      <c r="D7" s="63">
        <v>-5.8</v>
      </c>
      <c r="E7" s="63">
        <v>5.6</v>
      </c>
      <c r="F7" s="64">
        <v>10</v>
      </c>
      <c r="G7" s="63"/>
      <c r="H7" s="63"/>
      <c r="I7" s="64">
        <v>10</v>
      </c>
      <c r="J7" s="65">
        <f t="shared" si="1"/>
        <v>0.01</v>
      </c>
      <c r="K7" s="63">
        <f t="shared" si="0"/>
        <v>5.4299559726562627</v>
      </c>
      <c r="L7" s="63">
        <f t="shared" si="2"/>
        <v>1.5848931924611111E-6</v>
      </c>
      <c r="M7" s="63">
        <f t="shared" si="3"/>
        <v>8.6059002564264617E-6</v>
      </c>
      <c r="N7" s="53">
        <f t="shared" si="4"/>
        <v>-5.06520369175737</v>
      </c>
      <c r="O7" s="66" t="str">
        <f t="shared" ref="O7:O69" si="5" xml:space="preserve"> "'log rate constant'" &amp; "    " &amp;N7</f>
        <v>'log rate constant'    -5.06520369175737</v>
      </c>
      <c r="P7" s="67" t="s">
        <v>187</v>
      </c>
    </row>
    <row r="8" spans="1:17" x14ac:dyDescent="0.25">
      <c r="A8" s="62" t="s">
        <v>32</v>
      </c>
      <c r="B8" s="63" t="s">
        <v>133</v>
      </c>
      <c r="C8" s="63" t="s">
        <v>144</v>
      </c>
      <c r="D8" s="63">
        <v>-0.3</v>
      </c>
      <c r="E8" s="63">
        <v>3.44</v>
      </c>
      <c r="F8" s="64">
        <v>10</v>
      </c>
      <c r="G8" s="63" t="s">
        <v>145</v>
      </c>
      <c r="H8" s="63"/>
      <c r="I8" s="64">
        <v>10</v>
      </c>
      <c r="J8" s="65">
        <f t="shared" si="1"/>
        <v>0.01</v>
      </c>
      <c r="K8" s="63">
        <f t="shared" si="0"/>
        <v>2.8273194123941945</v>
      </c>
      <c r="L8" s="63">
        <f t="shared" si="2"/>
        <v>0.50118723362727224</v>
      </c>
      <c r="M8" s="63">
        <f t="shared" si="3"/>
        <v>1.4170163948785313</v>
      </c>
      <c r="N8" s="53">
        <f t="shared" si="4"/>
        <v>0.15137487506332989</v>
      </c>
      <c r="O8" s="66" t="str">
        <f t="shared" si="5"/>
        <v>'log rate constant'    0.15137487506333</v>
      </c>
      <c r="P8" s="67" t="s">
        <v>187</v>
      </c>
    </row>
    <row r="9" spans="1:17" x14ac:dyDescent="0.25">
      <c r="A9" s="28" t="s">
        <v>37</v>
      </c>
      <c r="D9" s="31">
        <v>-3.2</v>
      </c>
      <c r="E9" s="31">
        <v>3.4</v>
      </c>
      <c r="F9" s="32">
        <v>1E-4</v>
      </c>
      <c r="I9" s="32">
        <v>1E-4</v>
      </c>
      <c r="J9" s="36">
        <f t="shared" si="1"/>
        <v>1.0000000000000001E-7</v>
      </c>
      <c r="K9" s="29">
        <f t="shared" si="0"/>
        <v>2.7933562701425849</v>
      </c>
      <c r="L9" s="29">
        <f t="shared" si="2"/>
        <v>6.3095734448019244E-4</v>
      </c>
      <c r="M9" s="29">
        <f t="shared" si="3"/>
        <v>1.7624886543962605E-3</v>
      </c>
      <c r="N9" s="53">
        <f t="shared" si="4"/>
        <v>-2.7538736699955466</v>
      </c>
      <c r="O9" s="54" t="str">
        <f t="shared" si="5"/>
        <v>'log rate constant'    -2.75387366999555</v>
      </c>
      <c r="P9" s="41" t="s">
        <v>189</v>
      </c>
    </row>
    <row r="10" spans="1:17" x14ac:dyDescent="0.25">
      <c r="A10" s="37" t="s">
        <v>91</v>
      </c>
      <c r="B10" s="38" t="s">
        <v>131</v>
      </c>
      <c r="C10" s="38" t="s">
        <v>144</v>
      </c>
      <c r="D10" s="38">
        <v>-9.4</v>
      </c>
      <c r="E10" s="38">
        <v>11.9</v>
      </c>
      <c r="F10" s="38"/>
      <c r="G10" s="38"/>
      <c r="H10" s="38"/>
      <c r="I10" s="38">
        <v>100</v>
      </c>
      <c r="J10" s="39">
        <f t="shared" si="1"/>
        <v>0.1</v>
      </c>
      <c r="K10" s="38">
        <f t="shared" si="0"/>
        <v>36.42857265287315</v>
      </c>
      <c r="L10" s="38">
        <f t="shared" si="2"/>
        <v>3.9810717055349621E-10</v>
      </c>
      <c r="M10" s="38">
        <f t="shared" si="3"/>
        <v>1.4502475986137799E-8</v>
      </c>
      <c r="N10" s="53">
        <f t="shared" si="4"/>
        <v>-7.8385578449844111</v>
      </c>
      <c r="O10" s="54" t="str">
        <f t="shared" si="5"/>
        <v>'log rate constant'    -7.83855784498441</v>
      </c>
      <c r="P10" s="41" t="s">
        <v>189</v>
      </c>
    </row>
    <row r="11" spans="1:17" x14ac:dyDescent="0.25">
      <c r="A11" s="28" t="s">
        <v>92</v>
      </c>
      <c r="D11" s="30">
        <v>-14</v>
      </c>
      <c r="E11" s="30">
        <v>12</v>
      </c>
      <c r="I11" s="29">
        <v>100</v>
      </c>
      <c r="J11" s="36">
        <f t="shared" si="1"/>
        <v>0.1</v>
      </c>
      <c r="K11" s="29">
        <f t="shared" si="0"/>
        <v>37.545986327266689</v>
      </c>
      <c r="L11" s="29">
        <f t="shared" si="2"/>
        <v>1E-14</v>
      </c>
      <c r="M11" s="29">
        <f t="shared" si="3"/>
        <v>3.7545986327266688E-13</v>
      </c>
      <c r="N11" s="53">
        <f t="shared" si="4"/>
        <v>-12.42543648233722</v>
      </c>
      <c r="O11" s="54" t="str">
        <f t="shared" si="5"/>
        <v>'log rate constant'    -12.4254364823372</v>
      </c>
      <c r="P11" s="41" t="s">
        <v>189</v>
      </c>
    </row>
    <row r="12" spans="1:17" x14ac:dyDescent="0.25">
      <c r="A12" s="28" t="s">
        <v>93</v>
      </c>
      <c r="D12" s="30">
        <v>-14</v>
      </c>
      <c r="E12" s="30">
        <v>12</v>
      </c>
      <c r="I12" s="29">
        <v>100</v>
      </c>
      <c r="J12" s="36">
        <f t="shared" si="1"/>
        <v>0.1</v>
      </c>
      <c r="K12" s="29">
        <f t="shared" si="0"/>
        <v>37.545986327266689</v>
      </c>
      <c r="L12" s="29">
        <f t="shared" si="2"/>
        <v>1E-14</v>
      </c>
      <c r="M12" s="29">
        <f t="shared" si="3"/>
        <v>3.7545986327266688E-13</v>
      </c>
      <c r="N12" s="53">
        <f t="shared" si="4"/>
        <v>-12.42543648233722</v>
      </c>
      <c r="O12" s="54" t="str">
        <f t="shared" si="5"/>
        <v>'log rate constant'    -12.4254364823372</v>
      </c>
      <c r="P12" s="41" t="s">
        <v>189</v>
      </c>
    </row>
    <row r="13" spans="1:17" x14ac:dyDescent="0.25">
      <c r="A13" s="37" t="s">
        <v>94</v>
      </c>
      <c r="B13" s="38" t="s">
        <v>134</v>
      </c>
      <c r="C13" s="38" t="s">
        <v>146</v>
      </c>
      <c r="D13" s="38">
        <v>-10.25</v>
      </c>
      <c r="E13" s="38">
        <v>0</v>
      </c>
      <c r="F13" s="38"/>
      <c r="G13" s="38"/>
      <c r="H13" s="38"/>
      <c r="I13" s="38">
        <v>100</v>
      </c>
      <c r="J13" s="39">
        <f t="shared" si="1"/>
        <v>0.1</v>
      </c>
      <c r="K13" s="38">
        <f t="shared" si="0"/>
        <v>1</v>
      </c>
      <c r="L13" s="38">
        <f t="shared" si="2"/>
        <v>5.6234132519034822E-11</v>
      </c>
      <c r="M13" s="38">
        <f t="shared" si="3"/>
        <v>5.6234132519034822E-11</v>
      </c>
      <c r="N13" s="53">
        <f t="shared" si="4"/>
        <v>-10.25</v>
      </c>
      <c r="O13" s="54" t="str">
        <f t="shared" si="5"/>
        <v>'log rate constant'    -10.25</v>
      </c>
      <c r="P13" s="41" t="s">
        <v>189</v>
      </c>
    </row>
    <row r="14" spans="1:17" x14ac:dyDescent="0.25">
      <c r="A14" s="28" t="s">
        <v>95</v>
      </c>
      <c r="D14" s="30">
        <v>-14</v>
      </c>
      <c r="E14" s="30">
        <v>12</v>
      </c>
      <c r="I14" s="29">
        <v>100</v>
      </c>
      <c r="J14" s="36">
        <f t="shared" si="1"/>
        <v>0.1</v>
      </c>
      <c r="K14" s="29">
        <f t="shared" si="0"/>
        <v>37.545986327266689</v>
      </c>
      <c r="L14" s="29">
        <f t="shared" si="2"/>
        <v>1E-14</v>
      </c>
      <c r="M14" s="29">
        <f t="shared" si="3"/>
        <v>3.7545986327266688E-13</v>
      </c>
      <c r="N14" s="53">
        <f t="shared" si="4"/>
        <v>-12.42543648233722</v>
      </c>
      <c r="O14" s="54" t="str">
        <f t="shared" si="5"/>
        <v>'log rate constant'    -12.4254364823372</v>
      </c>
      <c r="P14" s="41" t="s">
        <v>189</v>
      </c>
    </row>
    <row r="15" spans="1:17" x14ac:dyDescent="0.25">
      <c r="A15" s="37" t="s">
        <v>36</v>
      </c>
      <c r="B15" s="38" t="s">
        <v>132</v>
      </c>
      <c r="C15" s="38" t="s">
        <v>144</v>
      </c>
      <c r="D15" s="38">
        <v>-7.53</v>
      </c>
      <c r="E15" s="38">
        <v>12.5</v>
      </c>
      <c r="F15" s="40">
        <v>1E-4</v>
      </c>
      <c r="G15" s="38"/>
      <c r="H15" s="38"/>
      <c r="I15" s="40">
        <v>1E-4</v>
      </c>
      <c r="J15" s="39">
        <f t="shared" si="1"/>
        <v>1.0000000000000001E-7</v>
      </c>
      <c r="K15" s="38">
        <f t="shared" si="0"/>
        <v>43.668706793282396</v>
      </c>
      <c r="L15" s="38">
        <f t="shared" si="2"/>
        <v>2.9512092266663779E-8</v>
      </c>
      <c r="M15" s="38">
        <f t="shared" si="3"/>
        <v>1.2887549040492373E-6</v>
      </c>
      <c r="N15" s="53">
        <f t="shared" si="4"/>
        <v>-5.8898296691012728</v>
      </c>
      <c r="O15" s="54" t="str">
        <f t="shared" si="5"/>
        <v>'log rate constant'    -5.88982966910127</v>
      </c>
      <c r="P15" s="41" t="s">
        <v>189</v>
      </c>
    </row>
    <row r="16" spans="1:17" x14ac:dyDescent="0.25">
      <c r="A16" s="37" t="s">
        <v>36</v>
      </c>
      <c r="B16" s="38" t="s">
        <v>133</v>
      </c>
      <c r="C16" s="38" t="s">
        <v>144</v>
      </c>
      <c r="D16" s="38">
        <v>-3.19</v>
      </c>
      <c r="E16" s="38">
        <v>8.6199999999999992</v>
      </c>
      <c r="F16" s="40">
        <v>1E-4</v>
      </c>
      <c r="G16" s="38" t="s">
        <v>147</v>
      </c>
      <c r="H16" s="38"/>
      <c r="I16" s="40">
        <v>1E-4</v>
      </c>
      <c r="J16" s="39">
        <f t="shared" si="1"/>
        <v>1.0000000000000001E-7</v>
      </c>
      <c r="K16" s="38">
        <f t="shared" si="0"/>
        <v>13.522639184089781</v>
      </c>
      <c r="L16" s="38">
        <f t="shared" si="2"/>
        <v>6.4565422903465513E-4</v>
      </c>
      <c r="M16" s="38">
        <f t="shared" si="3"/>
        <v>8.7309491769173055E-3</v>
      </c>
      <c r="N16" s="53">
        <f t="shared" si="4"/>
        <v>-2.0589385398122375</v>
      </c>
      <c r="O16" s="54" t="str">
        <f t="shared" si="5"/>
        <v>'log rate constant'    -2.05893853981224</v>
      </c>
      <c r="P16" s="41" t="s">
        <v>189</v>
      </c>
    </row>
    <row r="17" spans="1:16" x14ac:dyDescent="0.25">
      <c r="A17" s="28" t="s">
        <v>96</v>
      </c>
      <c r="D17" s="30">
        <v>-14</v>
      </c>
      <c r="E17" s="30">
        <v>12</v>
      </c>
      <c r="I17" s="29">
        <v>100</v>
      </c>
      <c r="J17" s="36">
        <f t="shared" si="1"/>
        <v>0.1</v>
      </c>
      <c r="K17" s="29">
        <f t="shared" si="0"/>
        <v>37.545986327266689</v>
      </c>
      <c r="L17" s="29">
        <f t="shared" si="2"/>
        <v>1E-14</v>
      </c>
      <c r="M17" s="29">
        <f t="shared" si="3"/>
        <v>3.7545986327266688E-13</v>
      </c>
      <c r="N17" s="53">
        <f t="shared" si="4"/>
        <v>-12.42543648233722</v>
      </c>
      <c r="O17" s="54" t="str">
        <f t="shared" si="5"/>
        <v>'log rate constant'    -12.4254364823372</v>
      </c>
      <c r="P17" s="41" t="s">
        <v>189</v>
      </c>
    </row>
    <row r="18" spans="1:16" x14ac:dyDescent="0.25">
      <c r="A18" s="28" t="s">
        <v>97</v>
      </c>
      <c r="D18" s="30">
        <v>-14</v>
      </c>
      <c r="E18" s="30">
        <v>12</v>
      </c>
      <c r="I18" s="29">
        <v>100</v>
      </c>
      <c r="J18" s="36">
        <f t="shared" si="1"/>
        <v>0.1</v>
      </c>
      <c r="K18" s="29">
        <f t="shared" si="0"/>
        <v>37.545986327266689</v>
      </c>
      <c r="L18" s="29">
        <f t="shared" si="2"/>
        <v>1E-14</v>
      </c>
      <c r="M18" s="29">
        <f t="shared" si="3"/>
        <v>3.7545986327266688E-13</v>
      </c>
      <c r="N18" s="53">
        <f t="shared" si="4"/>
        <v>-12.42543648233722</v>
      </c>
      <c r="O18" s="54" t="str">
        <f t="shared" si="5"/>
        <v>'log rate constant'    -12.4254364823372</v>
      </c>
      <c r="P18" s="41" t="s">
        <v>189</v>
      </c>
    </row>
    <row r="19" spans="1:16" x14ac:dyDescent="0.25">
      <c r="A19" s="28" t="s">
        <v>98</v>
      </c>
      <c r="D19" s="30">
        <v>-14</v>
      </c>
      <c r="E19" s="30">
        <v>12</v>
      </c>
      <c r="I19" s="29">
        <v>100</v>
      </c>
      <c r="J19" s="36">
        <f t="shared" si="1"/>
        <v>0.1</v>
      </c>
      <c r="K19" s="29">
        <f t="shared" si="0"/>
        <v>37.545986327266689</v>
      </c>
      <c r="L19" s="29">
        <f t="shared" si="2"/>
        <v>1E-14</v>
      </c>
      <c r="M19" s="29">
        <f t="shared" si="3"/>
        <v>3.7545986327266688E-13</v>
      </c>
      <c r="N19" s="53">
        <f t="shared" si="4"/>
        <v>-12.42543648233722</v>
      </c>
      <c r="O19" s="54" t="str">
        <f t="shared" si="5"/>
        <v>'log rate constant'    -12.4254364823372</v>
      </c>
      <c r="P19" s="41" t="s">
        <v>189</v>
      </c>
    </row>
    <row r="20" spans="1:16" x14ac:dyDescent="0.25">
      <c r="A20" s="62" t="s">
        <v>99</v>
      </c>
      <c r="B20" s="63"/>
      <c r="C20" s="63"/>
      <c r="D20" s="68">
        <v>-14</v>
      </c>
      <c r="E20" s="68">
        <v>12</v>
      </c>
      <c r="F20" s="63"/>
      <c r="G20" s="63"/>
      <c r="H20" s="63"/>
      <c r="I20" s="63">
        <v>100</v>
      </c>
      <c r="J20" s="65">
        <f t="shared" si="1"/>
        <v>0.1</v>
      </c>
      <c r="K20" s="63">
        <f t="shared" si="0"/>
        <v>37.545986327266689</v>
      </c>
      <c r="L20" s="63">
        <f t="shared" si="2"/>
        <v>1E-14</v>
      </c>
      <c r="M20" s="63">
        <f t="shared" si="3"/>
        <v>3.7545986327266688E-13</v>
      </c>
      <c r="N20" s="53">
        <f t="shared" si="4"/>
        <v>-12.42543648233722</v>
      </c>
      <c r="O20" s="66" t="str">
        <f t="shared" si="5"/>
        <v>'log rate constant'    -12.4254364823372</v>
      </c>
      <c r="P20" s="67" t="s">
        <v>187</v>
      </c>
    </row>
    <row r="21" spans="1:16" x14ac:dyDescent="0.25">
      <c r="A21" s="28" t="s">
        <v>100</v>
      </c>
      <c r="D21" s="30">
        <v>-14</v>
      </c>
      <c r="E21" s="30">
        <v>12</v>
      </c>
      <c r="I21" s="29">
        <v>100</v>
      </c>
      <c r="J21" s="36">
        <f t="shared" si="1"/>
        <v>0.1</v>
      </c>
      <c r="K21" s="29">
        <f t="shared" si="0"/>
        <v>37.545986327266689</v>
      </c>
      <c r="L21" s="29">
        <f t="shared" si="2"/>
        <v>1E-14</v>
      </c>
      <c r="M21" s="29">
        <f t="shared" si="3"/>
        <v>3.7545986327266688E-13</v>
      </c>
      <c r="N21" s="53">
        <f t="shared" si="4"/>
        <v>-12.42543648233722</v>
      </c>
      <c r="O21" s="54" t="str">
        <f t="shared" si="5"/>
        <v>'log rate constant'    -12.4254364823372</v>
      </c>
      <c r="P21" s="41" t="s">
        <v>189</v>
      </c>
    </row>
    <row r="22" spans="1:16" x14ac:dyDescent="0.25">
      <c r="A22" s="28" t="s">
        <v>101</v>
      </c>
      <c r="D22" s="30">
        <v>-14</v>
      </c>
      <c r="E22" s="30">
        <v>12</v>
      </c>
      <c r="I22" s="29">
        <v>100</v>
      </c>
      <c r="J22" s="36">
        <f t="shared" si="1"/>
        <v>0.1</v>
      </c>
      <c r="K22" s="29">
        <f t="shared" si="0"/>
        <v>37.545986327266689</v>
      </c>
      <c r="L22" s="29">
        <f t="shared" si="2"/>
        <v>1E-14</v>
      </c>
      <c r="M22" s="29">
        <f t="shared" si="3"/>
        <v>3.7545986327266688E-13</v>
      </c>
      <c r="N22" s="53">
        <f t="shared" si="4"/>
        <v>-12.42543648233722</v>
      </c>
      <c r="O22" s="54" t="str">
        <f t="shared" si="5"/>
        <v>'log rate constant'    -12.4254364823372</v>
      </c>
      <c r="P22" s="41" t="s">
        <v>189</v>
      </c>
    </row>
    <row r="23" spans="1:16" x14ac:dyDescent="0.25">
      <c r="A23" s="28" t="s">
        <v>102</v>
      </c>
      <c r="D23" s="30">
        <v>-14</v>
      </c>
      <c r="E23" s="30">
        <v>12</v>
      </c>
      <c r="I23" s="29">
        <v>100</v>
      </c>
      <c r="J23" s="36">
        <f t="shared" si="1"/>
        <v>0.1</v>
      </c>
      <c r="K23" s="29">
        <f t="shared" si="0"/>
        <v>37.545986327266689</v>
      </c>
      <c r="L23" s="29">
        <f t="shared" si="2"/>
        <v>1E-14</v>
      </c>
      <c r="M23" s="29">
        <f t="shared" si="3"/>
        <v>3.7545986327266688E-13</v>
      </c>
      <c r="N23" s="53">
        <f t="shared" si="4"/>
        <v>-12.42543648233722</v>
      </c>
      <c r="O23" s="54" t="str">
        <f t="shared" si="5"/>
        <v>'log rate constant'    -12.4254364823372</v>
      </c>
      <c r="P23" s="57" t="s">
        <v>189</v>
      </c>
    </row>
    <row r="24" spans="1:16" x14ac:dyDescent="0.25">
      <c r="A24" s="62" t="s">
        <v>103</v>
      </c>
      <c r="B24" s="63"/>
      <c r="C24" s="63"/>
      <c r="D24" s="68">
        <v>-14</v>
      </c>
      <c r="E24" s="68">
        <v>12</v>
      </c>
      <c r="F24" s="63"/>
      <c r="G24" s="63"/>
      <c r="H24" s="63"/>
      <c r="I24" s="63">
        <v>100</v>
      </c>
      <c r="J24" s="65">
        <f t="shared" si="1"/>
        <v>0.1</v>
      </c>
      <c r="K24" s="63">
        <f t="shared" si="0"/>
        <v>37.545986327266689</v>
      </c>
      <c r="L24" s="63">
        <f t="shared" si="2"/>
        <v>1E-14</v>
      </c>
      <c r="M24" s="63">
        <f t="shared" si="3"/>
        <v>3.7545986327266688E-13</v>
      </c>
      <c r="N24" s="53">
        <f t="shared" si="4"/>
        <v>-12.42543648233722</v>
      </c>
      <c r="O24" s="66" t="str">
        <f t="shared" si="5"/>
        <v>'log rate constant'    -12.4254364823372</v>
      </c>
      <c r="P24" s="67" t="s">
        <v>187</v>
      </c>
    </row>
    <row r="25" spans="1:16" x14ac:dyDescent="0.25">
      <c r="A25" s="28" t="s">
        <v>104</v>
      </c>
      <c r="D25" s="30">
        <v>-14</v>
      </c>
      <c r="E25" s="30">
        <v>12</v>
      </c>
      <c r="I25" s="29">
        <v>100</v>
      </c>
      <c r="J25" s="36">
        <f t="shared" si="1"/>
        <v>0.1</v>
      </c>
      <c r="K25" s="29">
        <f t="shared" si="0"/>
        <v>37.545986327266689</v>
      </c>
      <c r="L25" s="29">
        <f t="shared" si="2"/>
        <v>1E-14</v>
      </c>
      <c r="M25" s="29">
        <f t="shared" si="3"/>
        <v>3.7545986327266688E-13</v>
      </c>
      <c r="N25" s="53">
        <f t="shared" si="4"/>
        <v>-12.42543648233722</v>
      </c>
      <c r="O25" s="54" t="str">
        <f t="shared" si="5"/>
        <v>'log rate constant'    -12.4254364823372</v>
      </c>
      <c r="P25" s="57" t="s">
        <v>189</v>
      </c>
    </row>
    <row r="26" spans="1:16" x14ac:dyDescent="0.25">
      <c r="A26" s="28" t="s">
        <v>105</v>
      </c>
      <c r="D26" s="30">
        <v>-14</v>
      </c>
      <c r="E26" s="30">
        <v>12</v>
      </c>
      <c r="I26" s="29">
        <v>100</v>
      </c>
      <c r="J26" s="36">
        <f t="shared" si="1"/>
        <v>0.1</v>
      </c>
      <c r="K26" s="29">
        <f t="shared" si="0"/>
        <v>37.545986327266689</v>
      </c>
      <c r="L26" s="29">
        <f t="shared" si="2"/>
        <v>1E-14</v>
      </c>
      <c r="M26" s="29">
        <f t="shared" si="3"/>
        <v>3.7545986327266688E-13</v>
      </c>
      <c r="N26" s="53">
        <f t="shared" si="4"/>
        <v>-12.42543648233722</v>
      </c>
      <c r="O26" s="54" t="str">
        <f t="shared" si="5"/>
        <v>'log rate constant'    -12.4254364823372</v>
      </c>
      <c r="P26" s="57" t="s">
        <v>189</v>
      </c>
    </row>
    <row r="27" spans="1:16" x14ac:dyDescent="0.25">
      <c r="A27" s="28" t="s">
        <v>106</v>
      </c>
      <c r="D27" s="30">
        <v>-14</v>
      </c>
      <c r="E27" s="30">
        <v>12</v>
      </c>
      <c r="I27" s="29">
        <v>100</v>
      </c>
      <c r="J27" s="36">
        <f t="shared" si="1"/>
        <v>0.1</v>
      </c>
      <c r="K27" s="29">
        <f t="shared" si="0"/>
        <v>37.545986327266689</v>
      </c>
      <c r="L27" s="29">
        <f t="shared" si="2"/>
        <v>1E-14</v>
      </c>
      <c r="M27" s="29">
        <f t="shared" si="3"/>
        <v>3.7545986327266688E-13</v>
      </c>
      <c r="N27" s="53">
        <f t="shared" si="4"/>
        <v>-12.42543648233722</v>
      </c>
      <c r="O27" s="54" t="str">
        <f t="shared" si="5"/>
        <v>'log rate constant'    -12.4254364823372</v>
      </c>
      <c r="P27" s="41" t="s">
        <v>189</v>
      </c>
    </row>
    <row r="28" spans="1:16" x14ac:dyDescent="0.25">
      <c r="A28" s="28" t="s">
        <v>35</v>
      </c>
      <c r="D28" s="31">
        <v>-7.94</v>
      </c>
      <c r="E28" s="31">
        <v>20.7</v>
      </c>
      <c r="F28" s="32">
        <v>0.01</v>
      </c>
      <c r="I28" s="32">
        <v>0.01</v>
      </c>
      <c r="J28" s="36">
        <f t="shared" si="1"/>
        <v>1.0000000000000001E-5</v>
      </c>
      <c r="K28" s="29">
        <f t="shared" si="0"/>
        <v>520.1421733301321</v>
      </c>
      <c r="L28" s="29">
        <f t="shared" si="2"/>
        <v>1.14815362149688E-8</v>
      </c>
      <c r="M28" s="29">
        <f t="shared" si="3"/>
        <v>5.9720312000224907E-6</v>
      </c>
      <c r="N28" s="53">
        <f t="shared" si="4"/>
        <v>-5.2238779320317059</v>
      </c>
      <c r="O28" s="54" t="str">
        <f t="shared" si="5"/>
        <v>'log rate constant'    -5.22387793203171</v>
      </c>
      <c r="P28" s="41" t="s">
        <v>189</v>
      </c>
    </row>
    <row r="29" spans="1:16" x14ac:dyDescent="0.25">
      <c r="A29" s="28" t="s">
        <v>107</v>
      </c>
      <c r="D29" s="30">
        <v>-2.79</v>
      </c>
      <c r="E29" s="30">
        <v>0</v>
      </c>
      <c r="I29" s="29">
        <v>100</v>
      </c>
      <c r="J29" s="36">
        <f t="shared" si="1"/>
        <v>0.1</v>
      </c>
      <c r="K29" s="29">
        <f t="shared" si="0"/>
        <v>1</v>
      </c>
      <c r="L29" s="29">
        <f t="shared" si="2"/>
        <v>1.6218100973589284E-3</v>
      </c>
      <c r="M29" s="29">
        <f t="shared" si="3"/>
        <v>1.6218100973589284E-3</v>
      </c>
      <c r="N29" s="53">
        <f t="shared" si="4"/>
        <v>-2.7900000000000005</v>
      </c>
      <c r="O29" s="54" t="str">
        <f t="shared" si="5"/>
        <v>'log rate constant'    -2.79</v>
      </c>
      <c r="P29" s="41" t="s">
        <v>189</v>
      </c>
    </row>
    <row r="30" spans="1:16" x14ac:dyDescent="0.25">
      <c r="A30" s="58" t="s">
        <v>108</v>
      </c>
      <c r="B30" s="59"/>
      <c r="C30" s="59"/>
      <c r="D30" s="59">
        <v>-14</v>
      </c>
      <c r="E30" s="59">
        <v>12</v>
      </c>
      <c r="F30" s="59"/>
      <c r="G30" s="59"/>
      <c r="H30" s="59"/>
      <c r="I30" s="59">
        <v>100</v>
      </c>
      <c r="J30" s="60">
        <f t="shared" si="1"/>
        <v>0.1</v>
      </c>
      <c r="K30" s="59">
        <f t="shared" si="0"/>
        <v>37.545986327266689</v>
      </c>
      <c r="L30" s="59">
        <f t="shared" si="2"/>
        <v>1E-14</v>
      </c>
      <c r="M30" s="59">
        <f t="shared" si="3"/>
        <v>3.7545986327266688E-13</v>
      </c>
      <c r="N30" s="53">
        <f t="shared" si="4"/>
        <v>-12.42543648233722</v>
      </c>
      <c r="O30" s="61" t="str">
        <f t="shared" si="5"/>
        <v>'log rate constant'    -12.4254364823372</v>
      </c>
      <c r="P30" s="59"/>
    </row>
    <row r="31" spans="1:16" x14ac:dyDescent="0.25">
      <c r="A31" s="28" t="s">
        <v>109</v>
      </c>
      <c r="D31" s="30">
        <v>-14</v>
      </c>
      <c r="E31" s="30">
        <v>12</v>
      </c>
      <c r="I31" s="29">
        <v>100</v>
      </c>
      <c r="J31" s="36">
        <f t="shared" si="1"/>
        <v>0.1</v>
      </c>
      <c r="K31" s="29">
        <f t="shared" si="0"/>
        <v>37.545986327266689</v>
      </c>
      <c r="L31" s="29">
        <f t="shared" si="2"/>
        <v>1E-14</v>
      </c>
      <c r="M31" s="29">
        <f t="shared" si="3"/>
        <v>3.7545986327266688E-13</v>
      </c>
      <c r="N31" s="53">
        <f t="shared" si="4"/>
        <v>-12.42543648233722</v>
      </c>
      <c r="O31" s="54" t="str">
        <f t="shared" si="5"/>
        <v>'log rate constant'    -12.4254364823372</v>
      </c>
      <c r="P31" s="41" t="s">
        <v>189</v>
      </c>
    </row>
    <row r="32" spans="1:16" x14ac:dyDescent="0.25">
      <c r="A32" s="62" t="s">
        <v>110</v>
      </c>
      <c r="B32" s="63"/>
      <c r="C32" s="63"/>
      <c r="D32" s="68">
        <v>-14</v>
      </c>
      <c r="E32" s="68">
        <v>12</v>
      </c>
      <c r="F32" s="63"/>
      <c r="G32" s="63"/>
      <c r="H32" s="63"/>
      <c r="I32" s="63">
        <v>100</v>
      </c>
      <c r="J32" s="65">
        <f t="shared" si="1"/>
        <v>0.1</v>
      </c>
      <c r="K32" s="63">
        <f t="shared" si="0"/>
        <v>37.545986327266689</v>
      </c>
      <c r="L32" s="63">
        <f t="shared" si="2"/>
        <v>1E-14</v>
      </c>
      <c r="M32" s="63">
        <f t="shared" si="3"/>
        <v>3.7545986327266688E-13</v>
      </c>
      <c r="N32" s="53">
        <f t="shared" si="4"/>
        <v>-12.42543648233722</v>
      </c>
      <c r="O32" s="66" t="str">
        <f t="shared" si="5"/>
        <v>'log rate constant'    -12.4254364823372</v>
      </c>
      <c r="P32" s="67" t="s">
        <v>187</v>
      </c>
    </row>
    <row r="33" spans="1:16" x14ac:dyDescent="0.25">
      <c r="A33" s="62" t="s">
        <v>25</v>
      </c>
      <c r="B33" s="63"/>
      <c r="C33" s="63"/>
      <c r="D33" s="69">
        <v>-14</v>
      </c>
      <c r="E33" s="69">
        <v>12</v>
      </c>
      <c r="F33" s="70">
        <v>100</v>
      </c>
      <c r="G33" s="63"/>
      <c r="H33" s="63"/>
      <c r="I33" s="70">
        <v>100</v>
      </c>
      <c r="J33" s="65">
        <f t="shared" si="1"/>
        <v>0.1</v>
      </c>
      <c r="K33" s="63">
        <f t="shared" si="0"/>
        <v>37.545986327266689</v>
      </c>
      <c r="L33" s="63">
        <f t="shared" si="2"/>
        <v>1E-14</v>
      </c>
      <c r="M33" s="63">
        <f t="shared" si="3"/>
        <v>3.7545986327266688E-13</v>
      </c>
      <c r="N33" s="53">
        <f t="shared" si="4"/>
        <v>-12.42543648233722</v>
      </c>
      <c r="O33" s="66" t="str">
        <f t="shared" si="5"/>
        <v>'log rate constant'    -12.4254364823372</v>
      </c>
      <c r="P33" s="67" t="s">
        <v>187</v>
      </c>
    </row>
    <row r="34" spans="1:16" x14ac:dyDescent="0.25">
      <c r="A34" s="37" t="s">
        <v>111</v>
      </c>
      <c r="B34" s="38" t="s">
        <v>135</v>
      </c>
      <c r="C34" s="38" t="s">
        <v>135</v>
      </c>
      <c r="D34" s="38">
        <v>-6.52</v>
      </c>
      <c r="E34" s="38">
        <v>0</v>
      </c>
      <c r="F34" s="38"/>
      <c r="G34" s="38"/>
      <c r="H34" s="38"/>
      <c r="I34" s="38">
        <v>100</v>
      </c>
      <c r="J34" s="39">
        <f t="shared" si="1"/>
        <v>0.1</v>
      </c>
      <c r="K34" s="38">
        <f t="shared" si="0"/>
        <v>1</v>
      </c>
      <c r="L34" s="38">
        <f t="shared" si="2"/>
        <v>3.0199517204020165E-7</v>
      </c>
      <c r="M34" s="38">
        <f t="shared" si="3"/>
        <v>3.0199517204020165E-7</v>
      </c>
      <c r="N34" s="53">
        <f t="shared" si="4"/>
        <v>-6.52</v>
      </c>
      <c r="O34" s="54" t="str">
        <f t="shared" si="5"/>
        <v>'log rate constant'    -6.52</v>
      </c>
      <c r="P34" s="41" t="s">
        <v>189</v>
      </c>
    </row>
    <row r="35" spans="1:16" x14ac:dyDescent="0.25">
      <c r="A35" s="37" t="s">
        <v>29</v>
      </c>
      <c r="B35" s="38" t="s">
        <v>132</v>
      </c>
      <c r="C35" s="38" t="s">
        <v>144</v>
      </c>
      <c r="D35" s="38">
        <v>-13.18</v>
      </c>
      <c r="E35" s="38">
        <v>5.3</v>
      </c>
      <c r="F35" s="40">
        <v>10</v>
      </c>
      <c r="G35" s="38" t="s">
        <v>148</v>
      </c>
      <c r="H35" s="38" t="s">
        <v>158</v>
      </c>
      <c r="I35" s="40">
        <v>10</v>
      </c>
      <c r="J35" s="39">
        <f t="shared" si="1"/>
        <v>0.01</v>
      </c>
      <c r="K35" s="38">
        <f t="shared" si="0"/>
        <v>4.9594352018234327</v>
      </c>
      <c r="L35" s="38">
        <f t="shared" si="2"/>
        <v>6.6069344800759472E-14</v>
      </c>
      <c r="M35" s="38">
        <f t="shared" si="3"/>
        <v>3.2766663436629651E-13</v>
      </c>
      <c r="N35" s="53">
        <f t="shared" si="4"/>
        <v>-12.48456777969894</v>
      </c>
      <c r="O35" s="54" t="str">
        <f t="shared" si="5"/>
        <v>'log rate constant'    -12.4845677796989</v>
      </c>
      <c r="P35" s="41" t="s">
        <v>189</v>
      </c>
    </row>
    <row r="36" spans="1:16" x14ac:dyDescent="0.25">
      <c r="A36" s="37" t="s">
        <v>29</v>
      </c>
      <c r="B36" s="38" t="s">
        <v>136</v>
      </c>
      <c r="C36" s="38" t="s">
        <v>144</v>
      </c>
      <c r="D36" s="38">
        <v>-17.05</v>
      </c>
      <c r="E36" s="38">
        <v>4.2699999999999996</v>
      </c>
      <c r="F36" s="40">
        <v>10</v>
      </c>
      <c r="G36" s="38" t="s">
        <v>149</v>
      </c>
      <c r="H36" s="38"/>
      <c r="I36" s="40">
        <v>10</v>
      </c>
      <c r="J36" s="39">
        <f t="shared" si="1"/>
        <v>0.01</v>
      </c>
      <c r="K36" s="38">
        <f t="shared" si="0"/>
        <v>3.6331404323061838</v>
      </c>
      <c r="L36" s="38">
        <f t="shared" si="2"/>
        <v>8.9125093813373873E-18</v>
      </c>
      <c r="M36" s="38">
        <f t="shared" si="3"/>
        <v>3.2380398186645034E-17</v>
      </c>
      <c r="N36" s="53">
        <f t="shared" si="4"/>
        <v>-16.489717814964997</v>
      </c>
      <c r="O36" s="54" t="str">
        <f t="shared" si="5"/>
        <v>'log rate constant'    -16.489717814965</v>
      </c>
      <c r="P36" s="41" t="s">
        <v>189</v>
      </c>
    </row>
    <row r="37" spans="1:16" x14ac:dyDescent="0.25">
      <c r="A37" s="37" t="s">
        <v>29</v>
      </c>
      <c r="B37" s="38" t="s">
        <v>133</v>
      </c>
      <c r="C37" s="38" t="s">
        <v>144</v>
      </c>
      <c r="D37" s="38">
        <v>-11.31</v>
      </c>
      <c r="E37" s="38">
        <v>15.74</v>
      </c>
      <c r="F37" s="40">
        <v>10</v>
      </c>
      <c r="G37" s="38" t="s">
        <v>150</v>
      </c>
      <c r="H37" s="38"/>
      <c r="I37" s="40">
        <v>10</v>
      </c>
      <c r="J37" s="39">
        <f t="shared" si="1"/>
        <v>0.01</v>
      </c>
      <c r="K37" s="38">
        <f t="shared" ref="K37:K70" si="6">EXP(-E37/$B$2 /$E$2)/EXP(-E37/$B$2 /$D$2)</f>
        <v>116.22578300260248</v>
      </c>
      <c r="L37" s="38">
        <f t="shared" si="2"/>
        <v>4.8977881936844518E-12</v>
      </c>
      <c r="M37" s="38">
        <f t="shared" si="3"/>
        <v>5.6924926779187747E-10</v>
      </c>
      <c r="N37" s="53">
        <f t="shared" si="4"/>
        <v>-9.2446975193323215</v>
      </c>
      <c r="O37" s="54" t="str">
        <f t="shared" si="5"/>
        <v>'log rate constant'    -9.24469751933232</v>
      </c>
      <c r="P37" s="41" t="s">
        <v>189</v>
      </c>
    </row>
    <row r="38" spans="1:16" x14ac:dyDescent="0.25">
      <c r="A38" s="28" t="s">
        <v>112</v>
      </c>
      <c r="D38" s="30">
        <v>-10.78</v>
      </c>
      <c r="E38" s="30">
        <v>4.4000000000000004</v>
      </c>
      <c r="I38" s="29">
        <v>100</v>
      </c>
      <c r="J38" s="36">
        <f t="shared" si="1"/>
        <v>0.1</v>
      </c>
      <c r="K38" s="29">
        <f t="shared" si="6"/>
        <v>3.7786786210719785</v>
      </c>
      <c r="L38" s="29">
        <f t="shared" si="2"/>
        <v>1.6595869074375605E-11</v>
      </c>
      <c r="M38" s="29">
        <f t="shared" si="3"/>
        <v>6.2710455669452708E-11</v>
      </c>
      <c r="N38" s="53">
        <f t="shared" si="4"/>
        <v>-10.202660043523647</v>
      </c>
      <c r="O38" s="54" t="str">
        <f t="shared" si="5"/>
        <v>'log rate constant'    -10.2026600435236</v>
      </c>
      <c r="P38" s="41" t="s">
        <v>189</v>
      </c>
    </row>
    <row r="39" spans="1:16" x14ac:dyDescent="0.25">
      <c r="A39" s="62" t="s">
        <v>30</v>
      </c>
      <c r="B39" s="63" t="s">
        <v>132</v>
      </c>
      <c r="C39" s="63" t="s">
        <v>144</v>
      </c>
      <c r="D39" s="63">
        <v>-99</v>
      </c>
      <c r="E39" s="63">
        <v>9.1</v>
      </c>
      <c r="F39" s="64">
        <v>0.01</v>
      </c>
      <c r="G39" s="63"/>
      <c r="H39" s="63" t="s">
        <v>192</v>
      </c>
      <c r="I39" s="64">
        <v>0.01</v>
      </c>
      <c r="J39" s="65">
        <f t="shared" si="1"/>
        <v>1.0000000000000001E-5</v>
      </c>
      <c r="K39" s="63">
        <f t="shared" si="6"/>
        <v>15.633060222229828</v>
      </c>
      <c r="L39" s="63">
        <f t="shared" si="2"/>
        <v>1E-99</v>
      </c>
      <c r="M39" s="63">
        <f t="shared" si="3"/>
        <v>1.5633060222229829E-98</v>
      </c>
      <c r="N39" s="53">
        <f t="shared" si="4"/>
        <v>-97.80595599910572</v>
      </c>
      <c r="O39" s="66" t="str">
        <f t="shared" si="5"/>
        <v>'log rate constant'    -97.8059559991057</v>
      </c>
      <c r="P39" s="67" t="s">
        <v>187</v>
      </c>
    </row>
    <row r="40" spans="1:16" x14ac:dyDescent="0.25">
      <c r="A40" s="37" t="s">
        <v>28</v>
      </c>
      <c r="B40" s="38" t="s">
        <v>132</v>
      </c>
      <c r="C40" s="38" t="s">
        <v>144</v>
      </c>
      <c r="D40" s="38">
        <v>-14.41</v>
      </c>
      <c r="E40" s="38">
        <v>12</v>
      </c>
      <c r="F40" s="40">
        <v>100</v>
      </c>
      <c r="G40" s="38"/>
      <c r="H40" s="38"/>
      <c r="I40" s="40">
        <v>100</v>
      </c>
      <c r="J40" s="39">
        <f t="shared" si="1"/>
        <v>0.1</v>
      </c>
      <c r="K40" s="38">
        <f t="shared" si="6"/>
        <v>37.545986327266689</v>
      </c>
      <c r="L40" s="38">
        <f t="shared" si="2"/>
        <v>3.8904514499427883E-15</v>
      </c>
      <c r="M40" s="38">
        <f t="shared" si="3"/>
        <v>1.4607083694644679E-13</v>
      </c>
      <c r="N40" s="53">
        <f t="shared" si="4"/>
        <v>-12.835436482337222</v>
      </c>
      <c r="O40" s="54" t="str">
        <f t="shared" si="5"/>
        <v>'log rate constant'    -12.8354364823372</v>
      </c>
      <c r="P40" s="41" t="s">
        <v>189</v>
      </c>
    </row>
    <row r="41" spans="1:16" x14ac:dyDescent="0.25">
      <c r="A41" s="37" t="s">
        <v>28</v>
      </c>
      <c r="B41" s="38" t="s">
        <v>133</v>
      </c>
      <c r="C41" s="38" t="s">
        <v>144</v>
      </c>
      <c r="D41" s="38">
        <v>-12.71</v>
      </c>
      <c r="E41" s="38">
        <v>12</v>
      </c>
      <c r="F41" s="40">
        <v>100</v>
      </c>
      <c r="G41" s="38" t="s">
        <v>151</v>
      </c>
      <c r="H41" s="38"/>
      <c r="I41" s="40">
        <v>100</v>
      </c>
      <c r="J41" s="39">
        <f t="shared" si="1"/>
        <v>0.1</v>
      </c>
      <c r="K41" s="38">
        <f t="shared" si="6"/>
        <v>37.545986327266689</v>
      </c>
      <c r="L41" s="38">
        <f t="shared" si="2"/>
        <v>1.9498445997580327E-13</v>
      </c>
      <c r="M41" s="38">
        <f t="shared" si="3"/>
        <v>7.3208838682809888E-12</v>
      </c>
      <c r="N41" s="53">
        <f t="shared" si="4"/>
        <v>-11.135436482337223</v>
      </c>
      <c r="O41" s="54" t="str">
        <f t="shared" si="5"/>
        <v>'log rate constant'    -11.1354364823372</v>
      </c>
      <c r="P41" s="41" t="s">
        <v>189</v>
      </c>
    </row>
    <row r="42" spans="1:16" x14ac:dyDescent="0.25">
      <c r="A42" s="37" t="s">
        <v>28</v>
      </c>
      <c r="B42" s="38" t="s">
        <v>136</v>
      </c>
      <c r="C42" s="38" t="s">
        <v>144</v>
      </c>
      <c r="D42" s="38">
        <v>-14.41</v>
      </c>
      <c r="E42" s="38">
        <v>12</v>
      </c>
      <c r="F42" s="40">
        <v>100</v>
      </c>
      <c r="G42" s="38" t="s">
        <v>152</v>
      </c>
      <c r="H42" s="38"/>
      <c r="I42" s="40">
        <v>100</v>
      </c>
      <c r="J42" s="39">
        <f t="shared" si="1"/>
        <v>0.1</v>
      </c>
      <c r="K42" s="38">
        <f t="shared" si="6"/>
        <v>37.545986327266689</v>
      </c>
      <c r="L42" s="38">
        <f t="shared" si="2"/>
        <v>3.8904514499427883E-15</v>
      </c>
      <c r="M42" s="38">
        <f t="shared" si="3"/>
        <v>1.4607083694644679E-13</v>
      </c>
      <c r="N42" s="53">
        <f t="shared" si="4"/>
        <v>-12.835436482337222</v>
      </c>
      <c r="O42" s="54" t="str">
        <f t="shared" si="5"/>
        <v>'log rate constant'    -12.8354364823372</v>
      </c>
      <c r="P42" s="41" t="s">
        <v>189</v>
      </c>
    </row>
    <row r="43" spans="1:16" x14ac:dyDescent="0.25">
      <c r="A43" s="28" t="s">
        <v>113</v>
      </c>
      <c r="D43" s="30">
        <v>-14</v>
      </c>
      <c r="E43" s="30">
        <v>12</v>
      </c>
      <c r="I43" s="29">
        <v>100</v>
      </c>
      <c r="J43" s="36">
        <f t="shared" si="1"/>
        <v>0.1</v>
      </c>
      <c r="K43" s="29">
        <f t="shared" si="6"/>
        <v>37.545986327266689</v>
      </c>
      <c r="L43" s="29">
        <f t="shared" si="2"/>
        <v>1E-14</v>
      </c>
      <c r="M43" s="29">
        <f t="shared" si="3"/>
        <v>3.7545986327266688E-13</v>
      </c>
      <c r="N43" s="53">
        <f t="shared" si="4"/>
        <v>-12.42543648233722</v>
      </c>
      <c r="O43" s="54" t="str">
        <f t="shared" si="5"/>
        <v>'log rate constant'    -12.4254364823372</v>
      </c>
      <c r="P43" s="41" t="s">
        <v>189</v>
      </c>
    </row>
    <row r="44" spans="1:16" x14ac:dyDescent="0.25">
      <c r="A44" s="28" t="s">
        <v>114</v>
      </c>
      <c r="D44" s="30">
        <v>-14</v>
      </c>
      <c r="E44" s="30">
        <v>12</v>
      </c>
      <c r="I44" s="29">
        <v>100</v>
      </c>
      <c r="J44" s="36">
        <f t="shared" si="1"/>
        <v>0.1</v>
      </c>
      <c r="K44" s="29">
        <f t="shared" si="6"/>
        <v>37.545986327266689</v>
      </c>
      <c r="L44" s="29">
        <f t="shared" si="2"/>
        <v>1E-14</v>
      </c>
      <c r="M44" s="29">
        <f t="shared" si="3"/>
        <v>3.7545986327266688E-13</v>
      </c>
      <c r="N44" s="53">
        <f t="shared" si="4"/>
        <v>-12.42543648233722</v>
      </c>
      <c r="O44" s="54" t="str">
        <f t="shared" si="5"/>
        <v>'log rate constant'    -12.4254364823372</v>
      </c>
      <c r="P44" s="41" t="s">
        <v>189</v>
      </c>
    </row>
    <row r="45" spans="1:16" x14ac:dyDescent="0.25">
      <c r="A45" s="62" t="s">
        <v>27</v>
      </c>
      <c r="B45" s="63" t="s">
        <v>132</v>
      </c>
      <c r="C45" s="63" t="s">
        <v>144</v>
      </c>
      <c r="D45" s="63">
        <v>-14.41</v>
      </c>
      <c r="E45" s="63">
        <v>12</v>
      </c>
      <c r="F45" s="64">
        <v>100</v>
      </c>
      <c r="G45" s="63"/>
      <c r="H45" s="63"/>
      <c r="I45" s="64">
        <v>100</v>
      </c>
      <c r="J45" s="65">
        <f t="shared" si="1"/>
        <v>0.1</v>
      </c>
      <c r="K45" s="63">
        <f t="shared" si="6"/>
        <v>37.545986327266689</v>
      </c>
      <c r="L45" s="63">
        <f t="shared" si="2"/>
        <v>3.8904514499427883E-15</v>
      </c>
      <c r="M45" s="63">
        <f t="shared" si="3"/>
        <v>1.4607083694644679E-13</v>
      </c>
      <c r="N45" s="53">
        <f t="shared" si="4"/>
        <v>-12.835436482337222</v>
      </c>
      <c r="O45" s="66" t="str">
        <f t="shared" si="5"/>
        <v>'log rate constant'    -12.8354364823372</v>
      </c>
      <c r="P45" s="71" t="s">
        <v>188</v>
      </c>
    </row>
    <row r="46" spans="1:16" x14ac:dyDescent="0.25">
      <c r="A46" s="62" t="s">
        <v>27</v>
      </c>
      <c r="B46" s="63" t="s">
        <v>133</v>
      </c>
      <c r="C46" s="63" t="s">
        <v>144</v>
      </c>
      <c r="D46" s="63">
        <v>-12.71</v>
      </c>
      <c r="E46" s="63">
        <v>12</v>
      </c>
      <c r="F46" s="64">
        <v>100</v>
      </c>
      <c r="G46" s="63" t="s">
        <v>151</v>
      </c>
      <c r="H46" s="63"/>
      <c r="I46" s="64">
        <v>100</v>
      </c>
      <c r="J46" s="65">
        <f t="shared" si="1"/>
        <v>0.1</v>
      </c>
      <c r="K46" s="63">
        <f t="shared" si="6"/>
        <v>37.545986327266689</v>
      </c>
      <c r="L46" s="63">
        <f t="shared" si="2"/>
        <v>1.9498445997580327E-13</v>
      </c>
      <c r="M46" s="63">
        <f t="shared" si="3"/>
        <v>7.3208838682809888E-12</v>
      </c>
      <c r="N46" s="53">
        <f t="shared" si="4"/>
        <v>-11.135436482337223</v>
      </c>
      <c r="O46" s="66" t="str">
        <f t="shared" si="5"/>
        <v>'log rate constant'    -11.1354364823372</v>
      </c>
      <c r="P46" s="71" t="s">
        <v>188</v>
      </c>
    </row>
    <row r="47" spans="1:16" x14ac:dyDescent="0.25">
      <c r="A47" s="62" t="s">
        <v>27</v>
      </c>
      <c r="B47" s="63" t="s">
        <v>136</v>
      </c>
      <c r="C47" s="63" t="s">
        <v>144</v>
      </c>
      <c r="D47" s="63">
        <v>-14.41</v>
      </c>
      <c r="E47" s="63">
        <v>12</v>
      </c>
      <c r="F47" s="64">
        <v>100</v>
      </c>
      <c r="G47" s="63" t="s">
        <v>152</v>
      </c>
      <c r="H47" s="63"/>
      <c r="I47" s="64">
        <v>100</v>
      </c>
      <c r="J47" s="65">
        <f t="shared" si="1"/>
        <v>0.1</v>
      </c>
      <c r="K47" s="63">
        <f t="shared" si="6"/>
        <v>37.545986327266689</v>
      </c>
      <c r="L47" s="63">
        <f t="shared" si="2"/>
        <v>3.8904514499427883E-15</v>
      </c>
      <c r="M47" s="63">
        <f t="shared" si="3"/>
        <v>1.4607083694644679E-13</v>
      </c>
      <c r="N47" s="53">
        <f t="shared" si="4"/>
        <v>-12.835436482337222</v>
      </c>
      <c r="O47" s="66" t="str">
        <f t="shared" si="5"/>
        <v>'log rate constant'    -12.8354364823372</v>
      </c>
      <c r="P47" s="71" t="s">
        <v>188</v>
      </c>
    </row>
    <row r="48" spans="1:16" x14ac:dyDescent="0.25">
      <c r="A48" s="28" t="s">
        <v>115</v>
      </c>
      <c r="D48" s="30">
        <v>-14</v>
      </c>
      <c r="E48" s="30">
        <v>12</v>
      </c>
      <c r="I48" s="29">
        <v>100</v>
      </c>
      <c r="J48" s="36">
        <f t="shared" si="1"/>
        <v>0.1</v>
      </c>
      <c r="K48" s="29">
        <f t="shared" si="6"/>
        <v>37.545986327266689</v>
      </c>
      <c r="L48" s="29">
        <f t="shared" si="2"/>
        <v>1E-14</v>
      </c>
      <c r="M48" s="29">
        <f t="shared" si="3"/>
        <v>3.7545986327266688E-13</v>
      </c>
      <c r="N48" s="53">
        <f t="shared" si="4"/>
        <v>-12.42543648233722</v>
      </c>
      <c r="O48" s="54" t="str">
        <f t="shared" si="5"/>
        <v>'log rate constant'    -12.4254364823372</v>
      </c>
      <c r="P48" s="41" t="s">
        <v>189</v>
      </c>
    </row>
    <row r="49" spans="1:16" x14ac:dyDescent="0.25">
      <c r="A49" s="28" t="s">
        <v>116</v>
      </c>
      <c r="D49" s="30">
        <v>-14</v>
      </c>
      <c r="E49" s="30">
        <v>12</v>
      </c>
      <c r="I49" s="29">
        <v>100</v>
      </c>
      <c r="J49" s="36">
        <f t="shared" si="1"/>
        <v>0.1</v>
      </c>
      <c r="K49" s="29">
        <f t="shared" si="6"/>
        <v>37.545986327266689</v>
      </c>
      <c r="L49" s="29">
        <f t="shared" si="2"/>
        <v>1E-14</v>
      </c>
      <c r="M49" s="29">
        <f t="shared" si="3"/>
        <v>3.7545986327266688E-13</v>
      </c>
      <c r="N49" s="53">
        <f t="shared" si="4"/>
        <v>-12.42543648233722</v>
      </c>
      <c r="O49" s="54" t="str">
        <f t="shared" si="5"/>
        <v>'log rate constant'    -12.4254364823372</v>
      </c>
      <c r="P49" s="41" t="s">
        <v>189</v>
      </c>
    </row>
    <row r="50" spans="1:16" x14ac:dyDescent="0.25">
      <c r="A50" s="28" t="s">
        <v>117</v>
      </c>
      <c r="D50" s="30">
        <v>-14</v>
      </c>
      <c r="E50" s="30">
        <v>12</v>
      </c>
      <c r="I50" s="29">
        <v>100</v>
      </c>
      <c r="J50" s="36">
        <f t="shared" si="1"/>
        <v>0.1</v>
      </c>
      <c r="K50" s="29">
        <f t="shared" si="6"/>
        <v>37.545986327266689</v>
      </c>
      <c r="L50" s="29">
        <f t="shared" si="2"/>
        <v>1E-14</v>
      </c>
      <c r="M50" s="29">
        <f t="shared" si="3"/>
        <v>3.7545986327266688E-13</v>
      </c>
      <c r="N50" s="53">
        <f t="shared" si="4"/>
        <v>-12.42543648233722</v>
      </c>
      <c r="O50" s="54" t="str">
        <f t="shared" si="5"/>
        <v>'log rate constant'    -12.4254364823372</v>
      </c>
      <c r="P50" s="41" t="s">
        <v>189</v>
      </c>
    </row>
    <row r="51" spans="1:16" x14ac:dyDescent="0.25">
      <c r="A51" s="28" t="s">
        <v>118</v>
      </c>
      <c r="D51" s="30">
        <v>-14</v>
      </c>
      <c r="E51" s="30">
        <v>12</v>
      </c>
      <c r="I51" s="29">
        <v>100</v>
      </c>
      <c r="J51" s="36">
        <f t="shared" si="1"/>
        <v>0.1</v>
      </c>
      <c r="K51" s="29">
        <f t="shared" si="6"/>
        <v>37.545986327266689</v>
      </c>
      <c r="L51" s="29">
        <f t="shared" si="2"/>
        <v>1E-14</v>
      </c>
      <c r="M51" s="29">
        <f t="shared" si="3"/>
        <v>3.7545986327266688E-13</v>
      </c>
      <c r="N51" s="53">
        <f t="shared" si="4"/>
        <v>-12.42543648233722</v>
      </c>
      <c r="O51" s="54" t="str">
        <f t="shared" si="5"/>
        <v>'log rate constant'    -12.4254364823372</v>
      </c>
      <c r="P51" s="41" t="s">
        <v>189</v>
      </c>
    </row>
    <row r="52" spans="1:16" x14ac:dyDescent="0.25">
      <c r="A52" s="62" t="s">
        <v>33</v>
      </c>
      <c r="B52" s="63" t="s">
        <v>137</v>
      </c>
      <c r="C52" s="63" t="s">
        <v>144</v>
      </c>
      <c r="D52" s="63">
        <v>-4.55</v>
      </c>
      <c r="E52" s="63">
        <v>13.6</v>
      </c>
      <c r="F52" s="64">
        <v>0.01</v>
      </c>
      <c r="G52" s="63" t="s">
        <v>153</v>
      </c>
      <c r="H52" s="63"/>
      <c r="I52" s="64">
        <v>0.01</v>
      </c>
      <c r="J52" s="65">
        <f t="shared" si="1"/>
        <v>1.0000000000000001E-5</v>
      </c>
      <c r="K52" s="63">
        <f t="shared" si="6"/>
        <v>60.884300391691966</v>
      </c>
      <c r="L52" s="63">
        <f t="shared" si="2"/>
        <v>2.8183829312644511E-5</v>
      </c>
      <c r="M52" s="63">
        <f t="shared" si="3"/>
        <v>1.7159527300592218E-3</v>
      </c>
      <c r="N52" s="53">
        <f t="shared" si="4"/>
        <v>-2.7654946799821838</v>
      </c>
      <c r="O52" s="66" t="str">
        <f t="shared" si="5"/>
        <v>'log rate constant'    -2.76549467998218</v>
      </c>
      <c r="P52" s="67" t="s">
        <v>187</v>
      </c>
    </row>
    <row r="53" spans="1:16" x14ac:dyDescent="0.25">
      <c r="A53" s="62" t="s">
        <v>33</v>
      </c>
      <c r="B53" s="63" t="s">
        <v>138</v>
      </c>
      <c r="C53" s="63" t="s">
        <v>144</v>
      </c>
      <c r="D53" s="63">
        <v>-7.52</v>
      </c>
      <c r="E53" s="63">
        <v>13.6</v>
      </c>
      <c r="F53" s="64">
        <v>0.01</v>
      </c>
      <c r="G53" s="63" t="s">
        <v>154</v>
      </c>
      <c r="H53" s="63"/>
      <c r="I53" s="64">
        <v>0.01</v>
      </c>
      <c r="J53" s="65">
        <f t="shared" si="1"/>
        <v>1.0000000000000001E-5</v>
      </c>
      <c r="K53" s="63">
        <f t="shared" si="6"/>
        <v>60.884300391691966</v>
      </c>
      <c r="L53" s="63">
        <f t="shared" si="2"/>
        <v>3.0199517204020188E-8</v>
      </c>
      <c r="M53" s="63">
        <f t="shared" si="3"/>
        <v>1.8386764771336347E-6</v>
      </c>
      <c r="N53" s="53">
        <f t="shared" si="4"/>
        <v>-5.7354946799821835</v>
      </c>
      <c r="O53" s="66" t="str">
        <f t="shared" si="5"/>
        <v>'log rate constant'    -5.73549467998218</v>
      </c>
      <c r="P53" s="67" t="s">
        <v>187</v>
      </c>
    </row>
    <row r="54" spans="1:16" x14ac:dyDescent="0.25">
      <c r="A54" s="62" t="s">
        <v>119</v>
      </c>
      <c r="B54" s="63"/>
      <c r="C54" s="63"/>
      <c r="D54" s="68">
        <v>-10</v>
      </c>
      <c r="E54" s="68">
        <v>13.6</v>
      </c>
      <c r="F54" s="63"/>
      <c r="G54" s="63"/>
      <c r="H54" s="63"/>
      <c r="I54" s="63">
        <v>100</v>
      </c>
      <c r="J54" s="65">
        <f t="shared" si="1"/>
        <v>0.1</v>
      </c>
      <c r="K54" s="63">
        <f t="shared" si="6"/>
        <v>60.884300391691966</v>
      </c>
      <c r="L54" s="63">
        <f t="shared" si="2"/>
        <v>1E-10</v>
      </c>
      <c r="M54" s="63">
        <f t="shared" si="3"/>
        <v>6.0884300391691968E-9</v>
      </c>
      <c r="N54" s="53">
        <f t="shared" si="4"/>
        <v>-8.215494679982184</v>
      </c>
      <c r="O54" s="66" t="str">
        <f t="shared" si="5"/>
        <v>'log rate constant'    -8.21549467998218</v>
      </c>
      <c r="P54" s="67" t="s">
        <v>187</v>
      </c>
    </row>
    <row r="55" spans="1:16" x14ac:dyDescent="0.25">
      <c r="A55" s="28" t="s">
        <v>31</v>
      </c>
      <c r="D55" s="31">
        <v>-13.99</v>
      </c>
      <c r="E55" s="31">
        <v>20.9</v>
      </c>
      <c r="F55" s="32">
        <v>10</v>
      </c>
      <c r="I55" s="32">
        <v>10</v>
      </c>
      <c r="J55" s="36">
        <f t="shared" si="1"/>
        <v>0.01</v>
      </c>
      <c r="K55" s="29">
        <f t="shared" si="6"/>
        <v>552.54136121546446</v>
      </c>
      <c r="L55" s="29">
        <f t="shared" si="2"/>
        <v>1.0232929922807526E-14</v>
      </c>
      <c r="M55" s="29">
        <f t="shared" si="3"/>
        <v>5.654117028770528E-12</v>
      </c>
      <c r="N55" s="53">
        <f t="shared" si="4"/>
        <v>-11.247635206737325</v>
      </c>
      <c r="O55" s="54" t="str">
        <f t="shared" si="5"/>
        <v>'log rate constant'    -11.2476352067373</v>
      </c>
      <c r="P55" s="41" t="s">
        <v>189</v>
      </c>
    </row>
    <row r="56" spans="1:16" x14ac:dyDescent="0.25">
      <c r="A56" s="28" t="s">
        <v>120</v>
      </c>
      <c r="D56" s="30">
        <v>-14</v>
      </c>
      <c r="E56" s="30">
        <v>12</v>
      </c>
      <c r="I56" s="29">
        <v>100</v>
      </c>
      <c r="J56" s="36">
        <f t="shared" si="1"/>
        <v>0.1</v>
      </c>
      <c r="K56" s="29">
        <f t="shared" si="6"/>
        <v>37.545986327266689</v>
      </c>
      <c r="L56" s="29">
        <f t="shared" si="2"/>
        <v>1E-14</v>
      </c>
      <c r="M56" s="29">
        <f t="shared" si="3"/>
        <v>3.7545986327266688E-13</v>
      </c>
      <c r="N56" s="53">
        <f t="shared" si="4"/>
        <v>-12.42543648233722</v>
      </c>
      <c r="O56" s="54" t="str">
        <f t="shared" si="5"/>
        <v>'log rate constant'    -12.4254364823372</v>
      </c>
      <c r="P56" s="41" t="s">
        <v>189</v>
      </c>
    </row>
    <row r="57" spans="1:16" x14ac:dyDescent="0.25">
      <c r="A57" s="28" t="s">
        <v>121</v>
      </c>
      <c r="D57" s="30">
        <v>-14</v>
      </c>
      <c r="E57" s="30">
        <v>12</v>
      </c>
      <c r="I57" s="29">
        <v>100</v>
      </c>
      <c r="J57" s="36">
        <f t="shared" si="1"/>
        <v>0.1</v>
      </c>
      <c r="K57" s="29">
        <f t="shared" si="6"/>
        <v>37.545986327266689</v>
      </c>
      <c r="L57" s="29">
        <f t="shared" si="2"/>
        <v>1E-14</v>
      </c>
      <c r="M57" s="29">
        <f t="shared" si="3"/>
        <v>3.7545986327266688E-13</v>
      </c>
      <c r="N57" s="53">
        <f t="shared" si="4"/>
        <v>-12.42543648233722</v>
      </c>
      <c r="O57" s="54" t="str">
        <f t="shared" si="5"/>
        <v>'log rate constant'    -12.4254364823372</v>
      </c>
      <c r="P57" s="41" t="s">
        <v>189</v>
      </c>
    </row>
    <row r="58" spans="1:16" x14ac:dyDescent="0.25">
      <c r="A58" s="28" t="s">
        <v>122</v>
      </c>
      <c r="D58" s="30">
        <v>-14</v>
      </c>
      <c r="E58" s="30">
        <v>12</v>
      </c>
      <c r="I58" s="29">
        <v>100</v>
      </c>
      <c r="J58" s="36">
        <f t="shared" si="1"/>
        <v>0.1</v>
      </c>
      <c r="K58" s="29">
        <f t="shared" si="6"/>
        <v>37.545986327266689</v>
      </c>
      <c r="L58" s="29">
        <f t="shared" si="2"/>
        <v>1E-14</v>
      </c>
      <c r="M58" s="29">
        <f t="shared" si="3"/>
        <v>3.7545986327266688E-13</v>
      </c>
      <c r="N58" s="53">
        <f t="shared" si="4"/>
        <v>-12.42543648233722</v>
      </c>
      <c r="O58" s="54" t="str">
        <f t="shared" si="5"/>
        <v>'log rate constant'    -12.4254364823372</v>
      </c>
      <c r="P58" s="41" t="s">
        <v>189</v>
      </c>
    </row>
    <row r="59" spans="1:16" x14ac:dyDescent="0.25">
      <c r="A59" s="28" t="s">
        <v>123</v>
      </c>
      <c r="D59" s="30">
        <v>-14</v>
      </c>
      <c r="E59" s="30">
        <v>12</v>
      </c>
      <c r="I59" s="29">
        <v>100</v>
      </c>
      <c r="J59" s="36">
        <f t="shared" si="1"/>
        <v>0.1</v>
      </c>
      <c r="K59" s="29">
        <f t="shared" si="6"/>
        <v>37.545986327266689</v>
      </c>
      <c r="L59" s="29">
        <f t="shared" si="2"/>
        <v>1E-14</v>
      </c>
      <c r="M59" s="29">
        <f t="shared" si="3"/>
        <v>3.7545986327266688E-13</v>
      </c>
      <c r="N59" s="53">
        <f t="shared" si="4"/>
        <v>-12.42543648233722</v>
      </c>
      <c r="O59" s="54" t="str">
        <f t="shared" si="5"/>
        <v>'log rate constant'    -12.4254364823372</v>
      </c>
      <c r="P59" s="41" t="s">
        <v>189</v>
      </c>
    </row>
    <row r="60" spans="1:16" x14ac:dyDescent="0.25">
      <c r="A60" s="28" t="s">
        <v>34</v>
      </c>
      <c r="D60" s="29">
        <v>-7.53</v>
      </c>
      <c r="E60" s="29">
        <v>12.5</v>
      </c>
      <c r="F60" s="33">
        <v>0.01</v>
      </c>
      <c r="I60" s="33">
        <v>0.01</v>
      </c>
      <c r="J60" s="36">
        <f t="shared" si="1"/>
        <v>1.0000000000000001E-5</v>
      </c>
      <c r="K60" s="29">
        <f t="shared" si="6"/>
        <v>43.668706793282396</v>
      </c>
      <c r="L60" s="29">
        <f t="shared" si="2"/>
        <v>2.9512092266663779E-8</v>
      </c>
      <c r="M60" s="29">
        <f t="shared" si="3"/>
        <v>1.2887549040492373E-6</v>
      </c>
      <c r="N60" s="53">
        <f t="shared" si="4"/>
        <v>-5.8898296691012728</v>
      </c>
      <c r="O60" s="54" t="str">
        <f t="shared" si="5"/>
        <v>'log rate constant'    -5.88982966910127</v>
      </c>
      <c r="P60" s="41" t="s">
        <v>189</v>
      </c>
    </row>
    <row r="61" spans="1:16" x14ac:dyDescent="0.25">
      <c r="A61" s="28" t="s">
        <v>124</v>
      </c>
      <c r="D61" s="31">
        <v>-7.53</v>
      </c>
      <c r="E61" s="31">
        <v>12.7</v>
      </c>
      <c r="F61" s="32">
        <v>0.01</v>
      </c>
      <c r="H61" s="29" t="s">
        <v>159</v>
      </c>
      <c r="I61" s="32">
        <v>0.01</v>
      </c>
      <c r="J61" s="36">
        <f t="shared" si="1"/>
        <v>1.0000000000000001E-5</v>
      </c>
      <c r="K61" s="29">
        <f t="shared" si="6"/>
        <v>46.388791240668453</v>
      </c>
      <c r="L61" s="29">
        <f t="shared" si="2"/>
        <v>2.9512092266663779E-8</v>
      </c>
      <c r="M61" s="29">
        <f t="shared" si="3"/>
        <v>1.3690302872336119E-6</v>
      </c>
      <c r="N61" s="53">
        <f t="shared" si="4"/>
        <v>-5.8635869438068946</v>
      </c>
      <c r="O61" s="54" t="str">
        <f t="shared" si="5"/>
        <v>'log rate constant'    -5.86358694380689</v>
      </c>
      <c r="P61" s="41" t="s">
        <v>189</v>
      </c>
    </row>
    <row r="62" spans="1:16" x14ac:dyDescent="0.25">
      <c r="A62" s="28" t="s">
        <v>125</v>
      </c>
      <c r="D62" s="30">
        <v>-7.53</v>
      </c>
      <c r="E62" s="30">
        <v>12.5</v>
      </c>
      <c r="I62" s="29">
        <v>100</v>
      </c>
      <c r="J62" s="36">
        <f t="shared" si="1"/>
        <v>0.1</v>
      </c>
      <c r="K62" s="29">
        <f t="shared" si="6"/>
        <v>43.668706793282396</v>
      </c>
      <c r="L62" s="29">
        <f t="shared" si="2"/>
        <v>2.9512092266663779E-8</v>
      </c>
      <c r="M62" s="29">
        <f t="shared" si="3"/>
        <v>1.2887549040492373E-6</v>
      </c>
      <c r="N62" s="53">
        <f t="shared" si="4"/>
        <v>-5.8898296691012728</v>
      </c>
      <c r="O62" s="54" t="str">
        <f t="shared" si="5"/>
        <v>'log rate constant'    -5.88982966910127</v>
      </c>
      <c r="P62" s="41" t="s">
        <v>189</v>
      </c>
    </row>
    <row r="63" spans="1:16" x14ac:dyDescent="0.25">
      <c r="A63" s="28" t="s">
        <v>126</v>
      </c>
      <c r="D63" s="30">
        <v>-14.41</v>
      </c>
      <c r="E63" s="30">
        <v>12</v>
      </c>
      <c r="I63" s="29">
        <v>100</v>
      </c>
      <c r="J63" s="36">
        <f t="shared" si="1"/>
        <v>0.1</v>
      </c>
      <c r="K63" s="29">
        <f t="shared" si="6"/>
        <v>37.545986327266689</v>
      </c>
      <c r="L63" s="29">
        <f t="shared" si="2"/>
        <v>3.8904514499427883E-15</v>
      </c>
      <c r="M63" s="29">
        <f t="shared" si="3"/>
        <v>1.4607083694644679E-13</v>
      </c>
      <c r="N63" s="53">
        <f t="shared" si="4"/>
        <v>-12.835436482337222</v>
      </c>
      <c r="O63" s="54" t="str">
        <f t="shared" si="5"/>
        <v>'log rate constant'    -12.8354364823372</v>
      </c>
      <c r="P63" s="41" t="s">
        <v>189</v>
      </c>
    </row>
    <row r="64" spans="1:16" x14ac:dyDescent="0.25">
      <c r="A64" s="28" t="s">
        <v>127</v>
      </c>
      <c r="D64" s="30">
        <v>-14.41</v>
      </c>
      <c r="E64" s="30">
        <v>12</v>
      </c>
      <c r="I64" s="29">
        <v>100</v>
      </c>
      <c r="J64" s="36">
        <f t="shared" si="1"/>
        <v>0.1</v>
      </c>
      <c r="K64" s="29">
        <f t="shared" si="6"/>
        <v>37.545986327266689</v>
      </c>
      <c r="L64" s="29">
        <f t="shared" si="2"/>
        <v>3.8904514499427883E-15</v>
      </c>
      <c r="M64" s="29">
        <f t="shared" si="3"/>
        <v>1.4607083694644679E-13</v>
      </c>
      <c r="N64" s="53">
        <f t="shared" si="4"/>
        <v>-12.835436482337222</v>
      </c>
      <c r="O64" s="54" t="str">
        <f t="shared" si="5"/>
        <v>'log rate constant'    -12.8354364823372</v>
      </c>
      <c r="P64" s="41" t="s">
        <v>189</v>
      </c>
    </row>
    <row r="65" spans="1:16" x14ac:dyDescent="0.25">
      <c r="A65" s="28" t="s">
        <v>128</v>
      </c>
      <c r="D65" s="30">
        <v>-7</v>
      </c>
      <c r="E65" s="30">
        <v>15</v>
      </c>
      <c r="I65" s="29">
        <v>100</v>
      </c>
      <c r="J65" s="36">
        <f t="shared" si="1"/>
        <v>0.1</v>
      </c>
      <c r="K65" s="29">
        <f t="shared" si="6"/>
        <v>92.940369996865357</v>
      </c>
      <c r="L65" s="29">
        <f t="shared" si="2"/>
        <v>9.9999999999999995E-8</v>
      </c>
      <c r="M65" s="29">
        <f t="shared" si="3"/>
        <v>9.2940369996865358E-6</v>
      </c>
      <c r="N65" s="53">
        <f t="shared" si="4"/>
        <v>-5.0317956029215241</v>
      </c>
      <c r="O65" s="54" t="str">
        <f t="shared" si="5"/>
        <v>'log rate constant'    -5.03179560292152</v>
      </c>
      <c r="P65" s="41" t="s">
        <v>189</v>
      </c>
    </row>
    <row r="66" spans="1:16" x14ac:dyDescent="0.25">
      <c r="A66" s="28" t="s">
        <v>129</v>
      </c>
      <c r="D66" s="30">
        <v>-7</v>
      </c>
      <c r="E66" s="30">
        <v>15</v>
      </c>
      <c r="I66" s="29">
        <v>100</v>
      </c>
      <c r="J66" s="36">
        <f t="shared" si="1"/>
        <v>0.1</v>
      </c>
      <c r="K66" s="29">
        <f t="shared" si="6"/>
        <v>92.940369996865357</v>
      </c>
      <c r="L66" s="29">
        <f t="shared" si="2"/>
        <v>9.9999999999999995E-8</v>
      </c>
      <c r="M66" s="29">
        <f t="shared" si="3"/>
        <v>9.2940369996865358E-6</v>
      </c>
      <c r="N66" s="53">
        <f t="shared" si="4"/>
        <v>-5.0317956029215241</v>
      </c>
      <c r="O66" s="54" t="str">
        <f t="shared" si="5"/>
        <v>'log rate constant'    -5.03179560292152</v>
      </c>
      <c r="P66" s="41" t="s">
        <v>189</v>
      </c>
    </row>
    <row r="67" spans="1:16" x14ac:dyDescent="0.25">
      <c r="A67" s="37" t="s">
        <v>130</v>
      </c>
      <c r="B67" s="38" t="s">
        <v>139</v>
      </c>
      <c r="C67" s="38" t="s">
        <v>144</v>
      </c>
      <c r="D67" s="38">
        <v>-10</v>
      </c>
      <c r="E67" s="38">
        <v>0</v>
      </c>
      <c r="F67" s="38"/>
      <c r="G67" s="38"/>
      <c r="H67" s="38"/>
      <c r="I67" s="38">
        <v>100</v>
      </c>
      <c r="J67" s="39">
        <f t="shared" si="1"/>
        <v>0.1</v>
      </c>
      <c r="K67" s="38">
        <f t="shared" si="6"/>
        <v>1</v>
      </c>
      <c r="L67" s="38">
        <f t="shared" si="2"/>
        <v>1E-10</v>
      </c>
      <c r="M67" s="38">
        <f t="shared" si="3"/>
        <v>1E-10</v>
      </c>
      <c r="N67" s="53">
        <f t="shared" si="4"/>
        <v>-10</v>
      </c>
      <c r="O67" s="54" t="str">
        <f t="shared" si="5"/>
        <v>'log rate constant'    -10</v>
      </c>
      <c r="P67" s="41" t="s">
        <v>189</v>
      </c>
    </row>
    <row r="68" spans="1:16" x14ac:dyDescent="0.25">
      <c r="A68" s="43" t="s">
        <v>176</v>
      </c>
      <c r="B68" s="43"/>
      <c r="C68" s="43" t="s">
        <v>144</v>
      </c>
      <c r="D68" s="43">
        <v>-7</v>
      </c>
      <c r="E68" s="43">
        <v>15</v>
      </c>
      <c r="F68" s="44"/>
      <c r="G68" s="43"/>
      <c r="H68" s="43" t="s">
        <v>178</v>
      </c>
      <c r="I68" s="43">
        <v>100</v>
      </c>
      <c r="J68" s="43">
        <f t="shared" si="1"/>
        <v>0.1</v>
      </c>
      <c r="K68" s="43">
        <f t="shared" si="6"/>
        <v>92.940369996865357</v>
      </c>
      <c r="L68" s="43">
        <f t="shared" si="2"/>
        <v>9.9999999999999995E-8</v>
      </c>
      <c r="M68" s="43">
        <f t="shared" si="3"/>
        <v>9.2940369996865358E-6</v>
      </c>
      <c r="N68" s="53">
        <f t="shared" si="4"/>
        <v>-5.0317956029215241</v>
      </c>
      <c r="O68" s="56" t="str">
        <f t="shared" si="5"/>
        <v>'log rate constant'    -5.03179560292152</v>
      </c>
      <c r="P68" s="45" t="s">
        <v>189</v>
      </c>
    </row>
    <row r="69" spans="1:16" x14ac:dyDescent="0.25">
      <c r="A69" s="43" t="s">
        <v>177</v>
      </c>
      <c r="B69" s="43"/>
      <c r="C69" s="43" t="s">
        <v>144</v>
      </c>
      <c r="D69" s="43">
        <v>-10.78</v>
      </c>
      <c r="E69" s="43">
        <v>4.4000000000000004</v>
      </c>
      <c r="F69" s="43"/>
      <c r="G69" s="43"/>
      <c r="H69" s="43" t="s">
        <v>178</v>
      </c>
      <c r="I69" s="43">
        <v>100</v>
      </c>
      <c r="J69" s="43">
        <f t="shared" si="1"/>
        <v>0.1</v>
      </c>
      <c r="K69" s="43">
        <f t="shared" si="6"/>
        <v>3.7786786210719785</v>
      </c>
      <c r="L69" s="43">
        <f t="shared" si="2"/>
        <v>1.6595869074375605E-11</v>
      </c>
      <c r="M69" s="43">
        <f t="shared" si="3"/>
        <v>6.2710455669452708E-11</v>
      </c>
      <c r="N69" s="53">
        <f t="shared" si="4"/>
        <v>-10.202660043523647</v>
      </c>
      <c r="O69" s="56" t="str">
        <f t="shared" si="5"/>
        <v>'log rate constant'    -10.2026600435236</v>
      </c>
      <c r="P69" s="45" t="s">
        <v>189</v>
      </c>
    </row>
    <row r="70" spans="1:16" x14ac:dyDescent="0.25">
      <c r="A70" s="37" t="s">
        <v>29</v>
      </c>
      <c r="B70" s="38" t="s">
        <v>132</v>
      </c>
      <c r="C70" s="38" t="s">
        <v>144</v>
      </c>
      <c r="D70" s="38">
        <v>-13.8</v>
      </c>
      <c r="E70" s="38">
        <v>5.3</v>
      </c>
      <c r="F70" s="40">
        <v>10</v>
      </c>
      <c r="G70" s="38" t="s">
        <v>148</v>
      </c>
      <c r="H70" s="38" t="s">
        <v>193</v>
      </c>
      <c r="I70" s="40">
        <v>10</v>
      </c>
      <c r="J70" s="39">
        <f t="shared" ref="J70:J72" si="7">I70/1000</f>
        <v>0.01</v>
      </c>
      <c r="K70" s="38">
        <f t="shared" si="6"/>
        <v>4.9594352018234327</v>
      </c>
      <c r="L70" s="38">
        <f t="shared" ref="L70:L72" si="8">POWER(10,D70)</f>
        <v>1.5848931924611084E-14</v>
      </c>
      <c r="M70" s="38">
        <f t="shared" ref="M70:M72" si="9">L70*K70</f>
        <v>7.8601750898219419E-14</v>
      </c>
      <c r="N70" s="53">
        <f t="shared" si="4"/>
        <v>-13.104567779698941</v>
      </c>
      <c r="O70" s="54" t="str">
        <f t="shared" ref="O70:O72" si="10" xml:space="preserve"> "'log rate constant'" &amp; "    " &amp;N70</f>
        <v>'log rate constant'    -13.1045677796989</v>
      </c>
      <c r="P70" s="41" t="s">
        <v>189</v>
      </c>
    </row>
    <row r="71" spans="1:16" x14ac:dyDescent="0.25">
      <c r="A71" s="62" t="s">
        <v>30</v>
      </c>
      <c r="B71" s="63" t="s">
        <v>132</v>
      </c>
      <c r="C71" s="63" t="s">
        <v>144</v>
      </c>
      <c r="D71" s="63">
        <v>-12.4</v>
      </c>
      <c r="E71" s="63">
        <v>9.1</v>
      </c>
      <c r="F71" s="64">
        <v>0.01</v>
      </c>
      <c r="G71" s="63"/>
      <c r="H71" s="63" t="s">
        <v>192</v>
      </c>
      <c r="I71" s="64">
        <v>0.01</v>
      </c>
      <c r="J71" s="65">
        <f t="shared" si="7"/>
        <v>1.0000000000000001E-5</v>
      </c>
      <c r="K71" s="63">
        <f t="shared" ref="K71:K72" si="11">EXP(-E71/$B$2 /$E$2)/EXP(-E71/$B$2 /$D$2)</f>
        <v>15.633060222229828</v>
      </c>
      <c r="L71" s="63">
        <f t="shared" si="8"/>
        <v>3.9810717055349631E-13</v>
      </c>
      <c r="M71" s="63">
        <f t="shared" si="9"/>
        <v>6.2236333721643289E-12</v>
      </c>
      <c r="N71" s="53">
        <f t="shared" si="4"/>
        <v>-11.205955999105727</v>
      </c>
      <c r="O71" s="66" t="str">
        <f t="shared" si="10"/>
        <v>'log rate constant'    -11.2059559991057</v>
      </c>
      <c r="P71" s="67" t="s">
        <v>187</v>
      </c>
    </row>
    <row r="72" spans="1:16" x14ac:dyDescent="0.25">
      <c r="A72" s="28" t="s">
        <v>124</v>
      </c>
      <c r="D72" s="31">
        <v>-7.53</v>
      </c>
      <c r="E72" s="31">
        <v>12.5</v>
      </c>
      <c r="F72" s="32">
        <v>0.01</v>
      </c>
      <c r="H72" s="29" t="s">
        <v>159</v>
      </c>
      <c r="I72" s="32">
        <v>0.01</v>
      </c>
      <c r="J72" s="36">
        <f t="shared" si="7"/>
        <v>1.0000000000000001E-5</v>
      </c>
      <c r="K72" s="29">
        <f t="shared" si="11"/>
        <v>43.668706793282396</v>
      </c>
      <c r="L72" s="29">
        <f t="shared" si="8"/>
        <v>2.9512092266663779E-8</v>
      </c>
      <c r="M72" s="29">
        <f t="shared" si="9"/>
        <v>1.2887549040492373E-6</v>
      </c>
      <c r="N72" s="53">
        <f t="shared" si="4"/>
        <v>-5.8898296691012728</v>
      </c>
      <c r="O72" s="54" t="str">
        <f t="shared" si="10"/>
        <v>'log rate constant'    -5.88982966910127</v>
      </c>
      <c r="P72" s="41" t="s">
        <v>189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16</xdr:col>
                <xdr:colOff>9525</xdr:colOff>
                <xdr:row>5</xdr:row>
                <xdr:rowOff>19050</xdr:rowOff>
              </from>
              <to>
                <xdr:col>20</xdr:col>
                <xdr:colOff>266700</xdr:colOff>
                <xdr:row>7</xdr:row>
                <xdr:rowOff>142875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r:id="rId7">
            <anchor moveWithCells="1" sizeWithCells="1">
              <from>
                <xdr:col>5</xdr:col>
                <xdr:colOff>142875</xdr:colOff>
                <xdr:row>0</xdr:row>
                <xdr:rowOff>0</xdr:rowOff>
              </from>
              <to>
                <xdr:col>7</xdr:col>
                <xdr:colOff>571500</xdr:colOff>
                <xdr:row>3</xdr:row>
                <xdr:rowOff>47625</xdr:rowOff>
              </to>
            </anchor>
          </objectPr>
        </oleObject>
      </mc:Choice>
      <mc:Fallback>
        <oleObject progId="Equation.3" shapeId="205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workbookViewId="0">
      <selection activeCell="E49" sqref="E49"/>
    </sheetView>
  </sheetViews>
  <sheetFormatPr defaultRowHeight="15" x14ac:dyDescent="0.25"/>
  <cols>
    <col min="1" max="1" width="18.42578125" style="72" customWidth="1"/>
    <col min="2" max="2" width="20.42578125" style="72" customWidth="1"/>
    <col min="3" max="3" width="20.5703125" style="72" customWidth="1"/>
    <col min="4" max="4" width="15.5703125" style="72" customWidth="1"/>
    <col min="5" max="5" width="24.85546875" style="72" customWidth="1"/>
    <col min="6" max="6" width="21.28515625" customWidth="1"/>
    <col min="7" max="7" width="13.28515625" style="72" customWidth="1"/>
    <col min="8" max="8" width="23.7109375" style="72" customWidth="1"/>
    <col min="9" max="9" width="20.28515625" customWidth="1"/>
    <col min="10" max="16384" width="9.140625" style="72"/>
  </cols>
  <sheetData>
    <row r="1" spans="1:9" x14ac:dyDescent="0.25">
      <c r="A1" s="74" t="s">
        <v>197</v>
      </c>
      <c r="B1" s="78" t="s">
        <v>339</v>
      </c>
      <c r="C1" s="74" t="s">
        <v>340</v>
      </c>
      <c r="D1" s="74" t="s">
        <v>273</v>
      </c>
      <c r="E1" s="74" t="s">
        <v>339</v>
      </c>
      <c r="F1" s="78" t="s">
        <v>340</v>
      </c>
      <c r="G1" s="74" t="s">
        <v>316</v>
      </c>
      <c r="H1" s="78" t="s">
        <v>339</v>
      </c>
      <c r="I1" s="78" t="s">
        <v>340</v>
      </c>
    </row>
    <row r="2" spans="1:9" x14ac:dyDescent="0.25">
      <c r="A2" s="79" t="s">
        <v>198</v>
      </c>
      <c r="B2" s="80">
        <v>-5.3392999999999997</v>
      </c>
      <c r="C2" s="80">
        <v>-13.299200000000001</v>
      </c>
      <c r="D2" s="72" t="s">
        <v>274</v>
      </c>
      <c r="E2" s="73">
        <v>-2.2825000000000002</v>
      </c>
      <c r="F2" s="72">
        <v>2.2873999999999999</v>
      </c>
      <c r="G2" s="72" t="s">
        <v>317</v>
      </c>
      <c r="H2" s="73">
        <v>-8.2943999999999996</v>
      </c>
      <c r="I2" s="72">
        <v>8.2916000000000007</v>
      </c>
    </row>
    <row r="3" spans="1:9" x14ac:dyDescent="0.25">
      <c r="A3" s="72" t="s">
        <v>199</v>
      </c>
      <c r="B3" s="73">
        <v>37.250999999999998</v>
      </c>
      <c r="C3" s="73"/>
      <c r="D3" s="72" t="s">
        <v>275</v>
      </c>
      <c r="E3" s="73">
        <v>-5.3455000000000004</v>
      </c>
      <c r="F3" s="72">
        <v>5.3422999999999998</v>
      </c>
      <c r="G3" s="75" t="s">
        <v>318</v>
      </c>
      <c r="H3" s="76">
        <v>34.167999999999999</v>
      </c>
      <c r="I3" s="75">
        <v>3.0783</v>
      </c>
    </row>
    <row r="4" spans="1:9" x14ac:dyDescent="0.25">
      <c r="A4" s="79" t="s">
        <v>200</v>
      </c>
      <c r="B4" s="80">
        <v>110.51</v>
      </c>
      <c r="C4" s="80">
        <v>38.5715</v>
      </c>
      <c r="D4" s="72" t="s">
        <v>276</v>
      </c>
      <c r="E4" s="73">
        <v>0.91507000000000005</v>
      </c>
      <c r="F4" s="72">
        <v>-0.92390000000000005</v>
      </c>
      <c r="G4" s="75" t="s">
        <v>319</v>
      </c>
      <c r="H4" s="76">
        <v>-3.1091000000000002</v>
      </c>
      <c r="I4" s="75">
        <v>-71.584100000000007</v>
      </c>
    </row>
    <row r="5" spans="1:9" x14ac:dyDescent="0.25">
      <c r="A5" s="72" t="s">
        <v>201</v>
      </c>
      <c r="B5" s="73">
        <v>103.99</v>
      </c>
      <c r="C5" s="73"/>
      <c r="D5" s="72" t="s">
        <v>276</v>
      </c>
      <c r="E5" s="73">
        <v>0.91507000000000005</v>
      </c>
      <c r="F5" s="72">
        <v>-0.92390000000000005</v>
      </c>
      <c r="G5" s="75" t="s">
        <v>320</v>
      </c>
      <c r="H5" s="76">
        <v>102.53</v>
      </c>
      <c r="I5" s="75">
        <v>46.554900000000004</v>
      </c>
    </row>
    <row r="6" spans="1:9" x14ac:dyDescent="0.25">
      <c r="A6" s="72" t="s">
        <v>202</v>
      </c>
      <c r="B6" s="73">
        <v>12.433</v>
      </c>
      <c r="C6" s="73"/>
      <c r="D6" s="72" t="s">
        <v>277</v>
      </c>
      <c r="E6" s="73">
        <v>-7.0486000000000004</v>
      </c>
      <c r="F6" s="72">
        <v>7.0503999999999998</v>
      </c>
      <c r="I6" s="72"/>
    </row>
    <row r="7" spans="1:9" x14ac:dyDescent="0.25">
      <c r="A7" s="72" t="s">
        <v>203</v>
      </c>
      <c r="B7" s="73">
        <v>10.083</v>
      </c>
      <c r="C7" s="73"/>
      <c r="D7" s="72" t="s">
        <v>278</v>
      </c>
      <c r="E7" s="73">
        <v>-2.8386</v>
      </c>
      <c r="F7" s="72">
        <v>2.8454999999999999</v>
      </c>
      <c r="I7" s="72"/>
    </row>
    <row r="8" spans="1:9" x14ac:dyDescent="0.25">
      <c r="A8" s="72" t="s">
        <v>204</v>
      </c>
      <c r="B8" s="73">
        <v>-6.3556999999999997</v>
      </c>
      <c r="C8" s="73"/>
      <c r="D8" s="72" t="s">
        <v>279</v>
      </c>
      <c r="E8" s="73">
        <v>48.893000000000001</v>
      </c>
      <c r="F8" s="72">
        <v>-49.130699999999997</v>
      </c>
      <c r="I8" s="72"/>
    </row>
    <row r="9" spans="1:9" x14ac:dyDescent="0.25">
      <c r="A9" s="72" t="s">
        <v>205</v>
      </c>
      <c r="B9" s="73">
        <v>8.9542000000000002</v>
      </c>
      <c r="C9" s="73"/>
      <c r="D9" s="75" t="s">
        <v>280</v>
      </c>
      <c r="E9" s="76">
        <v>-2.6709999999999998</v>
      </c>
      <c r="F9" s="75">
        <v>-34.698099999999997</v>
      </c>
      <c r="I9" s="72"/>
    </row>
    <row r="10" spans="1:9" x14ac:dyDescent="0.25">
      <c r="A10" s="72" t="s">
        <v>206</v>
      </c>
      <c r="B10" s="73">
        <v>8.5962999999999994</v>
      </c>
      <c r="C10" s="73"/>
      <c r="D10" s="72" t="s">
        <v>281</v>
      </c>
      <c r="E10" s="73">
        <v>99</v>
      </c>
      <c r="F10" s="72">
        <v>-99.914500000000004</v>
      </c>
      <c r="I10" s="72"/>
    </row>
    <row r="11" spans="1:9" x14ac:dyDescent="0.25">
      <c r="A11" s="72" t="s">
        <v>207</v>
      </c>
      <c r="B11" s="73">
        <v>7.3901000000000003</v>
      </c>
      <c r="C11" s="73"/>
      <c r="D11" s="72" t="s">
        <v>95</v>
      </c>
      <c r="E11" s="73">
        <v>34.283000000000001</v>
      </c>
      <c r="F11" s="72">
        <v>-34.475000000000001</v>
      </c>
      <c r="I11" s="72"/>
    </row>
    <row r="12" spans="1:9" x14ac:dyDescent="0.25">
      <c r="A12" s="72" t="s">
        <v>208</v>
      </c>
      <c r="B12" s="73">
        <v>0.17377000000000001</v>
      </c>
      <c r="C12" s="73"/>
      <c r="D12" s="72" t="s">
        <v>282</v>
      </c>
      <c r="E12" s="73">
        <v>1.2356</v>
      </c>
      <c r="F12" s="72">
        <v>-1.2595000000000001</v>
      </c>
      <c r="I12" s="72"/>
    </row>
    <row r="13" spans="1:9" x14ac:dyDescent="0.25">
      <c r="A13" s="72" t="s">
        <v>209</v>
      </c>
      <c r="B13" s="73">
        <v>17.263999999999999</v>
      </c>
      <c r="C13" s="73"/>
      <c r="D13" s="72" t="s">
        <v>282</v>
      </c>
      <c r="E13" s="73">
        <v>1.2356</v>
      </c>
      <c r="F13" s="72">
        <v>-1.2595000000000001</v>
      </c>
      <c r="I13" s="72"/>
    </row>
    <row r="14" spans="1:9" x14ac:dyDescent="0.25">
      <c r="A14" s="72" t="s">
        <v>210</v>
      </c>
      <c r="B14" s="73">
        <v>3.2823000000000002</v>
      </c>
      <c r="C14" s="73"/>
      <c r="D14" s="72" t="s">
        <v>283</v>
      </c>
      <c r="E14" s="73">
        <v>44.688000000000002</v>
      </c>
      <c r="F14" s="72">
        <v>-44.841700000000003</v>
      </c>
      <c r="I14" s="72"/>
    </row>
    <row r="15" spans="1:9" x14ac:dyDescent="0.25">
      <c r="A15" s="72" t="s">
        <v>211</v>
      </c>
      <c r="B15" s="73">
        <v>-4.4641000000000002</v>
      </c>
      <c r="C15" s="73"/>
      <c r="D15" s="79" t="s">
        <v>284</v>
      </c>
      <c r="E15" s="80">
        <v>32.880000000000003</v>
      </c>
      <c r="F15" s="79">
        <v>-70.323099999999997</v>
      </c>
      <c r="I15" s="72"/>
    </row>
    <row r="16" spans="1:9" x14ac:dyDescent="0.25">
      <c r="A16" s="72" t="s">
        <v>212</v>
      </c>
      <c r="B16" s="73">
        <v>-1.1288</v>
      </c>
      <c r="C16" s="73"/>
      <c r="D16" s="72" t="s">
        <v>285</v>
      </c>
      <c r="E16" s="73">
        <v>13.664</v>
      </c>
      <c r="F16" s="72">
        <v>-13.7232</v>
      </c>
      <c r="I16" s="72"/>
    </row>
    <row r="17" spans="1:9" x14ac:dyDescent="0.25">
      <c r="A17" s="72" t="s">
        <v>213</v>
      </c>
      <c r="B17" s="73">
        <v>-0.13658000000000001</v>
      </c>
      <c r="C17" s="73"/>
      <c r="D17" s="72" t="s">
        <v>286</v>
      </c>
      <c r="E17" s="73">
        <v>12.481999999999999</v>
      </c>
      <c r="F17" s="72">
        <v>-12.540900000000001</v>
      </c>
      <c r="I17" s="72"/>
    </row>
    <row r="18" spans="1:9" x14ac:dyDescent="0.25">
      <c r="A18" s="72" t="s">
        <v>214</v>
      </c>
      <c r="B18" s="73">
        <v>0.46416000000000002</v>
      </c>
      <c r="C18" s="73"/>
      <c r="D18" s="72" t="s">
        <v>100</v>
      </c>
      <c r="E18" s="73">
        <v>12.26</v>
      </c>
      <c r="F18" s="72">
        <v>-12.318199999999999</v>
      </c>
      <c r="I18" s="72"/>
    </row>
    <row r="19" spans="1:9" x14ac:dyDescent="0.25">
      <c r="A19" s="72" t="s">
        <v>215</v>
      </c>
      <c r="B19" s="73">
        <v>6.2164000000000001</v>
      </c>
      <c r="C19" s="73"/>
      <c r="D19" s="72" t="s">
        <v>287</v>
      </c>
      <c r="E19" s="73">
        <v>13.018000000000001</v>
      </c>
      <c r="F19" s="72">
        <v>-13.0771</v>
      </c>
      <c r="I19" s="72"/>
    </row>
    <row r="20" spans="1:9" x14ac:dyDescent="0.25">
      <c r="A20" s="72" t="s">
        <v>216</v>
      </c>
      <c r="B20" s="73">
        <v>10.393000000000001</v>
      </c>
      <c r="C20" s="73"/>
      <c r="D20" s="81" t="s">
        <v>288</v>
      </c>
      <c r="E20" s="82">
        <v>-0.96399000000000001</v>
      </c>
      <c r="F20" s="81">
        <v>0.92679999999999996</v>
      </c>
      <c r="I20" s="72"/>
    </row>
    <row r="21" spans="1:9" x14ac:dyDescent="0.25">
      <c r="A21" s="72" t="s">
        <v>217</v>
      </c>
      <c r="B21" s="73">
        <v>-2.5920000000000001</v>
      </c>
      <c r="C21" s="73"/>
      <c r="D21" s="72" t="s">
        <v>288</v>
      </c>
      <c r="E21" s="73">
        <v>-2.2814000000000001</v>
      </c>
      <c r="F21" s="72">
        <v>2.2439</v>
      </c>
      <c r="I21" s="72"/>
    </row>
    <row r="22" spans="1:9" x14ac:dyDescent="0.25">
      <c r="A22" s="72" t="s">
        <v>218</v>
      </c>
      <c r="B22" s="73">
        <v>10.452</v>
      </c>
      <c r="C22" s="73"/>
      <c r="D22" s="72" t="s">
        <v>288</v>
      </c>
      <c r="E22" s="73">
        <v>-1.5854999999999999</v>
      </c>
      <c r="F22" s="72">
        <v>1.548</v>
      </c>
      <c r="I22" s="72"/>
    </row>
    <row r="23" spans="1:9" x14ac:dyDescent="0.25">
      <c r="A23" s="72" t="s">
        <v>219</v>
      </c>
      <c r="B23" s="73">
        <v>-0.10377</v>
      </c>
      <c r="C23" s="73"/>
      <c r="D23" s="72" t="s">
        <v>288</v>
      </c>
      <c r="E23" s="73">
        <v>-2.5665</v>
      </c>
      <c r="F23" s="72">
        <v>2.5295999999999998</v>
      </c>
      <c r="I23" s="72"/>
    </row>
    <row r="24" spans="1:9" x14ac:dyDescent="0.25">
      <c r="A24" s="72" t="s">
        <v>220</v>
      </c>
      <c r="B24" s="73">
        <v>4.7850000000000001</v>
      </c>
      <c r="C24" s="73"/>
      <c r="D24" s="72" t="s">
        <v>289</v>
      </c>
      <c r="E24" s="73">
        <v>17.725000000000001</v>
      </c>
      <c r="F24" s="72">
        <v>-17.796099999999999</v>
      </c>
      <c r="I24" s="72"/>
    </row>
    <row r="25" spans="1:9" x14ac:dyDescent="0.25">
      <c r="A25" s="72" t="s">
        <v>221</v>
      </c>
      <c r="B25" s="73">
        <v>4.3059000000000003</v>
      </c>
      <c r="C25" s="73"/>
      <c r="D25" s="79" t="s">
        <v>290</v>
      </c>
      <c r="E25" s="80">
        <v>-7.0739000000000001</v>
      </c>
      <c r="F25" s="79">
        <v>-11.6031</v>
      </c>
      <c r="I25" s="72"/>
    </row>
    <row r="26" spans="1:9" x14ac:dyDescent="0.25">
      <c r="A26" s="72" t="s">
        <v>222</v>
      </c>
      <c r="B26" s="73">
        <v>14.358000000000001</v>
      </c>
      <c r="C26" s="73"/>
      <c r="D26" s="72" t="s">
        <v>291</v>
      </c>
      <c r="E26" s="73">
        <v>-4.9184999999999999</v>
      </c>
      <c r="F26" s="72">
        <v>4.9180000000000001</v>
      </c>
      <c r="I26" s="72"/>
    </row>
    <row r="27" spans="1:9" x14ac:dyDescent="0.25">
      <c r="A27" s="72" t="s">
        <v>223</v>
      </c>
      <c r="B27" s="73">
        <v>-1.6046</v>
      </c>
      <c r="C27" s="73"/>
      <c r="D27" s="72" t="s">
        <v>292</v>
      </c>
      <c r="E27" s="73">
        <v>3.0644999999999998</v>
      </c>
      <c r="F27" s="72">
        <v>-3.1284999999999998</v>
      </c>
      <c r="I27" s="72"/>
    </row>
    <row r="28" spans="1:9" x14ac:dyDescent="0.25">
      <c r="A28" s="72" t="s">
        <v>224</v>
      </c>
      <c r="B28" s="73">
        <v>16.888000000000002</v>
      </c>
      <c r="C28" s="73"/>
      <c r="D28" s="79" t="s">
        <v>110</v>
      </c>
      <c r="E28" s="80">
        <v>1.1984999999999999</v>
      </c>
      <c r="F28" s="79">
        <v>-5.9347000000000003</v>
      </c>
      <c r="I28" s="72"/>
    </row>
    <row r="29" spans="1:9" x14ac:dyDescent="0.25">
      <c r="A29" s="72" t="s">
        <v>225</v>
      </c>
      <c r="B29" s="73">
        <v>46.3</v>
      </c>
      <c r="C29" s="73"/>
      <c r="D29" s="72" t="s">
        <v>293</v>
      </c>
      <c r="E29" s="73">
        <v>3.5152999999999999</v>
      </c>
      <c r="F29" s="72"/>
      <c r="I29" s="72"/>
    </row>
    <row r="30" spans="1:9" x14ac:dyDescent="0.25">
      <c r="A30" s="72" t="s">
        <v>226</v>
      </c>
      <c r="B30" s="73">
        <v>7.7609000000000004</v>
      </c>
      <c r="C30" s="73"/>
      <c r="D30" s="72" t="s">
        <v>294</v>
      </c>
      <c r="E30" s="73">
        <v>50.18</v>
      </c>
      <c r="F30" s="72"/>
      <c r="I30" s="72"/>
    </row>
    <row r="31" spans="1:9" x14ac:dyDescent="0.25">
      <c r="A31" s="72" t="s">
        <v>227</v>
      </c>
      <c r="B31" s="73">
        <v>-2.5264000000000002</v>
      </c>
      <c r="C31" s="73"/>
      <c r="D31" s="72" t="s">
        <v>295</v>
      </c>
      <c r="E31" s="73">
        <v>1.8902000000000001</v>
      </c>
      <c r="F31" s="72"/>
      <c r="I31" s="72"/>
    </row>
    <row r="32" spans="1:9" x14ac:dyDescent="0.25">
      <c r="A32" s="72" t="s">
        <v>228</v>
      </c>
      <c r="B32" s="73">
        <v>21.184999999999999</v>
      </c>
      <c r="C32" s="73"/>
      <c r="D32" s="72" t="s">
        <v>295</v>
      </c>
      <c r="E32" s="73">
        <v>1.8902000000000001</v>
      </c>
      <c r="F32" s="72"/>
      <c r="I32" s="72"/>
    </row>
    <row r="33" spans="1:9" x14ac:dyDescent="0.25">
      <c r="A33" s="72" t="s">
        <v>229</v>
      </c>
      <c r="B33" s="73">
        <v>11.763999999999999</v>
      </c>
      <c r="C33" s="73"/>
      <c r="D33" s="72" t="s">
        <v>295</v>
      </c>
      <c r="E33" s="73">
        <v>1.8902000000000001</v>
      </c>
      <c r="F33" s="72"/>
      <c r="I33" s="72"/>
    </row>
    <row r="34" spans="1:9" x14ac:dyDescent="0.25">
      <c r="A34" s="72" t="s">
        <v>230</v>
      </c>
      <c r="B34" s="73">
        <v>0.82823999999999998</v>
      </c>
      <c r="C34" s="73"/>
      <c r="D34" s="72" t="s">
        <v>296</v>
      </c>
      <c r="E34" s="73">
        <v>-6.3695000000000004</v>
      </c>
      <c r="F34" s="72"/>
      <c r="I34" s="72"/>
    </row>
    <row r="35" spans="1:9" x14ac:dyDescent="0.25">
      <c r="A35" s="72" t="s">
        <v>231</v>
      </c>
      <c r="B35" s="73">
        <v>27.52</v>
      </c>
      <c r="C35" s="73"/>
      <c r="D35" s="72" t="s">
        <v>297</v>
      </c>
      <c r="E35" s="73">
        <v>-1.7405999999999999</v>
      </c>
      <c r="F35" s="72"/>
      <c r="I35" s="72"/>
    </row>
    <row r="36" spans="1:9" x14ac:dyDescent="0.25">
      <c r="A36" s="72" t="s">
        <v>232</v>
      </c>
      <c r="B36" s="73">
        <v>9.0922999999999998</v>
      </c>
      <c r="C36" s="73"/>
      <c r="D36" s="72" t="s">
        <v>298</v>
      </c>
      <c r="E36" s="73">
        <v>-1.7103999999999999</v>
      </c>
      <c r="F36" s="72"/>
      <c r="I36" s="72"/>
    </row>
    <row r="37" spans="1:9" x14ac:dyDescent="0.25">
      <c r="A37" s="72" t="s">
        <v>233</v>
      </c>
      <c r="B37" s="73">
        <v>-2.9239000000000002</v>
      </c>
      <c r="C37" s="73"/>
      <c r="D37" s="72" t="s">
        <v>298</v>
      </c>
      <c r="E37" s="73">
        <v>-1.7103999999999999</v>
      </c>
      <c r="F37" s="72"/>
      <c r="I37" s="72"/>
    </row>
    <row r="38" spans="1:9" x14ac:dyDescent="0.25">
      <c r="A38" s="72" t="s">
        <v>234</v>
      </c>
      <c r="B38" s="73">
        <v>17.616</v>
      </c>
      <c r="C38" s="73"/>
      <c r="D38" s="72" t="s">
        <v>298</v>
      </c>
      <c r="E38" s="73">
        <v>-1.7103999999999999</v>
      </c>
      <c r="F38" s="72"/>
      <c r="I38" s="72"/>
    </row>
    <row r="39" spans="1:9" x14ac:dyDescent="0.25">
      <c r="A39" s="72" t="s">
        <v>235</v>
      </c>
      <c r="B39" s="73">
        <v>0.24560999999999999</v>
      </c>
      <c r="C39" s="73"/>
      <c r="D39" s="72" t="s">
        <v>298</v>
      </c>
      <c r="E39" s="73">
        <v>-1.9955000000000001</v>
      </c>
      <c r="F39" s="72"/>
      <c r="I39" s="72"/>
    </row>
    <row r="40" spans="1:9" x14ac:dyDescent="0.25">
      <c r="A40" s="72" t="s">
        <v>236</v>
      </c>
      <c r="B40" s="73">
        <v>12.458</v>
      </c>
      <c r="C40" s="73"/>
      <c r="D40" s="72" t="s">
        <v>298</v>
      </c>
      <c r="E40" s="73">
        <v>-1.0128999999999999</v>
      </c>
      <c r="F40" s="72"/>
      <c r="I40" s="72"/>
    </row>
    <row r="41" spans="1:9" x14ac:dyDescent="0.25">
      <c r="A41" s="72" t="s">
        <v>237</v>
      </c>
      <c r="B41" s="73">
        <v>-1.1447000000000001</v>
      </c>
      <c r="C41" s="73"/>
      <c r="D41" s="72" t="s">
        <v>299</v>
      </c>
      <c r="E41" s="73">
        <v>-1.7053</v>
      </c>
      <c r="F41" s="72"/>
      <c r="I41" s="72"/>
    </row>
    <row r="42" spans="1:9" x14ac:dyDescent="0.25">
      <c r="A42" s="72" t="s">
        <v>238</v>
      </c>
      <c r="B42" s="73">
        <v>-1.3443000000000001</v>
      </c>
      <c r="C42" s="73"/>
      <c r="D42" s="72" t="s">
        <v>299</v>
      </c>
      <c r="E42" s="73">
        <v>-1.7053</v>
      </c>
      <c r="F42" s="72"/>
      <c r="I42" s="72"/>
    </row>
    <row r="43" spans="1:9" x14ac:dyDescent="0.25">
      <c r="A43" s="72" t="s">
        <v>239</v>
      </c>
      <c r="B43" s="73">
        <v>32.817999999999998</v>
      </c>
      <c r="C43" s="73"/>
      <c r="D43" s="72" t="s">
        <v>299</v>
      </c>
      <c r="E43" s="73">
        <v>-1.7053</v>
      </c>
      <c r="F43" s="72"/>
      <c r="I43" s="72"/>
    </row>
    <row r="44" spans="1:9" x14ac:dyDescent="0.25">
      <c r="A44" s="72" t="s">
        <v>240</v>
      </c>
      <c r="B44" s="73">
        <v>-0.50470000000000004</v>
      </c>
      <c r="C44" s="73"/>
      <c r="D44" s="72" t="s">
        <v>300</v>
      </c>
      <c r="E44" s="73">
        <v>-18.693999999999999</v>
      </c>
      <c r="F44" s="72"/>
      <c r="I44" s="72"/>
    </row>
    <row r="45" spans="1:9" x14ac:dyDescent="0.25">
      <c r="A45" s="72" t="s">
        <v>241</v>
      </c>
      <c r="B45" s="73">
        <v>6.6561000000000003</v>
      </c>
      <c r="C45" s="73"/>
      <c r="D45" s="72" t="s">
        <v>116</v>
      </c>
      <c r="E45" s="73">
        <v>-20.088000000000001</v>
      </c>
      <c r="F45" s="72"/>
      <c r="I45" s="72"/>
    </row>
    <row r="46" spans="1:9" x14ac:dyDescent="0.25">
      <c r="A46" s="72" t="s">
        <v>242</v>
      </c>
      <c r="B46" s="73">
        <v>9.6631</v>
      </c>
      <c r="C46" s="73"/>
      <c r="D46" s="72" t="s">
        <v>301</v>
      </c>
      <c r="E46" s="73">
        <v>-19.34</v>
      </c>
      <c r="F46" s="72"/>
      <c r="I46" s="72"/>
    </row>
    <row r="47" spans="1:9" x14ac:dyDescent="0.25">
      <c r="A47" s="72" t="s">
        <v>243</v>
      </c>
      <c r="B47" s="73">
        <v>-2.5785999999999998</v>
      </c>
      <c r="C47" s="73"/>
      <c r="D47" s="72" t="s">
        <v>302</v>
      </c>
      <c r="E47" s="73">
        <v>-19.866</v>
      </c>
      <c r="F47" s="72"/>
      <c r="I47" s="72"/>
    </row>
    <row r="48" spans="1:9" x14ac:dyDescent="0.25">
      <c r="A48" s="72" t="s">
        <v>244</v>
      </c>
      <c r="B48" s="73">
        <v>17.582999999999998</v>
      </c>
      <c r="C48" s="73"/>
      <c r="D48" s="72" t="s">
        <v>303</v>
      </c>
      <c r="E48" s="73">
        <v>172.2</v>
      </c>
      <c r="F48" s="72"/>
      <c r="I48" s="72"/>
    </row>
    <row r="49" spans="1:9" x14ac:dyDescent="0.25">
      <c r="A49" s="72" t="s">
        <v>245</v>
      </c>
      <c r="B49" s="73">
        <v>0.33356000000000002</v>
      </c>
      <c r="C49" s="73"/>
      <c r="D49" s="72" t="s">
        <v>303</v>
      </c>
      <c r="E49" s="73">
        <v>172.2</v>
      </c>
      <c r="F49" s="72"/>
      <c r="I49" s="72"/>
    </row>
    <row r="50" spans="1:9" x14ac:dyDescent="0.25">
      <c r="A50" s="72" t="s">
        <v>246</v>
      </c>
      <c r="B50" s="73">
        <v>7.4381000000000004</v>
      </c>
      <c r="C50" s="73"/>
      <c r="D50" s="72" t="s">
        <v>304</v>
      </c>
      <c r="E50" s="73">
        <v>106.24</v>
      </c>
      <c r="F50" s="72"/>
      <c r="I50" s="72"/>
    </row>
    <row r="51" spans="1:9" x14ac:dyDescent="0.25">
      <c r="A51" s="72" t="s">
        <v>247</v>
      </c>
      <c r="B51" s="73">
        <v>0.62085000000000001</v>
      </c>
      <c r="C51" s="73"/>
      <c r="D51" s="72" t="s">
        <v>31</v>
      </c>
      <c r="E51" s="73">
        <v>-3.0729000000000002</v>
      </c>
      <c r="F51" s="72"/>
      <c r="I51" s="72"/>
    </row>
    <row r="52" spans="1:9" x14ac:dyDescent="0.25">
      <c r="A52" s="72" t="s">
        <v>248</v>
      </c>
      <c r="B52" s="73">
        <v>13.055999999999999</v>
      </c>
      <c r="C52" s="73"/>
      <c r="D52" s="72" t="s">
        <v>305</v>
      </c>
      <c r="E52" s="73">
        <v>21.629000000000001</v>
      </c>
      <c r="F52" s="72"/>
      <c r="I52" s="72"/>
    </row>
    <row r="53" spans="1:9" x14ac:dyDescent="0.25">
      <c r="A53" s="72" t="s">
        <v>249</v>
      </c>
      <c r="B53" s="73">
        <v>-1.0417000000000001</v>
      </c>
      <c r="C53" s="73"/>
      <c r="D53" s="72" t="s">
        <v>306</v>
      </c>
      <c r="E53" s="73">
        <v>21.085000000000001</v>
      </c>
      <c r="F53" s="72"/>
      <c r="I53" s="72"/>
    </row>
    <row r="54" spans="1:9" x14ac:dyDescent="0.25">
      <c r="A54" s="72" t="s">
        <v>250</v>
      </c>
      <c r="B54" s="73">
        <v>8.5</v>
      </c>
      <c r="C54" s="73"/>
      <c r="D54" s="72" t="s">
        <v>307</v>
      </c>
      <c r="E54" s="73">
        <v>20.863</v>
      </c>
      <c r="F54" s="72"/>
      <c r="I54" s="72"/>
    </row>
    <row r="55" spans="1:9" x14ac:dyDescent="0.25">
      <c r="A55" s="72" t="s">
        <v>251</v>
      </c>
      <c r="B55" s="73">
        <v>19.399999999999999</v>
      </c>
      <c r="C55" s="73"/>
      <c r="D55" s="72" t="s">
        <v>308</v>
      </c>
      <c r="E55" s="73">
        <v>22.274999999999999</v>
      </c>
      <c r="F55" s="72"/>
      <c r="I55" s="72"/>
    </row>
    <row r="56" spans="1:9" x14ac:dyDescent="0.25">
      <c r="A56" s="72" t="s">
        <v>252</v>
      </c>
      <c r="B56" s="73">
        <v>29.4</v>
      </c>
      <c r="C56" s="73"/>
      <c r="D56" s="72" t="s">
        <v>309</v>
      </c>
      <c r="E56" s="73">
        <v>-1.5114000000000001</v>
      </c>
      <c r="F56" s="72"/>
      <c r="I56" s="72"/>
    </row>
    <row r="57" spans="1:9" x14ac:dyDescent="0.25">
      <c r="A57" s="72" t="s">
        <v>253</v>
      </c>
      <c r="B57" s="73">
        <v>29.4</v>
      </c>
      <c r="C57" s="73"/>
      <c r="D57" s="72" t="s">
        <v>310</v>
      </c>
      <c r="E57" s="73">
        <v>-1.4422999999999999</v>
      </c>
      <c r="F57" s="72"/>
      <c r="I57" s="72"/>
    </row>
    <row r="58" spans="1:9" x14ac:dyDescent="0.25">
      <c r="A58" s="72" t="s">
        <v>254</v>
      </c>
      <c r="B58" s="73">
        <v>39.200000000000003</v>
      </c>
      <c r="C58" s="73"/>
      <c r="D58" s="72" t="s">
        <v>311</v>
      </c>
      <c r="E58" s="73">
        <v>30.541</v>
      </c>
      <c r="F58" s="72"/>
      <c r="I58" s="72"/>
    </row>
    <row r="59" spans="1:9" x14ac:dyDescent="0.25">
      <c r="A59" s="72" t="s">
        <v>255</v>
      </c>
      <c r="B59" s="73">
        <v>15.2</v>
      </c>
      <c r="C59" s="73"/>
      <c r="D59" s="72" t="s">
        <v>312</v>
      </c>
      <c r="E59" s="73">
        <v>26.032</v>
      </c>
      <c r="F59" s="72"/>
      <c r="I59" s="72"/>
    </row>
    <row r="60" spans="1:9" x14ac:dyDescent="0.25">
      <c r="A60" s="72" t="s">
        <v>256</v>
      </c>
      <c r="B60" s="73">
        <v>39.1</v>
      </c>
      <c r="C60" s="73"/>
      <c r="D60" s="72" t="s">
        <v>127</v>
      </c>
      <c r="E60" s="73">
        <v>10.452999999999999</v>
      </c>
      <c r="F60" s="72"/>
      <c r="I60" s="72"/>
    </row>
    <row r="61" spans="1:9" x14ac:dyDescent="0.25">
      <c r="A61" s="72" t="s">
        <v>257</v>
      </c>
      <c r="B61" s="73">
        <v>39.1</v>
      </c>
      <c r="C61" s="73"/>
      <c r="D61" s="72" t="s">
        <v>313</v>
      </c>
      <c r="E61" s="73">
        <v>13.579000000000001</v>
      </c>
      <c r="F61" s="72"/>
      <c r="I61" s="72"/>
    </row>
    <row r="62" spans="1:9" x14ac:dyDescent="0.25">
      <c r="A62" s="72" t="s">
        <v>258</v>
      </c>
      <c r="B62" s="73">
        <v>61.5</v>
      </c>
      <c r="C62" s="73"/>
      <c r="D62" s="72" t="s">
        <v>314</v>
      </c>
      <c r="E62" s="73">
        <v>18.587</v>
      </c>
      <c r="F62" s="72"/>
      <c r="I62" s="72"/>
    </row>
    <row r="63" spans="1:9" x14ac:dyDescent="0.25">
      <c r="A63" s="72" t="s">
        <v>259</v>
      </c>
      <c r="B63" s="73">
        <v>6.4195000000000002</v>
      </c>
      <c r="C63" s="73"/>
      <c r="D63" s="72" t="s">
        <v>315</v>
      </c>
      <c r="E63" s="73">
        <v>35.820999999999998</v>
      </c>
      <c r="F63" s="72"/>
      <c r="I63" s="72"/>
    </row>
    <row r="64" spans="1:9" x14ac:dyDescent="0.25">
      <c r="A64" s="72" t="s">
        <v>260</v>
      </c>
      <c r="B64" s="73">
        <v>-2.2094999999999998</v>
      </c>
      <c r="C64" s="73"/>
      <c r="F64" s="72"/>
      <c r="I64" s="72"/>
    </row>
    <row r="65" spans="1:9" x14ac:dyDescent="0.25">
      <c r="A65" s="72" t="s">
        <v>261</v>
      </c>
      <c r="B65" s="73">
        <v>-0.19272</v>
      </c>
      <c r="C65" s="73"/>
      <c r="F65" s="72"/>
      <c r="I65" s="72"/>
    </row>
    <row r="66" spans="1:9" x14ac:dyDescent="0.25">
      <c r="A66" s="72" t="s">
        <v>262</v>
      </c>
      <c r="B66" s="73">
        <v>10.760999999999999</v>
      </c>
      <c r="C66" s="73"/>
      <c r="F66" s="72"/>
      <c r="I66" s="72"/>
    </row>
    <row r="67" spans="1:9" x14ac:dyDescent="0.25">
      <c r="A67" s="72" t="s">
        <v>263</v>
      </c>
      <c r="B67" s="73">
        <v>-2.5848</v>
      </c>
      <c r="C67" s="73"/>
      <c r="F67" s="72"/>
      <c r="I67" s="72"/>
    </row>
    <row r="68" spans="1:9" x14ac:dyDescent="0.25">
      <c r="A68" s="72" t="s">
        <v>264</v>
      </c>
      <c r="B68" s="73">
        <v>-4.2858999999999998</v>
      </c>
      <c r="C68" s="73"/>
      <c r="F68" s="72"/>
      <c r="I68" s="72"/>
    </row>
    <row r="69" spans="1:9" x14ac:dyDescent="0.25">
      <c r="A69" s="72" t="s">
        <v>265</v>
      </c>
      <c r="B69" s="73">
        <v>-7.1426999999999996</v>
      </c>
      <c r="C69" s="73"/>
      <c r="F69" s="72"/>
      <c r="I69" s="72"/>
    </row>
    <row r="70" spans="1:9" x14ac:dyDescent="0.25">
      <c r="A70" s="72" t="s">
        <v>266</v>
      </c>
      <c r="B70" s="73">
        <v>-8.9907000000000004</v>
      </c>
      <c r="C70" s="73"/>
      <c r="F70" s="72"/>
      <c r="I70" s="72"/>
    </row>
    <row r="71" spans="1:9" x14ac:dyDescent="0.25">
      <c r="A71" s="72" t="s">
        <v>267</v>
      </c>
      <c r="B71" s="73">
        <v>-4.7325999999999997</v>
      </c>
      <c r="C71" s="73"/>
      <c r="F71" s="72"/>
      <c r="I71" s="72"/>
    </row>
    <row r="72" spans="1:9" x14ac:dyDescent="0.25">
      <c r="A72" s="72" t="s">
        <v>268</v>
      </c>
      <c r="B72" s="73">
        <v>-1.7464999999999999</v>
      </c>
      <c r="C72" s="73"/>
      <c r="F72" s="72"/>
      <c r="I72" s="72"/>
    </row>
    <row r="73" spans="1:9" x14ac:dyDescent="0.25">
      <c r="A73" s="72" t="s">
        <v>269</v>
      </c>
      <c r="B73" s="73">
        <v>12.349</v>
      </c>
      <c r="C73" s="73"/>
      <c r="F73" s="72"/>
      <c r="I73" s="72"/>
    </row>
    <row r="74" spans="1:9" x14ac:dyDescent="0.25">
      <c r="A74" s="72" t="s">
        <v>270</v>
      </c>
      <c r="B74" s="73">
        <v>-4.4793000000000003</v>
      </c>
      <c r="C74" s="73"/>
      <c r="F74" s="72"/>
      <c r="I74" s="72"/>
    </row>
    <row r="75" spans="1:9" x14ac:dyDescent="0.25">
      <c r="A75" s="72" t="s">
        <v>271</v>
      </c>
      <c r="B75" s="73">
        <v>-10.585000000000001</v>
      </c>
      <c r="C75" s="73"/>
      <c r="F75" s="72"/>
      <c r="I75" s="72"/>
    </row>
    <row r="76" spans="1:9" x14ac:dyDescent="0.25">
      <c r="A76" s="72" t="s">
        <v>272</v>
      </c>
      <c r="B76" s="73">
        <v>4.2926000000000002</v>
      </c>
      <c r="C76" s="73"/>
      <c r="F76" s="72"/>
      <c r="I76" s="7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workbookViewId="0">
      <selection activeCell="K22" sqref="K22"/>
    </sheetView>
  </sheetViews>
  <sheetFormatPr defaultRowHeight="15" x14ac:dyDescent="0.25"/>
  <cols>
    <col min="1" max="1" width="34.28515625" customWidth="1"/>
    <col min="2" max="2" width="13.5703125" customWidth="1"/>
  </cols>
  <sheetData>
    <row r="1" spans="1:17" x14ac:dyDescent="0.25">
      <c r="A1" s="83" t="s">
        <v>321</v>
      </c>
      <c r="B1" s="83"/>
      <c r="C1" s="83"/>
      <c r="D1" s="83"/>
      <c r="E1" s="83"/>
      <c r="F1" s="83"/>
      <c r="G1" s="83"/>
      <c r="H1" s="83"/>
      <c r="I1" s="83"/>
    </row>
    <row r="2" spans="1:17" x14ac:dyDescent="0.25">
      <c r="A2" s="83">
        <v>2</v>
      </c>
      <c r="B2" s="84" t="s">
        <v>322</v>
      </c>
      <c r="C2" s="83">
        <v>-1</v>
      </c>
      <c r="D2" s="84" t="s">
        <v>323</v>
      </c>
      <c r="E2" s="83">
        <v>-2</v>
      </c>
      <c r="F2" s="84" t="s">
        <v>324</v>
      </c>
      <c r="G2" s="83"/>
      <c r="H2" s="83"/>
      <c r="I2" s="83"/>
    </row>
    <row r="3" spans="1:17" x14ac:dyDescent="0.25">
      <c r="A3" s="84" t="s">
        <v>325</v>
      </c>
      <c r="B3" s="83">
        <v>100.88720000000001</v>
      </c>
      <c r="C3" s="83">
        <v>92.143799999999999</v>
      </c>
      <c r="D3" s="83">
        <v>81.88</v>
      </c>
      <c r="E3" s="83">
        <v>72.284599999999998</v>
      </c>
      <c r="F3" s="83">
        <v>62.594000000000001</v>
      </c>
      <c r="G3" s="83">
        <v>54.73</v>
      </c>
      <c r="H3" s="83">
        <v>48.1708</v>
      </c>
      <c r="I3" s="83">
        <v>42.536200000000001</v>
      </c>
    </row>
    <row r="4" spans="1:17" x14ac:dyDescent="0.25">
      <c r="A4" s="83"/>
      <c r="B4" s="83"/>
      <c r="C4" s="83"/>
      <c r="D4" s="83"/>
      <c r="E4" s="83"/>
      <c r="F4" s="83"/>
      <c r="G4" s="83"/>
      <c r="H4" s="83"/>
      <c r="I4" s="83"/>
    </row>
    <row r="5" spans="1:17" s="77" customFormat="1" x14ac:dyDescent="0.25">
      <c r="A5" s="83" t="s">
        <v>349</v>
      </c>
      <c r="B5" s="83"/>
      <c r="C5" s="83"/>
      <c r="D5" s="83"/>
      <c r="E5" s="83"/>
      <c r="F5" s="83"/>
      <c r="G5" s="83"/>
      <c r="H5" s="83"/>
      <c r="I5" s="83"/>
    </row>
    <row r="6" spans="1:17" s="77" customFormat="1" x14ac:dyDescent="0.25">
      <c r="A6" s="83">
        <v>1</v>
      </c>
      <c r="B6" s="84" t="s">
        <v>322</v>
      </c>
      <c r="C6" s="83">
        <v>-0.5</v>
      </c>
      <c r="D6" s="84" t="s">
        <v>323</v>
      </c>
      <c r="E6" s="83">
        <v>-1</v>
      </c>
      <c r="F6" s="84" t="s">
        <v>324</v>
      </c>
      <c r="G6" s="83"/>
      <c r="H6" s="83"/>
      <c r="I6" s="83"/>
    </row>
    <row r="7" spans="1:17" s="77" customFormat="1" x14ac:dyDescent="0.25">
      <c r="A7" s="83" t="s">
        <v>325</v>
      </c>
      <c r="B7" s="77">
        <v>50.443600000000004</v>
      </c>
      <c r="C7" s="77">
        <v>46.071899999999999</v>
      </c>
      <c r="D7" s="77">
        <v>40.94</v>
      </c>
      <c r="E7" s="77">
        <v>36.142299999999999</v>
      </c>
      <c r="F7" s="77">
        <v>31.297000000000001</v>
      </c>
      <c r="G7" s="77">
        <v>27.364999999999998</v>
      </c>
      <c r="H7" s="77">
        <v>24.0854</v>
      </c>
      <c r="I7" s="77">
        <v>21.2681</v>
      </c>
    </row>
    <row r="8" spans="1:17" s="77" customFormat="1" x14ac:dyDescent="0.25">
      <c r="A8" s="83"/>
      <c r="B8" s="84"/>
      <c r="C8" s="83"/>
      <c r="D8" s="84"/>
      <c r="E8" s="83"/>
      <c r="F8" s="84"/>
      <c r="G8" s="83"/>
      <c r="H8" s="83"/>
      <c r="I8" s="83"/>
    </row>
    <row r="9" spans="1:17" s="77" customFormat="1" x14ac:dyDescent="0.25">
      <c r="A9" s="83"/>
      <c r="B9" s="83"/>
      <c r="C9" s="83"/>
      <c r="D9" s="83"/>
      <c r="E9" s="83"/>
      <c r="F9" s="83"/>
      <c r="G9" s="83"/>
      <c r="H9" s="83"/>
      <c r="I9" s="83"/>
    </row>
    <row r="10" spans="1:17" x14ac:dyDescent="0.25">
      <c r="A10" s="83" t="s">
        <v>326</v>
      </c>
      <c r="B10" s="83"/>
      <c r="C10" s="83"/>
      <c r="D10" s="83"/>
      <c r="E10" s="83"/>
      <c r="F10" s="83"/>
      <c r="G10" s="83"/>
      <c r="H10" s="83"/>
      <c r="I10" s="83"/>
    </row>
    <row r="11" spans="1:17" x14ac:dyDescent="0.25">
      <c r="A11" s="83">
        <v>-2.2449499999999998</v>
      </c>
      <c r="B11" s="84" t="s">
        <v>322</v>
      </c>
      <c r="C11" s="83">
        <v>1.225E-2</v>
      </c>
      <c r="D11" s="84" t="s">
        <v>323</v>
      </c>
      <c r="E11" s="83">
        <v>0</v>
      </c>
      <c r="F11" s="84" t="s">
        <v>324</v>
      </c>
      <c r="G11" s="83"/>
      <c r="H11" s="83"/>
      <c r="I11" s="83"/>
    </row>
    <row r="12" spans="1:17" x14ac:dyDescent="0.25">
      <c r="A12" s="84" t="s">
        <v>325</v>
      </c>
      <c r="B12" s="83">
        <v>99</v>
      </c>
      <c r="C12" s="83">
        <v>99</v>
      </c>
      <c r="D12" s="83">
        <v>99</v>
      </c>
      <c r="E12" s="83">
        <v>99</v>
      </c>
      <c r="F12" s="83">
        <v>99</v>
      </c>
      <c r="G12" s="83">
        <v>99</v>
      </c>
      <c r="H12" s="83">
        <v>99</v>
      </c>
      <c r="I12" s="83">
        <v>99</v>
      </c>
      <c r="J12">
        <f>B15+$E14*0.5*B3</f>
        <v>99</v>
      </c>
      <c r="K12" s="77">
        <f t="shared" ref="K12:P12" si="0">C15+$E14*0.5*C3</f>
        <v>99</v>
      </c>
      <c r="L12" s="77">
        <f t="shared" si="0"/>
        <v>99</v>
      </c>
      <c r="M12" s="77">
        <f t="shared" si="0"/>
        <v>99</v>
      </c>
      <c r="N12" s="77">
        <f t="shared" si="0"/>
        <v>99</v>
      </c>
      <c r="O12" s="77">
        <f t="shared" si="0"/>
        <v>99</v>
      </c>
      <c r="P12" s="77">
        <f t="shared" si="0"/>
        <v>99</v>
      </c>
    </row>
    <row r="13" spans="1:17" x14ac:dyDescent="0.25">
      <c r="A13" s="83" t="s">
        <v>327</v>
      </c>
      <c r="B13" s="83"/>
      <c r="C13" s="83"/>
      <c r="D13" s="83"/>
      <c r="E13" s="83"/>
      <c r="F13" s="83"/>
      <c r="G13" s="83"/>
      <c r="H13" s="83"/>
      <c r="I13" s="83"/>
    </row>
    <row r="14" spans="1:17" x14ac:dyDescent="0.25">
      <c r="A14" s="83">
        <f>A11+A2*C11</f>
        <v>-2.2204499999999996</v>
      </c>
      <c r="B14" s="84" t="s">
        <v>322</v>
      </c>
      <c r="C14" s="83">
        <f>C11+C2*C11</f>
        <v>0</v>
      </c>
      <c r="D14" s="84" t="s">
        <v>323</v>
      </c>
      <c r="E14" s="83">
        <f>E11+E2*C11</f>
        <v>-2.4500000000000001E-2</v>
      </c>
      <c r="F14" s="84" t="s">
        <v>324</v>
      </c>
      <c r="G14" s="83"/>
      <c r="H14" s="83"/>
      <c r="I14" s="83"/>
    </row>
    <row r="15" spans="1:17" x14ac:dyDescent="0.25">
      <c r="A15" s="84" t="s">
        <v>325</v>
      </c>
      <c r="B15" s="85">
        <f>B12+B3*$C$11</f>
        <v>100.2358682</v>
      </c>
      <c r="C15" s="85">
        <f t="shared" ref="C15:I15" si="1">C12+C3*$C$11</f>
        <v>100.12876155000001</v>
      </c>
      <c r="D15" s="85">
        <f t="shared" si="1"/>
        <v>100.00303</v>
      </c>
      <c r="E15" s="85">
        <f t="shared" si="1"/>
        <v>99.885486349999994</v>
      </c>
      <c r="F15" s="85">
        <f t="shared" si="1"/>
        <v>99.766776500000006</v>
      </c>
      <c r="G15" s="85">
        <f t="shared" si="1"/>
        <v>99.670442499999993</v>
      </c>
      <c r="H15" s="85">
        <f t="shared" si="1"/>
        <v>99.590092299999995</v>
      </c>
      <c r="I15" s="85">
        <f t="shared" si="1"/>
        <v>99.521068450000001</v>
      </c>
      <c r="J15" s="85">
        <f>B12+$C11*2*B7</f>
        <v>100.2358682</v>
      </c>
      <c r="K15" s="85">
        <f t="shared" ref="K15:M15" si="2">C12+$C11*2*C7</f>
        <v>100.12876155000001</v>
      </c>
      <c r="L15" s="85">
        <f t="shared" si="2"/>
        <v>100.00303</v>
      </c>
      <c r="M15" s="85">
        <f t="shared" si="2"/>
        <v>99.885486349999994</v>
      </c>
      <c r="N15" s="85"/>
      <c r="O15" s="85"/>
      <c r="P15" s="85"/>
      <c r="Q15" s="85"/>
    </row>
    <row r="16" spans="1:17" x14ac:dyDescent="0.25">
      <c r="A16" s="83"/>
      <c r="B16" s="83"/>
      <c r="C16" s="83"/>
      <c r="D16" s="83"/>
      <c r="E16" s="83"/>
      <c r="F16" s="83"/>
      <c r="G16" s="83"/>
      <c r="H16" s="83"/>
      <c r="I16" s="83"/>
    </row>
    <row r="17" spans="1:17" x14ac:dyDescent="0.25">
      <c r="A17" s="83" t="s">
        <v>328</v>
      </c>
      <c r="B17" s="83"/>
      <c r="C17" s="83"/>
      <c r="D17" s="83"/>
      <c r="E17" s="83"/>
      <c r="F17" s="83"/>
      <c r="G17" s="83"/>
      <c r="H17" s="83"/>
      <c r="I17" s="83"/>
    </row>
    <row r="18" spans="1:17" x14ac:dyDescent="0.25">
      <c r="A18" s="83">
        <v>1</v>
      </c>
      <c r="B18" s="84" t="s">
        <v>322</v>
      </c>
      <c r="C18" s="83">
        <v>-0.5</v>
      </c>
      <c r="D18" s="84" t="s">
        <v>323</v>
      </c>
      <c r="E18" s="83">
        <v>0</v>
      </c>
      <c r="F18" s="84" t="s">
        <v>324</v>
      </c>
      <c r="G18" s="83"/>
      <c r="H18" s="83"/>
      <c r="I18" s="83"/>
    </row>
    <row r="19" spans="1:17" x14ac:dyDescent="0.25">
      <c r="A19" s="84" t="s">
        <v>325</v>
      </c>
      <c r="B19" s="83">
        <v>49.117899999999999</v>
      </c>
      <c r="C19" s="83">
        <v>44.648899999999998</v>
      </c>
      <c r="D19" s="83">
        <v>39.480600000000003</v>
      </c>
      <c r="E19" s="83">
        <v>34.728700000000003</v>
      </c>
      <c r="F19" s="83">
        <v>30.018999999999998</v>
      </c>
      <c r="G19" s="83">
        <v>26.2761</v>
      </c>
      <c r="H19" s="83">
        <v>23.222899999999999</v>
      </c>
      <c r="I19" s="83">
        <v>20.675699999999999</v>
      </c>
      <c r="J19">
        <f>B22+$E21*0.5*B3</f>
        <v>49.117899999999999</v>
      </c>
      <c r="K19" s="77">
        <f t="shared" ref="K19:P19" si="3">C22+$E21*0.5*C3</f>
        <v>44.648899999999998</v>
      </c>
      <c r="L19" s="77">
        <f t="shared" si="3"/>
        <v>39.480600000000003</v>
      </c>
      <c r="M19" s="77">
        <f t="shared" si="3"/>
        <v>34.728700000000003</v>
      </c>
      <c r="N19" s="77">
        <f t="shared" si="3"/>
        <v>30.018999999999998</v>
      </c>
      <c r="O19" s="77">
        <f t="shared" si="3"/>
        <v>26.2761</v>
      </c>
      <c r="P19" s="77">
        <f t="shared" si="3"/>
        <v>23.222899999999999</v>
      </c>
      <c r="Q19" s="77">
        <f>I22+$E21*0.5*I3</f>
        <v>20.675699999999999</v>
      </c>
    </row>
    <row r="20" spans="1:17" x14ac:dyDescent="0.25">
      <c r="A20" s="83" t="s">
        <v>329</v>
      </c>
      <c r="B20" s="83"/>
      <c r="C20" s="83"/>
      <c r="D20" s="83"/>
      <c r="E20" s="83"/>
      <c r="F20" s="83"/>
      <c r="G20" s="83"/>
      <c r="H20" s="83"/>
      <c r="I20" s="83"/>
    </row>
    <row r="21" spans="1:17" x14ac:dyDescent="0.25">
      <c r="A21" s="83">
        <f>A18+A2*C18</f>
        <v>0</v>
      </c>
      <c r="B21" s="84" t="s">
        <v>322</v>
      </c>
      <c r="C21" s="83">
        <f>C18+C2*C18</f>
        <v>0</v>
      </c>
      <c r="D21" s="84" t="s">
        <v>323</v>
      </c>
      <c r="E21" s="83">
        <f>E18+E2*C18</f>
        <v>1</v>
      </c>
      <c r="F21" s="84" t="s">
        <v>324</v>
      </c>
      <c r="G21" s="83"/>
      <c r="H21" s="83"/>
      <c r="I21" s="83"/>
    </row>
    <row r="22" spans="1:17" x14ac:dyDescent="0.25">
      <c r="A22" s="84" t="s">
        <v>325</v>
      </c>
      <c r="B22" s="83">
        <f>B19+B3*$C$18</f>
        <v>-1.3257000000000048</v>
      </c>
      <c r="C22" s="83">
        <f t="shared" ref="C22:I22" si="4">C19+C3*$C$18</f>
        <v>-1.4230000000000018</v>
      </c>
      <c r="D22" s="83">
        <f t="shared" si="4"/>
        <v>-1.4593999999999951</v>
      </c>
      <c r="E22" s="83">
        <f t="shared" si="4"/>
        <v>-1.4135999999999953</v>
      </c>
      <c r="F22" s="83">
        <f t="shared" si="4"/>
        <v>-1.2780000000000022</v>
      </c>
      <c r="G22" s="83">
        <f t="shared" si="4"/>
        <v>-1.0888999999999989</v>
      </c>
      <c r="H22" s="83">
        <f t="shared" si="4"/>
        <v>-0.86250000000000071</v>
      </c>
      <c r="I22" s="83">
        <f t="shared" si="4"/>
        <v>-0.59240000000000137</v>
      </c>
    </row>
    <row r="23" spans="1:17" x14ac:dyDescent="0.25">
      <c r="A23" s="83"/>
      <c r="B23" s="83"/>
      <c r="C23" s="83"/>
      <c r="D23" s="83"/>
      <c r="E23" s="83"/>
      <c r="F23" s="83"/>
      <c r="G23" s="83"/>
      <c r="H23" s="83"/>
      <c r="I23" s="83"/>
    </row>
    <row r="24" spans="1:17" x14ac:dyDescent="0.25">
      <c r="A24" s="83" t="s">
        <v>330</v>
      </c>
      <c r="B24" s="83"/>
      <c r="C24" s="83"/>
      <c r="D24" s="83"/>
      <c r="E24" s="83"/>
      <c r="F24" s="83"/>
      <c r="G24" s="83"/>
      <c r="H24" s="83"/>
      <c r="I24" s="83"/>
    </row>
    <row r="25" spans="1:17" x14ac:dyDescent="0.25">
      <c r="A25" s="83">
        <v>2</v>
      </c>
      <c r="B25" s="84" t="s">
        <v>322</v>
      </c>
      <c r="C25" s="83">
        <v>0.5</v>
      </c>
      <c r="D25" s="84" t="s">
        <v>323</v>
      </c>
      <c r="E25" s="83">
        <v>0</v>
      </c>
      <c r="F25" s="84" t="s">
        <v>324</v>
      </c>
      <c r="G25" s="83"/>
      <c r="H25" s="83"/>
      <c r="I25" s="83"/>
    </row>
    <row r="26" spans="1:17" x14ac:dyDescent="0.25">
      <c r="A26" s="84" t="s">
        <v>325</v>
      </c>
      <c r="B26" s="83">
        <v>-14.404500000000001</v>
      </c>
      <c r="C26" s="83">
        <v>-13.655099999999999</v>
      </c>
      <c r="D26" s="83">
        <v>-12.736499999999999</v>
      </c>
      <c r="E26" s="83">
        <v>-11.835100000000001</v>
      </c>
      <c r="F26" s="83">
        <v>-10.900399999999999</v>
      </c>
      <c r="G26" s="83">
        <v>-10.160299999999999</v>
      </c>
      <c r="H26" s="83">
        <v>-9.6120999999999999</v>
      </c>
      <c r="I26" s="83">
        <v>-9.2693999999999992</v>
      </c>
    </row>
    <row r="27" spans="1:17" x14ac:dyDescent="0.25">
      <c r="A27" s="83" t="s">
        <v>331</v>
      </c>
      <c r="B27" s="83"/>
      <c r="C27" s="83"/>
      <c r="D27" s="83"/>
      <c r="E27" s="83"/>
      <c r="F27" s="83"/>
      <c r="G27" s="83"/>
      <c r="H27" s="83"/>
      <c r="I27" s="83"/>
    </row>
    <row r="28" spans="1:17" x14ac:dyDescent="0.25">
      <c r="A28" s="83">
        <f>A25+A2*C25</f>
        <v>3</v>
      </c>
      <c r="B28" s="84" t="s">
        <v>322</v>
      </c>
      <c r="C28" s="83">
        <f>C25+C2*C25</f>
        <v>0</v>
      </c>
      <c r="D28" s="84" t="s">
        <v>323</v>
      </c>
      <c r="E28" s="83">
        <f>E25+E2*C25</f>
        <v>-1</v>
      </c>
      <c r="F28" s="84" t="s">
        <v>324</v>
      </c>
      <c r="G28" s="83"/>
      <c r="H28" s="83"/>
      <c r="I28" s="83"/>
    </row>
    <row r="29" spans="1:17" x14ac:dyDescent="0.25">
      <c r="A29" s="84" t="s">
        <v>325</v>
      </c>
      <c r="B29" s="83">
        <f>B26+B3*$C$25</f>
        <v>36.039100000000005</v>
      </c>
      <c r="C29" s="83">
        <f t="shared" ref="C29:I29" si="5">C26+C3*$C$25</f>
        <v>32.416800000000002</v>
      </c>
      <c r="D29" s="83">
        <f t="shared" si="5"/>
        <v>28.203499999999998</v>
      </c>
      <c r="E29" s="83">
        <f t="shared" si="5"/>
        <v>24.307199999999998</v>
      </c>
      <c r="F29" s="83">
        <f t="shared" si="5"/>
        <v>20.396599999999999</v>
      </c>
      <c r="G29" s="83">
        <f t="shared" si="5"/>
        <v>17.204699999999999</v>
      </c>
      <c r="H29" s="83">
        <f t="shared" si="5"/>
        <v>14.4733</v>
      </c>
      <c r="I29" s="83">
        <f t="shared" si="5"/>
        <v>11.998700000000001</v>
      </c>
    </row>
    <row r="30" spans="1:17" x14ac:dyDescent="0.25">
      <c r="A30" s="83"/>
      <c r="B30" s="83"/>
      <c r="C30" s="83"/>
      <c r="D30" s="83"/>
      <c r="E30" s="83"/>
      <c r="F30" s="83"/>
      <c r="G30" s="83"/>
      <c r="H30" s="83"/>
      <c r="I30" s="83"/>
    </row>
    <row r="31" spans="1:17" x14ac:dyDescent="0.25">
      <c r="A31" s="83" t="s">
        <v>332</v>
      </c>
      <c r="B31" s="83"/>
      <c r="C31" s="83"/>
      <c r="D31" s="83"/>
      <c r="E31" s="83"/>
      <c r="F31" s="83"/>
      <c r="G31" s="83"/>
      <c r="H31" s="83"/>
      <c r="I31" s="83"/>
    </row>
    <row r="32" spans="1:17" x14ac:dyDescent="0.25">
      <c r="A32" s="83">
        <v>-1</v>
      </c>
      <c r="B32" s="84" t="s">
        <v>322</v>
      </c>
      <c r="C32" s="83">
        <v>-3.5</v>
      </c>
      <c r="D32" s="84" t="s">
        <v>323</v>
      </c>
      <c r="E32" s="83">
        <v>0</v>
      </c>
      <c r="F32" s="84" t="s">
        <v>324</v>
      </c>
      <c r="G32" s="83"/>
      <c r="H32" s="83"/>
      <c r="I32" s="83"/>
    </row>
    <row r="33" spans="1:9" x14ac:dyDescent="0.25">
      <c r="A33" s="84" t="s">
        <v>325</v>
      </c>
      <c r="B33" s="83">
        <v>240.096</v>
      </c>
      <c r="C33" s="83">
        <v>217.78790000000001</v>
      </c>
      <c r="D33" s="83">
        <v>191.3595</v>
      </c>
      <c r="E33" s="83">
        <v>166.42949999999999</v>
      </c>
      <c r="F33" s="83">
        <v>140.95410000000001</v>
      </c>
      <c r="G33" s="83">
        <v>119.91330000000001</v>
      </c>
      <c r="H33" s="83">
        <v>101.8897</v>
      </c>
      <c r="I33" s="83">
        <v>85.694100000000006</v>
      </c>
    </row>
    <row r="34" spans="1:9" x14ac:dyDescent="0.25">
      <c r="A34" s="83" t="s">
        <v>333</v>
      </c>
      <c r="B34" s="83"/>
      <c r="C34" s="83"/>
      <c r="D34" s="83"/>
      <c r="E34" s="83"/>
      <c r="F34" s="83"/>
      <c r="G34" s="83"/>
      <c r="H34" s="83"/>
      <c r="I34" s="83"/>
    </row>
    <row r="35" spans="1:9" x14ac:dyDescent="0.25">
      <c r="A35" s="83">
        <f>A32+A2*C32</f>
        <v>-8</v>
      </c>
      <c r="B35" s="84" t="s">
        <v>322</v>
      </c>
      <c r="C35" s="83">
        <f>C32+C2*C32</f>
        <v>0</v>
      </c>
      <c r="D35" s="84" t="s">
        <v>323</v>
      </c>
      <c r="E35" s="83">
        <f>E32+E2*C32</f>
        <v>7</v>
      </c>
      <c r="F35" s="84" t="s">
        <v>324</v>
      </c>
      <c r="G35" s="83"/>
      <c r="H35" s="83"/>
      <c r="I35" s="83"/>
    </row>
    <row r="36" spans="1:9" x14ac:dyDescent="0.25">
      <c r="A36" s="84" t="s">
        <v>325</v>
      </c>
      <c r="B36" s="83">
        <f>B33+B3*$C$32</f>
        <v>-113.00920000000002</v>
      </c>
      <c r="C36" s="83">
        <f t="shared" ref="C36:I36" si="6">C33+C3*$C$32</f>
        <v>-104.71539999999996</v>
      </c>
      <c r="D36" s="83">
        <f t="shared" si="6"/>
        <v>-95.220499999999987</v>
      </c>
      <c r="E36" s="83">
        <f t="shared" si="6"/>
        <v>-86.566599999999994</v>
      </c>
      <c r="F36" s="83">
        <f t="shared" si="6"/>
        <v>-78.124899999999997</v>
      </c>
      <c r="G36" s="83">
        <f t="shared" si="6"/>
        <v>-71.641699999999972</v>
      </c>
      <c r="H36" s="83">
        <f t="shared" si="6"/>
        <v>-66.708100000000002</v>
      </c>
      <c r="I36" s="83">
        <f t="shared" si="6"/>
        <v>-63.182599999999994</v>
      </c>
    </row>
    <row r="37" spans="1:9" x14ac:dyDescent="0.25">
      <c r="A37" s="83"/>
      <c r="B37" s="83"/>
      <c r="C37" s="83"/>
      <c r="D37" s="83"/>
      <c r="E37" s="83"/>
      <c r="F37" s="83"/>
      <c r="G37" s="83"/>
      <c r="H37" s="83"/>
      <c r="I37" s="83"/>
    </row>
    <row r="38" spans="1:9" x14ac:dyDescent="0.25">
      <c r="A38" s="83"/>
      <c r="B38" s="83"/>
      <c r="C38" s="83"/>
      <c r="D38" s="83"/>
      <c r="E38" s="83"/>
      <c r="F38" s="83"/>
      <c r="G38" s="83"/>
      <c r="H38" s="83"/>
      <c r="I38" s="83"/>
    </row>
    <row r="39" spans="1:9" x14ac:dyDescent="0.25">
      <c r="A39" s="83" t="s">
        <v>334</v>
      </c>
      <c r="B39" s="83"/>
      <c r="C39" s="83"/>
      <c r="D39" s="83"/>
      <c r="E39" s="83"/>
      <c r="F39" s="83"/>
      <c r="G39" s="83"/>
      <c r="H39" s="83"/>
      <c r="I39" s="83"/>
    </row>
    <row r="40" spans="1:9" x14ac:dyDescent="0.25">
      <c r="A40" s="83">
        <v>-0.72499999999999998</v>
      </c>
      <c r="B40" s="84" t="s">
        <v>322</v>
      </c>
      <c r="C40" s="83">
        <v>6.25E-2</v>
      </c>
      <c r="D40" s="84" t="s">
        <v>323</v>
      </c>
      <c r="E40" s="83">
        <v>0</v>
      </c>
      <c r="F40" s="84" t="s">
        <v>324</v>
      </c>
      <c r="G40" s="83"/>
      <c r="H40" s="83"/>
      <c r="I40" s="83"/>
    </row>
    <row r="41" spans="1:9" x14ac:dyDescent="0.25">
      <c r="A41" s="84" t="s">
        <v>325</v>
      </c>
      <c r="B41" s="77">
        <v>12.460900000000001</v>
      </c>
      <c r="C41" s="77">
        <v>8.8112999999999992</v>
      </c>
      <c r="D41" s="77">
        <v>4.4260999999999999</v>
      </c>
      <c r="E41" s="77">
        <v>0.214</v>
      </c>
      <c r="F41" s="77">
        <v>-4.2241999999999997</v>
      </c>
      <c r="G41" s="77">
        <v>-8.0792000000000002</v>
      </c>
      <c r="H41" s="77">
        <v>-11.6113</v>
      </c>
      <c r="I41" s="77">
        <v>-15.011799999999999</v>
      </c>
    </row>
    <row r="42" spans="1:9" x14ac:dyDescent="0.25">
      <c r="A42" s="83" t="s">
        <v>335</v>
      </c>
      <c r="B42" s="83"/>
      <c r="C42" s="83"/>
      <c r="D42" s="83"/>
      <c r="E42" s="83"/>
      <c r="F42" s="83"/>
      <c r="G42" s="83"/>
      <c r="H42" s="83"/>
      <c r="I42" s="83"/>
    </row>
    <row r="43" spans="1:9" x14ac:dyDescent="0.25">
      <c r="A43" s="83">
        <f>A40+A$2*C40</f>
        <v>-0.6</v>
      </c>
      <c r="B43" s="84" t="s">
        <v>322</v>
      </c>
      <c r="C43" s="83">
        <f>C40+C$2*C40</f>
        <v>0</v>
      </c>
      <c r="D43" s="84" t="s">
        <v>323</v>
      </c>
      <c r="E43" s="83">
        <f>E40+E$2*C40</f>
        <v>-0.125</v>
      </c>
      <c r="F43" s="84" t="s">
        <v>324</v>
      </c>
      <c r="G43" s="83"/>
      <c r="H43" s="83"/>
      <c r="I43" s="83"/>
    </row>
    <row r="44" spans="1:9" x14ac:dyDescent="0.25">
      <c r="A44" s="86" t="s">
        <v>336</v>
      </c>
      <c r="B44" s="87">
        <f>B41+B$3*$C$40</f>
        <v>18.766350000000003</v>
      </c>
      <c r="C44" s="87">
        <f t="shared" ref="C44:I44" si="7">C41+C$3*$C$40</f>
        <v>14.570287499999999</v>
      </c>
      <c r="D44" s="87">
        <f t="shared" si="7"/>
        <v>9.5435999999999996</v>
      </c>
      <c r="E44" s="87">
        <f t="shared" si="7"/>
        <v>4.7317875000000003</v>
      </c>
      <c r="F44" s="87">
        <f t="shared" si="7"/>
        <v>-0.31207499999999966</v>
      </c>
      <c r="G44" s="87">
        <f t="shared" si="7"/>
        <v>-4.6585750000000008</v>
      </c>
      <c r="H44" s="87">
        <f t="shared" si="7"/>
        <v>-8.6006250000000009</v>
      </c>
      <c r="I44" s="87">
        <f t="shared" si="7"/>
        <v>-12.353287499999999</v>
      </c>
    </row>
    <row r="45" spans="1:9" x14ac:dyDescent="0.25">
      <c r="A45" s="83" t="s">
        <v>337</v>
      </c>
      <c r="B45" s="83">
        <v>18.766400000000001</v>
      </c>
      <c r="C45" s="83">
        <v>14.5703</v>
      </c>
      <c r="D45" s="83">
        <v>9.5435999999999996</v>
      </c>
      <c r="E45" s="83">
        <v>4.7317999999999998</v>
      </c>
      <c r="F45" s="83">
        <v>-0.312</v>
      </c>
      <c r="G45" s="83">
        <v>-4.6585999999999999</v>
      </c>
      <c r="H45" s="83">
        <v>-8.6006</v>
      </c>
      <c r="I45" s="83">
        <v>-12.353300000000001</v>
      </c>
    </row>
    <row r="47" spans="1:9" x14ac:dyDescent="0.25">
      <c r="A47" t="s">
        <v>338</v>
      </c>
    </row>
    <row r="48" spans="1:9" x14ac:dyDescent="0.25">
      <c r="A48" s="83">
        <v>4</v>
      </c>
      <c r="B48" s="84" t="s">
        <v>322</v>
      </c>
      <c r="C48" s="83">
        <v>0.5</v>
      </c>
      <c r="D48" s="84" t="s">
        <v>323</v>
      </c>
      <c r="E48" s="83">
        <v>0</v>
      </c>
      <c r="F48" s="84" t="s">
        <v>324</v>
      </c>
      <c r="G48" s="83"/>
      <c r="H48" s="83"/>
      <c r="I48" s="83"/>
    </row>
    <row r="49" spans="1:21" x14ac:dyDescent="0.25">
      <c r="A49" s="84" t="s">
        <v>325</v>
      </c>
      <c r="B49" s="77">
        <v>-0.29210000000000003</v>
      </c>
      <c r="C49" s="77">
        <v>-1.1651</v>
      </c>
      <c r="D49" s="77">
        <v>-2.0830000000000002</v>
      </c>
      <c r="E49" s="77">
        <v>-2.8304999999999998</v>
      </c>
      <c r="F49" s="77">
        <v>-3.5141</v>
      </c>
      <c r="G49" s="77">
        <v>-4.0913000000000004</v>
      </c>
      <c r="H49" s="77">
        <v>-4.6999000000000004</v>
      </c>
      <c r="I49" s="77">
        <v>-5.4641999999999999</v>
      </c>
    </row>
    <row r="50" spans="1:21" x14ac:dyDescent="0.25">
      <c r="A50" s="83" t="s">
        <v>335</v>
      </c>
      <c r="B50" s="83"/>
      <c r="C50" s="83"/>
      <c r="D50" s="83"/>
      <c r="E50" s="83"/>
      <c r="F50" s="83"/>
      <c r="G50" s="83"/>
      <c r="H50" s="83"/>
      <c r="I50" s="83"/>
    </row>
    <row r="51" spans="1:21" x14ac:dyDescent="0.25">
      <c r="A51" s="83">
        <f>A48+A$2*C48</f>
        <v>5</v>
      </c>
      <c r="B51" s="84" t="s">
        <v>322</v>
      </c>
      <c r="C51" s="83">
        <f>C48+C$2*C48</f>
        <v>0</v>
      </c>
      <c r="D51" s="84" t="s">
        <v>323</v>
      </c>
      <c r="E51" s="83">
        <f>E48+E$2*C48</f>
        <v>-1</v>
      </c>
      <c r="F51" s="84" t="s">
        <v>324</v>
      </c>
      <c r="G51" s="83"/>
      <c r="H51" s="83"/>
      <c r="I51" s="83"/>
    </row>
    <row r="52" spans="1:21" x14ac:dyDescent="0.25">
      <c r="A52" s="86" t="s">
        <v>336</v>
      </c>
      <c r="B52" s="87">
        <f>B49+B$3*$C48</f>
        <v>50.151500000000006</v>
      </c>
      <c r="C52" s="87">
        <f t="shared" ref="C52:I52" si="8">C49+C$3*$C48</f>
        <v>44.906799999999997</v>
      </c>
      <c r="D52" s="87">
        <f t="shared" si="8"/>
        <v>38.856999999999999</v>
      </c>
      <c r="E52" s="87">
        <f t="shared" si="8"/>
        <v>33.311799999999998</v>
      </c>
      <c r="F52" s="87">
        <f t="shared" si="8"/>
        <v>27.782900000000001</v>
      </c>
      <c r="G52" s="87">
        <f t="shared" si="8"/>
        <v>23.273699999999998</v>
      </c>
      <c r="H52" s="87">
        <f t="shared" si="8"/>
        <v>19.3855</v>
      </c>
      <c r="I52" s="87">
        <f t="shared" si="8"/>
        <v>15.803900000000001</v>
      </c>
    </row>
    <row r="53" spans="1:21" x14ac:dyDescent="0.25">
      <c r="A53" s="83" t="s">
        <v>337</v>
      </c>
      <c r="B53" s="83">
        <v>50.151499999999999</v>
      </c>
      <c r="C53" s="77">
        <v>44.906799999999997</v>
      </c>
      <c r="D53" s="77">
        <v>38.856999999999999</v>
      </c>
      <c r="E53" s="77">
        <v>33.311799999999998</v>
      </c>
      <c r="F53" s="77">
        <v>27.782900000000001</v>
      </c>
      <c r="G53" s="77">
        <v>23.273700000000002</v>
      </c>
      <c r="H53" s="77">
        <v>19.3855</v>
      </c>
      <c r="I53" s="77">
        <v>15.803900000000001</v>
      </c>
      <c r="J53" s="77"/>
    </row>
    <row r="56" spans="1:21" x14ac:dyDescent="0.25">
      <c r="A56" s="77" t="s">
        <v>341</v>
      </c>
      <c r="B56" s="77"/>
      <c r="C56" s="77"/>
      <c r="D56" s="77"/>
      <c r="E56" s="77"/>
      <c r="F56" s="77"/>
      <c r="G56" s="77"/>
      <c r="H56" s="77"/>
      <c r="I56" s="77"/>
    </row>
    <row r="57" spans="1:21" x14ac:dyDescent="0.25">
      <c r="A57" s="83">
        <v>0</v>
      </c>
      <c r="B57" s="84" t="s">
        <v>322</v>
      </c>
      <c r="C57" s="83">
        <v>1</v>
      </c>
      <c r="D57" s="84" t="s">
        <v>323</v>
      </c>
      <c r="E57" s="83">
        <v>0</v>
      </c>
      <c r="F57" s="84" t="s">
        <v>324</v>
      </c>
      <c r="G57" s="83"/>
      <c r="H57" s="83"/>
      <c r="I57" s="83"/>
      <c r="M57" s="83"/>
      <c r="N57" s="77"/>
      <c r="O57" s="77"/>
      <c r="P57" s="77"/>
      <c r="Q57" s="77"/>
      <c r="R57" s="77"/>
      <c r="S57" s="77"/>
      <c r="T57" s="77"/>
      <c r="U57" s="77"/>
    </row>
    <row r="58" spans="1:21" x14ac:dyDescent="0.25">
      <c r="A58" s="84" t="s">
        <v>325</v>
      </c>
      <c r="B58" s="83">
        <v>-2.6575000000000002</v>
      </c>
      <c r="C58" s="83">
        <v>-2.8992</v>
      </c>
      <c r="D58" s="83">
        <v>-3.0646</v>
      </c>
      <c r="E58" s="83">
        <v>-3.1109</v>
      </c>
      <c r="F58" s="83">
        <v>-3.0447000000000002</v>
      </c>
      <c r="G58" s="83">
        <v>-2.8952</v>
      </c>
      <c r="H58" s="83">
        <v>-2.6909000000000001</v>
      </c>
      <c r="I58" s="83">
        <v>-2.4361999999999999</v>
      </c>
    </row>
    <row r="59" spans="1:21" x14ac:dyDescent="0.25">
      <c r="A59" s="83" t="s">
        <v>335</v>
      </c>
      <c r="B59" s="83"/>
      <c r="C59" s="83"/>
      <c r="D59" s="83"/>
      <c r="E59" s="83"/>
      <c r="F59" s="83"/>
      <c r="G59" s="83"/>
      <c r="H59" s="83"/>
      <c r="I59" s="83"/>
    </row>
    <row r="60" spans="1:21" x14ac:dyDescent="0.25">
      <c r="A60" s="83">
        <f>A57+A$2*C57</f>
        <v>2</v>
      </c>
      <c r="B60" s="84" t="s">
        <v>322</v>
      </c>
      <c r="C60" s="83">
        <f>C57+C$2*C57</f>
        <v>0</v>
      </c>
      <c r="D60" s="84" t="s">
        <v>323</v>
      </c>
      <c r="E60" s="83">
        <f>E57+E$2*C57</f>
        <v>-2</v>
      </c>
      <c r="F60" s="84" t="s">
        <v>324</v>
      </c>
      <c r="G60" s="83"/>
      <c r="H60" s="83"/>
      <c r="I60" s="83"/>
    </row>
    <row r="61" spans="1:21" x14ac:dyDescent="0.25">
      <c r="A61" s="86" t="s">
        <v>336</v>
      </c>
      <c r="B61" s="87">
        <f>B58+B$3*$C57</f>
        <v>98.229700000000008</v>
      </c>
      <c r="C61" s="87">
        <f t="shared" ref="C61:I61" si="9">C58+C$3*$C57</f>
        <v>89.244600000000005</v>
      </c>
      <c r="D61" s="87">
        <f t="shared" si="9"/>
        <v>78.815399999999997</v>
      </c>
      <c r="E61" s="87">
        <f t="shared" si="9"/>
        <v>69.173699999999997</v>
      </c>
      <c r="F61" s="87">
        <f t="shared" si="9"/>
        <v>59.549300000000002</v>
      </c>
      <c r="G61" s="87">
        <f t="shared" si="9"/>
        <v>51.834799999999994</v>
      </c>
      <c r="H61" s="87">
        <f t="shared" si="9"/>
        <v>45.479900000000001</v>
      </c>
      <c r="I61" s="87">
        <f t="shared" si="9"/>
        <v>40.1</v>
      </c>
    </row>
    <row r="62" spans="1:21" x14ac:dyDescent="0.25">
      <c r="A62" s="83" t="s">
        <v>337</v>
      </c>
      <c r="B62" s="77">
        <v>98.229699999999994</v>
      </c>
      <c r="C62" s="77">
        <v>89.244600000000005</v>
      </c>
      <c r="D62" s="77">
        <v>78.815399999999997</v>
      </c>
      <c r="E62" s="77">
        <v>69.173699999999997</v>
      </c>
      <c r="F62" s="77">
        <v>59.549300000000002</v>
      </c>
      <c r="G62" s="77">
        <v>51.834800000000001</v>
      </c>
      <c r="H62" s="77">
        <v>45.479900000000001</v>
      </c>
      <c r="I62" s="77">
        <v>40.1</v>
      </c>
    </row>
    <row r="65" spans="1:9" x14ac:dyDescent="0.25">
      <c r="A65" s="77" t="s">
        <v>342</v>
      </c>
      <c r="B65" s="77"/>
      <c r="C65" s="77"/>
      <c r="D65" s="77"/>
      <c r="E65" s="77"/>
      <c r="F65" s="77"/>
      <c r="G65" s="77"/>
      <c r="H65" s="77"/>
      <c r="I65" s="77"/>
    </row>
    <row r="66" spans="1:9" x14ac:dyDescent="0.25">
      <c r="A66" s="83">
        <v>-0.5</v>
      </c>
      <c r="B66" s="84" t="s">
        <v>322</v>
      </c>
      <c r="C66" s="83">
        <v>0.25</v>
      </c>
      <c r="D66" s="84" t="s">
        <v>323</v>
      </c>
      <c r="E66" s="83">
        <v>0</v>
      </c>
      <c r="F66" s="84" t="s">
        <v>324</v>
      </c>
      <c r="G66" s="83"/>
      <c r="H66" s="83"/>
      <c r="I66" s="83"/>
    </row>
    <row r="67" spans="1:9" x14ac:dyDescent="0.25">
      <c r="A67" s="84" t="s">
        <v>325</v>
      </c>
      <c r="B67" s="77">
        <v>-10.0642</v>
      </c>
      <c r="C67" s="77">
        <v>-8.4931000000000001</v>
      </c>
      <c r="D67" s="77">
        <v>-6.6557000000000004</v>
      </c>
      <c r="E67" s="77">
        <v>-4.9436</v>
      </c>
      <c r="F67" s="77">
        <v>-3.2101999999999999</v>
      </c>
      <c r="G67" s="77">
        <v>-1.7850999999999999</v>
      </c>
      <c r="H67" s="77">
        <v>-0.56479999999999997</v>
      </c>
      <c r="I67" s="77">
        <v>0.52170000000000005</v>
      </c>
    </row>
    <row r="68" spans="1:9" x14ac:dyDescent="0.25">
      <c r="A68" s="83" t="s">
        <v>335</v>
      </c>
      <c r="B68" s="83"/>
      <c r="C68" s="83"/>
      <c r="D68" s="83"/>
      <c r="E68" s="83"/>
      <c r="F68" s="83"/>
      <c r="G68" s="83"/>
      <c r="H68" s="83"/>
      <c r="I68" s="83"/>
    </row>
    <row r="69" spans="1:9" x14ac:dyDescent="0.25">
      <c r="A69" s="83">
        <f>A66+A$2*C66</f>
        <v>0</v>
      </c>
      <c r="B69" s="84" t="s">
        <v>322</v>
      </c>
      <c r="C69" s="83">
        <f>C66+C$2*C66</f>
        <v>0</v>
      </c>
      <c r="D69" s="84" t="s">
        <v>323</v>
      </c>
      <c r="E69" s="83">
        <f>E66+E$2*C66</f>
        <v>-0.5</v>
      </c>
      <c r="F69" s="84" t="s">
        <v>324</v>
      </c>
      <c r="G69" s="83"/>
      <c r="H69" s="83"/>
      <c r="I69" s="83"/>
    </row>
    <row r="70" spans="1:9" x14ac:dyDescent="0.25">
      <c r="A70" s="86" t="s">
        <v>336</v>
      </c>
      <c r="B70" s="87">
        <f>B67+B$3*$C66</f>
        <v>15.157600000000002</v>
      </c>
      <c r="C70" s="87">
        <f t="shared" ref="C70:I70" si="10">C67+C$3*$C66</f>
        <v>14.54285</v>
      </c>
      <c r="D70" s="87">
        <f t="shared" si="10"/>
        <v>13.814299999999999</v>
      </c>
      <c r="E70" s="87">
        <f t="shared" si="10"/>
        <v>13.127549999999999</v>
      </c>
      <c r="F70" s="87">
        <f t="shared" si="10"/>
        <v>12.4383</v>
      </c>
      <c r="G70" s="87">
        <f t="shared" si="10"/>
        <v>11.897399999999999</v>
      </c>
      <c r="H70" s="87">
        <f t="shared" si="10"/>
        <v>11.4779</v>
      </c>
      <c r="I70" s="87">
        <f t="shared" si="10"/>
        <v>11.155750000000001</v>
      </c>
    </row>
    <row r="71" spans="1:9" x14ac:dyDescent="0.25">
      <c r="A71" s="83" t="s">
        <v>337</v>
      </c>
      <c r="B71" s="77">
        <v>15.1576</v>
      </c>
      <c r="C71" s="77">
        <v>14.5428</v>
      </c>
      <c r="D71" s="77">
        <v>13.814299999999999</v>
      </c>
      <c r="E71" s="77">
        <v>13.1275</v>
      </c>
      <c r="F71" s="77">
        <v>12.4383</v>
      </c>
      <c r="G71" s="77">
        <v>11.897399999999999</v>
      </c>
      <c r="H71" s="77">
        <v>11.4779</v>
      </c>
      <c r="I71" s="77">
        <v>11.155799999999999</v>
      </c>
    </row>
    <row r="73" spans="1:9" x14ac:dyDescent="0.25">
      <c r="A73" s="77" t="s">
        <v>343</v>
      </c>
      <c r="B73" s="77"/>
      <c r="C73" s="77"/>
      <c r="D73" s="77"/>
      <c r="E73" s="77"/>
      <c r="F73" s="77"/>
      <c r="G73" s="77"/>
      <c r="H73" s="77"/>
      <c r="I73" s="77"/>
    </row>
    <row r="74" spans="1:9" x14ac:dyDescent="0.25">
      <c r="A74" s="83">
        <v>0</v>
      </c>
      <c r="B74" s="84" t="s">
        <v>322</v>
      </c>
      <c r="C74" s="83">
        <v>-2</v>
      </c>
      <c r="D74" s="84" t="s">
        <v>323</v>
      </c>
      <c r="E74" s="83">
        <v>0</v>
      </c>
      <c r="F74" s="84" t="s">
        <v>324</v>
      </c>
      <c r="G74" s="83"/>
      <c r="H74" s="83"/>
      <c r="I74" s="83"/>
    </row>
    <row r="75" spans="1:9" x14ac:dyDescent="0.25">
      <c r="A75" s="84" t="s">
        <v>325</v>
      </c>
      <c r="B75" s="77">
        <v>152.07089999999999</v>
      </c>
      <c r="C75" s="77">
        <v>138.28710000000001</v>
      </c>
      <c r="D75" s="77">
        <v>122.117</v>
      </c>
      <c r="E75" s="77">
        <v>107.0215</v>
      </c>
      <c r="F75" s="77">
        <v>91.795000000000002</v>
      </c>
      <c r="G75" s="77">
        <v>79.436000000000007</v>
      </c>
      <c r="H75" s="77">
        <v>69.096999999999994</v>
      </c>
      <c r="I75" s="77">
        <v>60.145400000000002</v>
      </c>
    </row>
    <row r="76" spans="1:9" x14ac:dyDescent="0.25">
      <c r="A76" s="83" t="s">
        <v>335</v>
      </c>
      <c r="B76" s="83"/>
      <c r="C76" s="83"/>
      <c r="D76" s="83"/>
      <c r="E76" s="83"/>
      <c r="F76" s="83"/>
      <c r="G76" s="83"/>
      <c r="H76" s="83"/>
      <c r="I76" s="83"/>
    </row>
    <row r="77" spans="1:9" x14ac:dyDescent="0.25">
      <c r="A77" s="83">
        <f>A74+A$2*C74</f>
        <v>-4</v>
      </c>
      <c r="B77" s="84" t="s">
        <v>322</v>
      </c>
      <c r="C77" s="83">
        <f>C74+C$2*C74</f>
        <v>0</v>
      </c>
      <c r="D77" s="84" t="s">
        <v>323</v>
      </c>
      <c r="E77" s="83">
        <f>E74+E$2*C74</f>
        <v>4</v>
      </c>
      <c r="F77" s="84" t="s">
        <v>324</v>
      </c>
      <c r="G77" s="83"/>
      <c r="H77" s="83"/>
      <c r="I77" s="83"/>
    </row>
    <row r="78" spans="1:9" x14ac:dyDescent="0.25">
      <c r="A78" s="86" t="s">
        <v>336</v>
      </c>
      <c r="B78" s="87">
        <f>B75+B$3*$C74</f>
        <v>-49.70350000000002</v>
      </c>
      <c r="C78" s="87">
        <f t="shared" ref="C78:I78" si="11">C75+C$3*$C74</f>
        <v>-46.000499999999988</v>
      </c>
      <c r="D78" s="87">
        <f t="shared" si="11"/>
        <v>-41.642999999999986</v>
      </c>
      <c r="E78" s="87">
        <f t="shared" si="11"/>
        <v>-37.547699999999992</v>
      </c>
      <c r="F78" s="87">
        <f t="shared" si="11"/>
        <v>-33.393000000000001</v>
      </c>
      <c r="G78" s="87">
        <f t="shared" si="11"/>
        <v>-30.023999999999987</v>
      </c>
      <c r="H78" s="87">
        <f t="shared" si="11"/>
        <v>-27.244600000000005</v>
      </c>
      <c r="I78" s="87">
        <f t="shared" si="11"/>
        <v>-24.927</v>
      </c>
    </row>
    <row r="79" spans="1:9" x14ac:dyDescent="0.25">
      <c r="A79" s="83" t="s">
        <v>337</v>
      </c>
      <c r="B79" s="77">
        <v>-49.703499999999998</v>
      </c>
      <c r="C79" s="77">
        <v>-46.000399999999999</v>
      </c>
      <c r="D79" s="77">
        <v>-41.643000000000001</v>
      </c>
      <c r="E79" s="77">
        <v>-37.547699999999999</v>
      </c>
      <c r="F79" s="77">
        <v>-33.393000000000001</v>
      </c>
      <c r="G79" s="77">
        <v>-30.023900000000001</v>
      </c>
      <c r="H79" s="77">
        <v>-27.244599999999998</v>
      </c>
      <c r="I79" s="77">
        <v>-24.927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minerals</vt:lpstr>
      <vt:lpstr>logK</vt:lpstr>
      <vt:lpstr>logK_Convert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2013-03-04T18:15:16Z</dcterms:modified>
</cp:coreProperties>
</file>