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29" i="1" l="1"/>
  <c r="X29" i="1" s="1"/>
  <c r="U29" i="1"/>
  <c r="R30" i="1"/>
  <c r="U30" i="1"/>
  <c r="X30" i="1" s="1"/>
  <c r="R31" i="1"/>
  <c r="U31" i="1"/>
  <c r="X31" i="1"/>
  <c r="R32" i="1"/>
  <c r="X32" i="1" s="1"/>
  <c r="U32" i="1"/>
  <c r="R33" i="1"/>
  <c r="X33" i="1" s="1"/>
  <c r="U33" i="1"/>
  <c r="X20" i="1"/>
  <c r="R21" i="1"/>
  <c r="X21" i="1" s="1"/>
  <c r="U21" i="1"/>
  <c r="R22" i="1"/>
  <c r="X22" i="1" s="1"/>
  <c r="U22" i="1"/>
  <c r="R23" i="1"/>
  <c r="X23" i="1" s="1"/>
  <c r="U23" i="1"/>
  <c r="R24" i="1"/>
  <c r="X24" i="1" s="1"/>
  <c r="U24" i="1"/>
  <c r="R25" i="1"/>
  <c r="X25" i="1" s="1"/>
  <c r="U25" i="1"/>
  <c r="R26" i="1"/>
  <c r="X26" i="1" s="1"/>
  <c r="U26" i="1"/>
  <c r="R27" i="1"/>
  <c r="X27" i="1" s="1"/>
  <c r="U27" i="1"/>
  <c r="R28" i="1"/>
  <c r="X28" i="1" s="1"/>
  <c r="U28" i="1"/>
  <c r="U20" i="1"/>
  <c r="R20" i="1"/>
  <c r="K19" i="1" l="1"/>
  <c r="J19" i="1"/>
  <c r="E18" i="1"/>
  <c r="F18" i="1"/>
  <c r="G18" i="1"/>
  <c r="E17" i="1" l="1"/>
  <c r="F17" i="1"/>
  <c r="E16" i="1"/>
  <c r="F16" i="1"/>
  <c r="G16" i="1" s="1"/>
  <c r="E13" i="1"/>
  <c r="F13" i="1"/>
  <c r="G17" i="1" l="1"/>
  <c r="G13" i="1"/>
  <c r="E5" i="1"/>
  <c r="G5" i="1" s="1"/>
  <c r="F5" i="1"/>
  <c r="E12" i="1" l="1"/>
  <c r="F12" i="1"/>
  <c r="E4" i="1"/>
  <c r="F4" i="1"/>
  <c r="E9" i="1"/>
  <c r="F9" i="1"/>
  <c r="G12" i="1" l="1"/>
  <c r="G9" i="1"/>
  <c r="G4" i="1"/>
  <c r="E14" i="1"/>
  <c r="G14" i="1" s="1"/>
  <c r="F14" i="1"/>
  <c r="E10" i="1"/>
  <c r="F10" i="1"/>
  <c r="E6" i="1"/>
  <c r="G6" i="1" s="1"/>
  <c r="F6" i="1"/>
  <c r="E3" i="1"/>
  <c r="F3" i="1"/>
  <c r="E15" i="1"/>
  <c r="G15" i="1" s="1"/>
  <c r="F15" i="1"/>
  <c r="E7" i="1"/>
  <c r="F7" i="1"/>
  <c r="E8" i="1"/>
  <c r="G8" i="1" s="1"/>
  <c r="F8" i="1"/>
  <c r="E11" i="1"/>
  <c r="F11" i="1"/>
  <c r="G11" i="1" l="1"/>
  <c r="G7" i="1"/>
  <c r="G10" i="1"/>
  <c r="G3" i="1"/>
</calcChain>
</file>

<file path=xl/sharedStrings.xml><?xml version="1.0" encoding="utf-8"?>
<sst xmlns="http://schemas.openxmlformats.org/spreadsheetml/2006/main" count="21" uniqueCount="15">
  <si>
    <t>Threshold</t>
  </si>
  <si>
    <t>Wall off</t>
  </si>
  <si>
    <t>Wall on</t>
  </si>
  <si>
    <t>No wall off</t>
  </si>
  <si>
    <t>No wall on</t>
  </si>
  <si>
    <t>Wall diff</t>
  </si>
  <si>
    <t>No wall diff</t>
  </si>
  <si>
    <t xml:space="preserve">Threshold at </t>
  </si>
  <si>
    <r>
      <t>y = 0.00113159490529176x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- 0.866937722472893x + 170.103701944699</t>
    </r>
  </si>
  <si>
    <t>x2</t>
  </si>
  <si>
    <t>x</t>
  </si>
  <si>
    <t>u</t>
  </si>
  <si>
    <t>f</t>
  </si>
  <si>
    <t>i</t>
  </si>
  <si>
    <t>=(([@[Wall diff]]-[@[No wall diff]])*$G$1)+[@[No wall diff]]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</si>
</sst>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3" fillId="6" borderId="0" xfId="1"/>
    <xf numFmtId="0" fontId="4" fillId="7" borderId="0" xfId="2"/>
    <xf numFmtId="0" fontId="5" fillId="8" borderId="1" xfId="3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7">
    <dxf>
      <numFmt numFmtId="0" formatCode="General"/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6140690805938805"/>
                  <c:y val="-2.4691236512102654E-2"/>
                </c:manualLayout>
              </c:layout>
              <c:numFmt formatCode="#,##0.000000000000000000000000000000" sourceLinked="0"/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71.650000000000006</c:v>
                </c:pt>
                <c:pt idx="1">
                  <c:v>63.7</c:v>
                </c:pt>
                <c:pt idx="2">
                  <c:v>63.45</c:v>
                </c:pt>
                <c:pt idx="3">
                  <c:v>63.35</c:v>
                </c:pt>
                <c:pt idx="4">
                  <c:v>29.8</c:v>
                </c:pt>
                <c:pt idx="5">
                  <c:v>40.700000000000003</c:v>
                </c:pt>
                <c:pt idx="6">
                  <c:v>26.950000000000003</c:v>
                </c:pt>
                <c:pt idx="7">
                  <c:v>35.6</c:v>
                </c:pt>
                <c:pt idx="8">
                  <c:v>26.45</c:v>
                </c:pt>
                <c:pt idx="9">
                  <c:v>16.649999999999999</c:v>
                </c:pt>
                <c:pt idx="10">
                  <c:v>12.15</c:v>
                </c:pt>
                <c:pt idx="11">
                  <c:v>12.15</c:v>
                </c:pt>
                <c:pt idx="12">
                  <c:v>12.65</c:v>
                </c:pt>
                <c:pt idx="13">
                  <c:v>2.25</c:v>
                </c:pt>
                <c:pt idx="14">
                  <c:v>7.8500000000000005</c:v>
                </c:pt>
                <c:pt idx="15">
                  <c:v>20.2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49</c:v>
                </c:pt>
                <c:pt idx="9">
                  <c:v>26</c:v>
                </c:pt>
                <c:pt idx="10">
                  <c:v>16</c:v>
                </c:pt>
                <c:pt idx="11">
                  <c:v>16</c:v>
                </c:pt>
                <c:pt idx="12">
                  <c:v>22</c:v>
                </c:pt>
                <c:pt idx="13">
                  <c:v>5</c:v>
                </c:pt>
                <c:pt idx="14">
                  <c:v>15</c:v>
                </c:pt>
                <c:pt idx="15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560"/>
        <c:axId val="45972096"/>
      </c:scatterChart>
      <c:valAx>
        <c:axId val="459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72096"/>
        <c:crosses val="autoZero"/>
        <c:crossBetween val="midCat"/>
      </c:valAx>
      <c:valAx>
        <c:axId val="45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0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6016623955561"/>
          <c:y val="0.1099595363079615"/>
          <c:w val="0.2905624756378159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49</c:v>
                </c:pt>
                <c:pt idx="9">
                  <c:v>26</c:v>
                </c:pt>
                <c:pt idx="10">
                  <c:v>16</c:v>
                </c:pt>
                <c:pt idx="11">
                  <c:v>16</c:v>
                </c:pt>
                <c:pt idx="12">
                  <c:v>22</c:v>
                </c:pt>
                <c:pt idx="13">
                  <c:v>5</c:v>
                </c:pt>
                <c:pt idx="14">
                  <c:v>15</c:v>
                </c:pt>
                <c:pt idx="15">
                  <c:v>29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Sheet1!$C$3:$C$18</c:f>
              <c:numCache>
                <c:formatCode>General</c:formatCode>
                <c:ptCount val="16"/>
                <c:pt idx="0">
                  <c:v>163</c:v>
                </c:pt>
                <c:pt idx="1">
                  <c:v>166</c:v>
                </c:pt>
                <c:pt idx="2">
                  <c:v>189</c:v>
                </c:pt>
                <c:pt idx="3">
                  <c:v>147</c:v>
                </c:pt>
                <c:pt idx="4">
                  <c:v>267</c:v>
                </c:pt>
                <c:pt idx="5">
                  <c:v>225</c:v>
                </c:pt>
                <c:pt idx="6">
                  <c:v>250</c:v>
                </c:pt>
                <c:pt idx="7">
                  <c:v>340</c:v>
                </c:pt>
                <c:pt idx="8">
                  <c:v>292</c:v>
                </c:pt>
                <c:pt idx="9">
                  <c:v>268</c:v>
                </c:pt>
                <c:pt idx="10">
                  <c:v>265</c:v>
                </c:pt>
                <c:pt idx="11">
                  <c:v>269</c:v>
                </c:pt>
                <c:pt idx="12">
                  <c:v>332</c:v>
                </c:pt>
                <c:pt idx="13">
                  <c:v>420</c:v>
                </c:pt>
                <c:pt idx="14">
                  <c:v>343</c:v>
                </c:pt>
                <c:pt idx="15">
                  <c:v>252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Sheet1!$X$18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7224368903161673"/>
                  <c:y val="5.033209390492855E-2"/>
                </c:manualLayout>
              </c:layout>
              <c:numFmt formatCode="#,##0.00000000000000000" sourceLinked="0"/>
            </c:trendlineLbl>
          </c:trendline>
          <c:xVal>
            <c:numRef>
              <c:f>Sheet1!$P$20:$P$33</c:f>
              <c:numCache>
                <c:formatCode>General</c:formatCode>
                <c:ptCount val="14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</c:numCache>
            </c:numRef>
          </c:xVal>
          <c:yVal>
            <c:numRef>
              <c:f>Sheet1!$X$20:$X$33</c:f>
              <c:numCache>
                <c:formatCode>General</c:formatCode>
                <c:ptCount val="14"/>
                <c:pt idx="0">
                  <c:v>67.865624723985178</c:v>
                </c:pt>
                <c:pt idx="1">
                  <c:v>57.8326928167711</c:v>
                </c:pt>
                <c:pt idx="2">
                  <c:v>48.64097357207902</c:v>
                </c:pt>
                <c:pt idx="3">
                  <c:v>40.290466989908921</c:v>
                </c:pt>
                <c:pt idx="4">
                  <c:v>32.781173070260806</c:v>
                </c:pt>
                <c:pt idx="5">
                  <c:v>26.11309181313468</c:v>
                </c:pt>
                <c:pt idx="6">
                  <c:v>20.286223218530552</c:v>
                </c:pt>
                <c:pt idx="7">
                  <c:v>15.300567286448363</c:v>
                </c:pt>
                <c:pt idx="8">
                  <c:v>11.15612401688821</c:v>
                </c:pt>
                <c:pt idx="9">
                  <c:v>7.8528934098500214</c:v>
                </c:pt>
                <c:pt idx="10">
                  <c:v>5.3908754653338029</c:v>
                </c:pt>
                <c:pt idx="11">
                  <c:v>3.7700701833396058</c:v>
                </c:pt>
                <c:pt idx="12">
                  <c:v>2.9904775638673802</c:v>
                </c:pt>
                <c:pt idx="13">
                  <c:v>3.0520976069171466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488"/>
        <c:axId val="45825024"/>
      </c:scatterChart>
      <c:valAx>
        <c:axId val="458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LED off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25024"/>
        <c:crosses val="autoZero"/>
        <c:crossBetween val="midCat"/>
      </c:valAx>
      <c:valAx>
        <c:axId val="4582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Difference between</a:t>
                </a:r>
                <a:r>
                  <a:rPr lang="en-GB" baseline="0"/>
                  <a:t> LED on and off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23488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276016623955561"/>
          <c:y val="5.4403980752405962E-2"/>
          <c:w val="0.2905624756378159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407377</xdr:colOff>
      <xdr:row>1</xdr:row>
      <xdr:rowOff>10258</xdr:rowOff>
    </xdr:from>
    <xdr:to>
      <xdr:col>14</xdr:col>
      <xdr:colOff>499696</xdr:colOff>
      <xdr:row>15</xdr:row>
      <xdr:rowOff>86458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9525</xdr:rowOff>
    </xdr:from>
    <xdr:to>
      <xdr:col>22</xdr:col>
      <xdr:colOff>311394</xdr:colOff>
      <xdr:row>15</xdr:row>
      <xdr:rowOff>85725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8" totalsRowShown="0">
  <autoFilter ref="A2:G18"/>
  <sortState ref="A3:G16">
    <sortCondition ref="A3:A17"/>
  </sortState>
  <tableColumns count="7">
    <tableColumn id="1" name="Wall off" dataDxfId="6"/>
    <tableColumn id="2" name="Wall on" dataDxfId="5"/>
    <tableColumn id="3" name="No wall off" dataDxfId="4"/>
    <tableColumn id="4" name="No wall on" dataDxfId="3"/>
    <tableColumn id="5" name="Wall diff" dataDxfId="2">
      <calculatedColumnFormula>B3-A3</calculatedColumnFormula>
    </tableColumn>
    <tableColumn id="6" name="No wall diff" dataDxfId="1">
      <calculatedColumnFormula>D3-C3</calculatedColumnFormula>
    </tableColumn>
    <tableColumn id="7" name="Threshold" dataDxfId="0">
      <calculatedColumnFormula>((Table2[[#This Row],[Wall diff]]-Table2[[#This Row],[No wall diff]])*$G$1)+Table2[[#This Row],[No wall diff]]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G1" zoomScaleNormal="100" workbookViewId="0">
      <selection activeCell="Z27" sqref="Z27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13.140625" bestFit="1" customWidth="1"/>
    <col min="5" max="5" width="12.85546875" bestFit="1" customWidth="1"/>
    <col min="6" max="6" width="11.140625" bestFit="1" customWidth="1"/>
    <col min="7" max="7" width="13.7109375" bestFit="1" customWidth="1"/>
    <col min="8" max="8" width="12.28515625" bestFit="1" customWidth="1"/>
  </cols>
  <sheetData>
    <row r="1" spans="1:24" x14ac:dyDescent="0.25">
      <c r="F1" t="s">
        <v>7</v>
      </c>
      <c r="G1">
        <v>0.45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</row>
    <row r="3" spans="1:24" x14ac:dyDescent="0.25">
      <c r="A3" s="2">
        <v>144</v>
      </c>
      <c r="B3" s="2">
        <v>258</v>
      </c>
      <c r="C3" s="5">
        <v>163</v>
      </c>
      <c r="D3" s="5">
        <v>200</v>
      </c>
      <c r="E3" s="3">
        <f t="shared" ref="E3:E17" si="0">B3-A3</f>
        <v>114</v>
      </c>
      <c r="F3" s="6">
        <f t="shared" ref="F3:F17" si="1">D3-C3</f>
        <v>37</v>
      </c>
      <c r="G3">
        <f>((Table2[[#This Row],[Wall diff]]-Table2[[#This Row],[No wall diff]])*$G$1)+Table2[[#This Row],[No wall diff]]</f>
        <v>71.650000000000006</v>
      </c>
    </row>
    <row r="4" spans="1:24" x14ac:dyDescent="0.25">
      <c r="A4" s="2">
        <v>151</v>
      </c>
      <c r="B4" s="2">
        <v>251</v>
      </c>
      <c r="C4" s="5">
        <v>166</v>
      </c>
      <c r="D4" s="5">
        <v>200</v>
      </c>
      <c r="E4" s="4">
        <f t="shared" si="0"/>
        <v>100</v>
      </c>
      <c r="F4" s="7">
        <f t="shared" si="1"/>
        <v>34</v>
      </c>
      <c r="G4" s="1">
        <f>((Table2[[#This Row],[Wall diff]]-Table2[[#This Row],[No wall diff]])*$G$1)+Table2[[#This Row],[No wall diff]]</f>
        <v>63.7</v>
      </c>
    </row>
    <row r="5" spans="1:24" x14ac:dyDescent="0.25">
      <c r="A5" s="2">
        <v>159</v>
      </c>
      <c r="B5" s="2">
        <v>267</v>
      </c>
      <c r="C5" s="5">
        <v>189</v>
      </c>
      <c r="D5" s="5">
        <v>216</v>
      </c>
      <c r="E5" s="4">
        <f t="shared" si="0"/>
        <v>108</v>
      </c>
      <c r="F5" s="7">
        <f t="shared" si="1"/>
        <v>27</v>
      </c>
      <c r="G5" s="1">
        <f>((Table2[[#This Row],[Wall diff]]-Table2[[#This Row],[No wall diff]])*$G$1)+Table2[[#This Row],[No wall diff]]</f>
        <v>63.45</v>
      </c>
    </row>
    <row r="6" spans="1:24" x14ac:dyDescent="0.25">
      <c r="A6" s="2">
        <v>160</v>
      </c>
      <c r="B6" s="2">
        <v>247</v>
      </c>
      <c r="C6" s="5">
        <v>147</v>
      </c>
      <c r="D6" s="5">
        <v>191</v>
      </c>
      <c r="E6" s="3">
        <f t="shared" si="0"/>
        <v>87</v>
      </c>
      <c r="F6" s="6">
        <f t="shared" si="1"/>
        <v>44</v>
      </c>
      <c r="G6">
        <f>((Table2[[#This Row],[Wall diff]]-Table2[[#This Row],[No wall diff]])*$G$1)+Table2[[#This Row],[No wall diff]]</f>
        <v>63.35</v>
      </c>
    </row>
    <row r="7" spans="1:24" x14ac:dyDescent="0.25">
      <c r="A7" s="2">
        <v>204</v>
      </c>
      <c r="B7" s="2">
        <v>258</v>
      </c>
      <c r="C7" s="5">
        <v>267</v>
      </c>
      <c r="D7" s="5">
        <v>277</v>
      </c>
      <c r="E7" s="3">
        <f t="shared" si="0"/>
        <v>54</v>
      </c>
      <c r="F7" s="6">
        <f t="shared" si="1"/>
        <v>10</v>
      </c>
      <c r="G7">
        <f>((Table2[[#This Row],[Wall diff]]-Table2[[#This Row],[No wall diff]])*$G$1)+Table2[[#This Row],[No wall diff]]</f>
        <v>29.8</v>
      </c>
      <c r="X7" t="s">
        <v>14</v>
      </c>
    </row>
    <row r="8" spans="1:24" x14ac:dyDescent="0.25">
      <c r="A8" s="2">
        <v>212</v>
      </c>
      <c r="B8" s="2">
        <v>278</v>
      </c>
      <c r="C8" s="5">
        <v>225</v>
      </c>
      <c r="D8" s="5">
        <v>245</v>
      </c>
      <c r="E8" s="3">
        <f t="shared" si="0"/>
        <v>66</v>
      </c>
      <c r="F8" s="6">
        <f t="shared" si="1"/>
        <v>20</v>
      </c>
      <c r="G8">
        <f>((Table2[[#This Row],[Wall diff]]-Table2[[#This Row],[No wall diff]])*$G$1)+Table2[[#This Row],[No wall diff]]</f>
        <v>40.700000000000003</v>
      </c>
    </row>
    <row r="9" spans="1:24" x14ac:dyDescent="0.25">
      <c r="A9" s="2">
        <v>216</v>
      </c>
      <c r="B9" s="2">
        <v>260</v>
      </c>
      <c r="C9" s="5">
        <v>250</v>
      </c>
      <c r="D9" s="5">
        <v>263</v>
      </c>
      <c r="E9" s="4">
        <f t="shared" si="0"/>
        <v>44</v>
      </c>
      <c r="F9" s="7">
        <f t="shared" si="1"/>
        <v>13</v>
      </c>
      <c r="G9" s="1">
        <f>((Table2[[#This Row],[Wall diff]]-Table2[[#This Row],[No wall diff]])*$G$1)+Table2[[#This Row],[No wall diff]]</f>
        <v>26.950000000000003</v>
      </c>
    </row>
    <row r="10" spans="1:24" x14ac:dyDescent="0.25">
      <c r="A10" s="2">
        <v>237</v>
      </c>
      <c r="B10" s="2">
        <v>310</v>
      </c>
      <c r="C10" s="5">
        <v>340</v>
      </c>
      <c r="D10" s="5">
        <v>345</v>
      </c>
      <c r="E10" s="3">
        <f t="shared" si="0"/>
        <v>73</v>
      </c>
      <c r="F10" s="6">
        <f t="shared" si="1"/>
        <v>5</v>
      </c>
      <c r="G10">
        <f>((Table2[[#This Row],[Wall diff]]-Table2[[#This Row],[No wall diff]])*$G$1)+Table2[[#This Row],[No wall diff]]</f>
        <v>35.6</v>
      </c>
    </row>
    <row r="11" spans="1:24" x14ac:dyDescent="0.25">
      <c r="A11" s="2">
        <v>262</v>
      </c>
      <c r="B11" s="2">
        <v>311</v>
      </c>
      <c r="C11" s="5">
        <v>292</v>
      </c>
      <c r="D11" s="5">
        <v>300</v>
      </c>
      <c r="E11" s="3">
        <f t="shared" si="0"/>
        <v>49</v>
      </c>
      <c r="F11" s="6">
        <f t="shared" si="1"/>
        <v>8</v>
      </c>
      <c r="G11">
        <f>((Table2[[#This Row],[Wall diff]]-Table2[[#This Row],[No wall diff]])*$G$1)+Table2[[#This Row],[No wall diff]]</f>
        <v>26.45</v>
      </c>
    </row>
    <row r="12" spans="1:24" x14ac:dyDescent="0.25">
      <c r="A12" s="2">
        <v>267</v>
      </c>
      <c r="B12" s="2">
        <v>293</v>
      </c>
      <c r="C12" s="5">
        <v>268</v>
      </c>
      <c r="D12" s="5">
        <v>277</v>
      </c>
      <c r="E12" s="4">
        <f t="shared" si="0"/>
        <v>26</v>
      </c>
      <c r="F12" s="7">
        <f t="shared" si="1"/>
        <v>9</v>
      </c>
      <c r="G12" s="1">
        <f>((Table2[[#This Row],[Wall diff]]-Table2[[#This Row],[No wall diff]])*$G$1)+Table2[[#This Row],[No wall diff]]</f>
        <v>16.649999999999999</v>
      </c>
    </row>
    <row r="13" spans="1:24" x14ac:dyDescent="0.25">
      <c r="A13" s="2">
        <v>299</v>
      </c>
      <c r="B13" s="2">
        <v>315</v>
      </c>
      <c r="C13" s="5">
        <v>265</v>
      </c>
      <c r="D13" s="5">
        <v>274</v>
      </c>
      <c r="E13" s="4">
        <f t="shared" si="0"/>
        <v>16</v>
      </c>
      <c r="F13" s="7">
        <f t="shared" si="1"/>
        <v>9</v>
      </c>
      <c r="G13" s="1">
        <f>((Table2[[#This Row],[Wall diff]]-Table2[[#This Row],[No wall diff]])*$G$1)+Table2[[#This Row],[No wall diff]]</f>
        <v>12.15</v>
      </c>
    </row>
    <row r="14" spans="1:24" x14ac:dyDescent="0.25">
      <c r="A14" s="2">
        <v>320</v>
      </c>
      <c r="B14" s="2">
        <v>336</v>
      </c>
      <c r="C14" s="5">
        <v>269</v>
      </c>
      <c r="D14" s="5">
        <v>278</v>
      </c>
      <c r="E14" s="3">
        <f t="shared" si="0"/>
        <v>16</v>
      </c>
      <c r="F14" s="6">
        <f t="shared" si="1"/>
        <v>9</v>
      </c>
      <c r="G14">
        <f>((Table2[[#This Row],[Wall diff]]-Table2[[#This Row],[No wall diff]])*$G$1)+Table2[[#This Row],[No wall diff]]</f>
        <v>12.15</v>
      </c>
    </row>
    <row r="15" spans="1:24" x14ac:dyDescent="0.25">
      <c r="A15" s="2">
        <v>338</v>
      </c>
      <c r="B15" s="2">
        <v>360</v>
      </c>
      <c r="C15" s="5">
        <v>332</v>
      </c>
      <c r="D15" s="5">
        <v>337</v>
      </c>
      <c r="E15" s="3">
        <f t="shared" si="0"/>
        <v>22</v>
      </c>
      <c r="F15" s="6">
        <f t="shared" si="1"/>
        <v>5</v>
      </c>
      <c r="G15">
        <f>((Table2[[#This Row],[Wall diff]]-Table2[[#This Row],[No wall diff]])*$G$1)+Table2[[#This Row],[No wall diff]]</f>
        <v>12.65</v>
      </c>
    </row>
    <row r="16" spans="1:24" x14ac:dyDescent="0.25">
      <c r="A16" s="2">
        <v>420</v>
      </c>
      <c r="B16" s="2">
        <v>425</v>
      </c>
      <c r="C16" s="5">
        <v>420</v>
      </c>
      <c r="D16" s="5">
        <v>420</v>
      </c>
      <c r="E16" s="4">
        <f t="shared" si="0"/>
        <v>5</v>
      </c>
      <c r="F16" s="7">
        <f t="shared" si="1"/>
        <v>0</v>
      </c>
      <c r="G16" s="1">
        <f>((Table2[[#This Row],[Wall diff]]-Table2[[#This Row],[No wall diff]])*$G$1)+Table2[[#This Row],[No wall diff]]</f>
        <v>2.25</v>
      </c>
    </row>
    <row r="17" spans="1:24" x14ac:dyDescent="0.25">
      <c r="A17" s="2">
        <v>306</v>
      </c>
      <c r="B17" s="2">
        <v>321</v>
      </c>
      <c r="C17" s="5">
        <v>343</v>
      </c>
      <c r="D17" s="5">
        <v>345</v>
      </c>
      <c r="E17" s="4">
        <f t="shared" si="0"/>
        <v>15</v>
      </c>
      <c r="F17" s="7">
        <f t="shared" si="1"/>
        <v>2</v>
      </c>
      <c r="G17" s="1">
        <f>((Table2[[#This Row],[Wall diff]]-Table2[[#This Row],[No wall diff]])*$G$1)+Table2[[#This Row],[No wall diff]]</f>
        <v>7.8500000000000005</v>
      </c>
      <c r="J17" s="8" t="s">
        <v>8</v>
      </c>
      <c r="R17" s="9" t="s">
        <v>5</v>
      </c>
      <c r="S17" s="9"/>
      <c r="T17" s="9"/>
      <c r="U17" s="9" t="s">
        <v>6</v>
      </c>
      <c r="V17" s="9"/>
      <c r="W17" s="9"/>
    </row>
    <row r="18" spans="1:24" x14ac:dyDescent="0.25">
      <c r="A18" s="2">
        <v>244</v>
      </c>
      <c r="B18" s="2">
        <v>273</v>
      </c>
      <c r="C18" s="5">
        <v>252</v>
      </c>
      <c r="D18" s="5">
        <v>265</v>
      </c>
      <c r="E18" s="4">
        <f>B18-A18</f>
        <v>29</v>
      </c>
      <c r="F18" s="7">
        <f>D18-C18</f>
        <v>13</v>
      </c>
      <c r="G18" s="1">
        <f>((Table2[[#This Row],[Wall diff]]-Table2[[#This Row],[No wall diff]])*$G$1)+Table2[[#This Row],[No wall diff]]</f>
        <v>20.2</v>
      </c>
      <c r="K18">
        <v>1.13159490529176E-3</v>
      </c>
      <c r="L18">
        <v>0.86693772247289302</v>
      </c>
      <c r="M18">
        <v>170.103701944699</v>
      </c>
      <c r="P18" t="s">
        <v>13</v>
      </c>
      <c r="Q18" t="s">
        <v>12</v>
      </c>
      <c r="R18" t="s">
        <v>9</v>
      </c>
      <c r="S18" t="s">
        <v>10</v>
      </c>
      <c r="T18" t="s">
        <v>11</v>
      </c>
      <c r="U18" t="s">
        <v>9</v>
      </c>
      <c r="V18" t="s">
        <v>10</v>
      </c>
      <c r="W18" t="s">
        <v>11</v>
      </c>
      <c r="X18" t="s">
        <v>0</v>
      </c>
    </row>
    <row r="19" spans="1:24" x14ac:dyDescent="0.25">
      <c r="I19">
        <v>400</v>
      </c>
      <c r="J19">
        <f>(0.0011*I19*I19)+(-0.8669*I19)+170.1</f>
        <v>-0.65999999999999659</v>
      </c>
      <c r="K19">
        <f>(K18*I19*I19)-(L18*I19)+M18</f>
        <v>4.3837978022233983</v>
      </c>
      <c r="Q19" s="11">
        <v>0.35</v>
      </c>
      <c r="R19">
        <v>1.61603079270097E-3</v>
      </c>
      <c r="S19">
        <v>-1.2764673500986199</v>
      </c>
      <c r="T19">
        <v>258.75361398114399</v>
      </c>
      <c r="U19">
        <v>7.4754623185714305E-4</v>
      </c>
      <c r="V19">
        <v>-0.56975041734143295</v>
      </c>
      <c r="W19">
        <v>109.363596510306</v>
      </c>
    </row>
    <row r="20" spans="1:24" x14ac:dyDescent="0.25">
      <c r="P20" s="12">
        <v>140</v>
      </c>
      <c r="R20">
        <f>(R$19*P20*P20)+(S$19*P20)+T$19</f>
        <v>111.72238850427621</v>
      </c>
      <c r="U20">
        <f>(U$19*P20*P20)+(V$19*P20)+W$19</f>
        <v>44.250444226905387</v>
      </c>
      <c r="X20" s="10">
        <f>((R20-U20)*Q$19)+U20</f>
        <v>67.865624723985178</v>
      </c>
    </row>
    <row r="21" spans="1:24" x14ac:dyDescent="0.25">
      <c r="P21" s="12">
        <v>160</v>
      </c>
      <c r="R21">
        <f t="shared" ref="R21:R29" si="2">(R$19*P21*P21)+(S$19*P21)+T$19</f>
        <v>95.889226258509638</v>
      </c>
      <c r="U21">
        <f t="shared" ref="U21:U29" si="3">(U$19*P21*P21)+(V$19*P21)+W$19</f>
        <v>37.340713271219585</v>
      </c>
      <c r="X21" s="10">
        <f t="shared" ref="X21:X29" si="4">((R21-U21)*Q$19)+U21</f>
        <v>57.8326928167711</v>
      </c>
    </row>
    <row r="22" spans="1:24" x14ac:dyDescent="0.25">
      <c r="P22" s="12">
        <v>180</v>
      </c>
      <c r="R22">
        <f t="shared" si="2"/>
        <v>81.348888646903845</v>
      </c>
      <c r="U22">
        <f t="shared" si="3"/>
        <v>31.029019301019503</v>
      </c>
      <c r="X22" s="10">
        <f t="shared" si="4"/>
        <v>48.64097357207902</v>
      </c>
    </row>
    <row r="23" spans="1:24" x14ac:dyDescent="0.25">
      <c r="P23" s="12">
        <v>200</v>
      </c>
      <c r="R23">
        <f t="shared" si="2"/>
        <v>68.101375669458832</v>
      </c>
      <c r="U23">
        <f t="shared" si="3"/>
        <v>25.315362316305126</v>
      </c>
      <c r="X23" s="10">
        <f t="shared" si="4"/>
        <v>40.290466989908921</v>
      </c>
    </row>
    <row r="24" spans="1:24" x14ac:dyDescent="0.25">
      <c r="P24" s="12">
        <v>220</v>
      </c>
      <c r="R24">
        <f t="shared" si="2"/>
        <v>56.146687326174572</v>
      </c>
      <c r="U24">
        <f t="shared" si="3"/>
        <v>20.19974231707647</v>
      </c>
      <c r="X24" s="10">
        <f t="shared" si="4"/>
        <v>32.781173070260806</v>
      </c>
    </row>
    <row r="25" spans="1:24" x14ac:dyDescent="0.25">
      <c r="P25" s="12">
        <v>240</v>
      </c>
      <c r="R25">
        <f t="shared" si="2"/>
        <v>45.484823617051092</v>
      </c>
      <c r="U25">
        <f t="shared" si="3"/>
        <v>15.682159303333535</v>
      </c>
      <c r="X25" s="10">
        <f t="shared" si="4"/>
        <v>26.11309181313468</v>
      </c>
    </row>
    <row r="26" spans="1:24" x14ac:dyDescent="0.25">
      <c r="P26" s="12">
        <v>260</v>
      </c>
      <c r="R26">
        <f t="shared" si="2"/>
        <v>36.11578454208842</v>
      </c>
      <c r="U26">
        <f t="shared" si="3"/>
        <v>11.762613275076319</v>
      </c>
      <c r="X26" s="10">
        <f t="shared" si="4"/>
        <v>20.286223218530552</v>
      </c>
    </row>
    <row r="27" spans="1:24" x14ac:dyDescent="0.25">
      <c r="P27" s="12">
        <v>280</v>
      </c>
      <c r="R27">
        <f t="shared" si="2"/>
        <v>28.039570101286444</v>
      </c>
      <c r="U27">
        <f t="shared" si="3"/>
        <v>8.4411042323047809</v>
      </c>
      <c r="X27" s="10">
        <f t="shared" si="4"/>
        <v>15.300567286448363</v>
      </c>
    </row>
    <row r="28" spans="1:24" x14ac:dyDescent="0.25">
      <c r="P28" s="12">
        <v>300</v>
      </c>
      <c r="R28">
        <f t="shared" si="2"/>
        <v>21.256180294645333</v>
      </c>
      <c r="U28">
        <f t="shared" si="3"/>
        <v>5.7176321750189913</v>
      </c>
      <c r="X28" s="10">
        <f t="shared" si="4"/>
        <v>11.15612401688821</v>
      </c>
    </row>
    <row r="29" spans="1:24" x14ac:dyDescent="0.25">
      <c r="P29" s="12">
        <v>320</v>
      </c>
      <c r="R29">
        <f t="shared" ref="R29:R33" si="5">(R$19*P29*P29)+(S$19*P29)+T$19</f>
        <v>15.765615122164974</v>
      </c>
      <c r="U29">
        <f t="shared" ref="U29:U33" si="6">(U$19*P29*P29)+(V$19*P29)+W$19</f>
        <v>3.5921971032188935</v>
      </c>
      <c r="X29" s="10">
        <f t="shared" ref="X29:X33" si="7">((R29-U29)*Q$19)+U29</f>
        <v>7.8528934098500214</v>
      </c>
    </row>
    <row r="30" spans="1:24" x14ac:dyDescent="0.25">
      <c r="P30" s="12">
        <v>340</v>
      </c>
      <c r="R30">
        <f t="shared" si="5"/>
        <v>11.56787458384531</v>
      </c>
      <c r="U30">
        <f t="shared" si="6"/>
        <v>2.06479901690453</v>
      </c>
      <c r="X30" s="10">
        <f t="shared" si="7"/>
        <v>5.3908754653338029</v>
      </c>
    </row>
    <row r="31" spans="1:24" x14ac:dyDescent="0.25">
      <c r="P31" s="12">
        <v>360</v>
      </c>
      <c r="R31">
        <f t="shared" si="5"/>
        <v>8.6629586796865397</v>
      </c>
      <c r="U31">
        <f t="shared" si="6"/>
        <v>1.1354379160758725</v>
      </c>
      <c r="X31" s="10">
        <f t="shared" si="7"/>
        <v>3.7700701833396058</v>
      </c>
    </row>
    <row r="32" spans="1:24" x14ac:dyDescent="0.25">
      <c r="P32" s="12">
        <v>380</v>
      </c>
      <c r="R32">
        <f t="shared" si="5"/>
        <v>7.0508674096884931</v>
      </c>
      <c r="U32">
        <f t="shared" si="6"/>
        <v>0.80411380073293515</v>
      </c>
      <c r="X32" s="10">
        <f t="shared" si="7"/>
        <v>2.9904775638673802</v>
      </c>
    </row>
    <row r="33" spans="16:24" x14ac:dyDescent="0.25">
      <c r="P33" s="12">
        <v>400</v>
      </c>
      <c r="R33">
        <f t="shared" si="5"/>
        <v>6.7316007738512553</v>
      </c>
      <c r="U33">
        <f t="shared" si="6"/>
        <v>1.0708266708757037</v>
      </c>
      <c r="X33" s="10">
        <f t="shared" si="7"/>
        <v>3.0520976069171466</v>
      </c>
    </row>
  </sheetData>
  <mergeCells count="2">
    <mergeCell ref="R17:T17"/>
    <mergeCell ref="U17:W1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2014-02-19T13:20:48Z</dcterms:created>
  <dcterms:modified xsi:type="dcterms:W3CDTF">2014-03-03T00:39:01Z</dcterms:modified>
</cp:coreProperties>
</file>