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72866c39d570b1f1/Documents/ExcelExercises/"/>
    </mc:Choice>
  </mc:AlternateContent>
  <xr:revisionPtr revIDLastSave="8" documentId="10_ncr:8000_{8BE68EF8-C968-477E-8759-E6967A9C1ED5}" xr6:coauthVersionLast="47" xr6:coauthVersionMax="47" xr10:uidLastSave="{C33D695B-C039-424C-A6CE-0EAF7C3A279E}"/>
  <bookViews>
    <workbookView xWindow="-110" yWindow="-110" windowWidth="19420" windowHeight="10300" firstSheet="17" activeTab="19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18" hidden="1">Macro!$A$1:$I$38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_xlnm._FilterDatabase" localSheetId="19" hidden="1">'Test Macro'!$A$1:$I$39</definedName>
    <definedName name="Gross_Margin">#REF!</definedName>
    <definedName name="List">#REF!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</workbook>
</file>

<file path=xl/calcChain.xml><?xml version="1.0" encoding="utf-8"?>
<calcChain xmlns="http://schemas.openxmlformats.org/spreadsheetml/2006/main">
  <c r="D3" i="31" l="1"/>
  <c r="F5" i="25"/>
  <c r="F6" i="25"/>
  <c r="F7" i="25"/>
  <c r="F8" i="25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3" i="20"/>
  <c r="C3" i="24"/>
  <c r="C4" i="24"/>
  <c r="C5" i="24"/>
  <c r="C6" i="24"/>
  <c r="C2" i="24"/>
  <c r="B2" i="24"/>
  <c r="B3" i="24"/>
  <c r="B4" i="24"/>
  <c r="B5" i="24"/>
  <c r="B6" i="24"/>
  <c r="H19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20" i="21"/>
  <c r="H21" i="21"/>
  <c r="H22" i="21"/>
  <c r="H23" i="21"/>
  <c r="H24" i="21"/>
  <c r="H25" i="21"/>
  <c r="H26" i="21"/>
  <c r="G19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20" i="21"/>
  <c r="G21" i="21"/>
  <c r="G22" i="21"/>
  <c r="G23" i="21"/>
  <c r="G24" i="21"/>
  <c r="G25" i="21"/>
  <c r="G26" i="21"/>
  <c r="G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5" i="34"/>
  <c r="F6" i="34"/>
  <c r="F7" i="34"/>
  <c r="F8" i="34"/>
  <c r="F9" i="34"/>
  <c r="F4" i="34"/>
  <c r="D4" i="34"/>
  <c r="D5" i="34"/>
  <c r="D6" i="34"/>
  <c r="D7" i="34"/>
  <c r="D8" i="34"/>
  <c r="D9" i="34"/>
  <c r="C5" i="34"/>
  <c r="C4" i="34"/>
  <c r="I5" i="17"/>
  <c r="H5" i="17"/>
  <c r="I3" i="17"/>
  <c r="H3" i="17"/>
  <c r="F12" i="4"/>
  <c r="I6" i="4"/>
  <c r="I7" i="4"/>
  <c r="I8" i="4"/>
  <c r="I9" i="4"/>
  <c r="I5" i="4"/>
  <c r="C19" i="4"/>
  <c r="C18" i="4"/>
  <c r="H5" i="4"/>
  <c r="H6" i="4"/>
  <c r="H7" i="4"/>
  <c r="H8" i="4"/>
  <c r="H9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H8" i="25"/>
  <c r="I8" i="25" s="1"/>
  <c r="H7" i="25"/>
  <c r="I7" i="25" s="1"/>
  <c r="H6" i="25"/>
  <c r="I6" i="25" s="1"/>
  <c r="H5" i="25"/>
  <c r="F7" i="4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<sst xmlns="http://schemas.openxmlformats.org/spreadsheetml/2006/main" count="1554" uniqueCount="287">
  <si>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</si>
  <si>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</si>
  <si>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</si>
  <si>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</si>
  <si>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</si>
  <si>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</si>
  <si>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</si>
  <si>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</si>
  <si>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</si>
  <si>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</si>
  <si>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</si>
  <si>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</si>
  <si>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</si>
  <si>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</si>
  <si>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</si>
  <si>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</si>
  <si>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</si>
  <si>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</si>
  <si>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</si>
  <si>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</si>
  <si>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</si>
  <si>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</si>
  <si>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</si>
  <si>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</si>
  <si>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</si>
  <si>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</si>
  <si>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</si>
  <si>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</si>
  <si>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</si>
  <si>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</si>
  <si>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</si>
  <si>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</si>
  <si>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</si>
  <si>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</si>
  <si>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</si>
  <si>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</si>
  <si>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</si>
  <si>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</si>
  <si>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</si>
  <si>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</si>
  <si>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</si>
  <si>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</si>
  <si>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</si>
  <si>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</si>
  <si>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</si>
  <si>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</si>
  <si>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</si>
  <si>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</si>
  <si>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</si>
  <si>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</si>
  <si>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</si>
  <si>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</si>
  <si>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</si>
  <si>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</si>
  <si>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</si>
  <si>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</si>
  <si>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</si>
  <si>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</si>
  <si>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</si>
  <si>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</si>
  <si>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</si>
  <si>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</si>
  <si>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</si>
  <si>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</si>
  <si>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</si>
  <si>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</si>
  <si>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</si>
  <si>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</si>
  <si>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</si>
  <si>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</si>
  <si>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</si>
  <si>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</si>
  <si>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</si>
  <si>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</si>
  <si>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</si>
  <si>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</si>
  <si>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</si>
  <si>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</si>
  <si>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</si>
  <si>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</si>
  <si>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</si>
  <si>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</si>
  <si>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</si>
  <si>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</si>
  <si>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</si>
  <si>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</si>
  <si>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</si>
  <si>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</si>
  <si>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</si>
  <si>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</si>
  <si>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</si>
  <si>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</si>
  <si>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</si>
  <si>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</si>
  <si>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</si>
  <si>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</si>
  <si>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</si>
  <si>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</si>
  <si>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</si>
  <si>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</si>
  <si>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</si>
  <si>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</si>
  <si>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</si>
  <si>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</si>
  <si>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</si>
  <si>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</si>
  <si>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</si>
  <si>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</si>
  <si>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</si>
  <si>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</si>
  <si>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</si>
  <si>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</si>
  <si>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</si>
  <si>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</si>
  <si>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</si>
  <si>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</si>
  <si>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</si>
  <si>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</si>
  <si>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</si>
  <si>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</si>
  <si>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</si>
  <si>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</si>
  <si>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</si>
  <si>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</si>
  <si>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</si>
  <si>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</si>
  <si>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</si>
  <si>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</si>
  <si>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</si>
  <si>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</si>
  <si>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</si>
  <si>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</si>
  <si>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</si>
  <si>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</si>
  <si>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</si>
  <si>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</si>
  <si>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</si>
  <si>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</si>
  <si>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</si>
  <si>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</si>
  <si>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</si>
  <si>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</si>
  <si>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</si>
  <si>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</si>
  <si>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</si>
  <si>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</si>
  <si>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</si>
  <si>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</si>
  <si>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</si>
  <si>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</si>
  <si>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</si>
  <si>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</si>
  <si>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</si>
  <si>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</si>
  <si>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</si>
  <si>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</si>
  <si>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</si>
  <si>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</si>
  <si>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</si>
  <si>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</si>
  <si>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</si>
  <si>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</si>
  <si>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</si>
  <si>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</si>
  <si>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</si>
  <si>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</si>
  <si>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</si>
  <si>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</si>
  <si>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</si>
  <si>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</si>
  <si>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</si>
  <si>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</si>
  <si>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</si>
  <si>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</si>
  <si>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</si>
  <si>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</si>
  <si>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</si>
  <si>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</si>
  <si>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</si>
  <si>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</si>
  <si>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</si>
  <si>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</si>
  <si>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</si>
  <si>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</si>
  <si>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</si>
  <si>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</si>
  <si>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</si>
  <si>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</si>
  <si>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</si>
  <si>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</si>
  <si>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</si>
  <si>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</si>
  <si>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</si>
  <si>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</si>
  <si>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</si>
  <si>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</si>
  <si>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</si>
  <si>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</si>
  <si>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</si>
  <si>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</si>
  <si>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</si>
  <si>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</si>
  <si>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</si>
  <si>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</si>
  <si>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</si>
  <si>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</si>
  <si>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</si>
  <si>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</si>
  <si>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</si>
  <si>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</si>
  <si>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</si>
  <si>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</si>
  <si>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</si>
  <si>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</si>
  <si>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</si>
  <si>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</si>
  <si>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</si>
  <si>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</si>
  <si>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</si>
  <si>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</si>
  <si>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</si>
  <si>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</si>
  <si>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</si>
  <si>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</si>
  <si>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</si>
  <si>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</si>
  <si>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</si>
  <si>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</si>
  <si>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</si>
  <si>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</si>
  <si>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</si>
  <si>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</si>
  <si>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</si>
  <si>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</si>
  <si>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</si>
  <si>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</si>
  <si>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</si>
  <si>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</si>
  <si>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</si>
  <si>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</si>
  <si>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</si>
  <si>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</si>
  <si>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</si>
  <si>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</si>
  <si>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</si>
  <si>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</si>
  <si>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</si>
  <si>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</si>
  <si>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</si>
  <si>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</si>
  <si>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</si>
  <si>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</si>
  <si>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</si>
  <si>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</si>
  <si>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</si>
  <si>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</si>
  <si>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</si>
  <si>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</si>
  <si>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</si>
  <si>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</si>
  <si>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</si>
  <si>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</si>
  <si>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</si>
  <si>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</si>
  <si>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</si>
  <si>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</si>
  <si>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</si>
  <si>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</si>
  <si>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</si>
  <si>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</si>
  <si>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</si>
  <si>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</si>
  <si>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</si>
  <si>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</si>
  <si>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</si>
  <si>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</si>
  <si>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</si>
  <si>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</si>
  <si>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</si>
  <si>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</si>
  <si>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</si>
  <si>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</si>
  <si>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</si>
  <si>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</si>
  <si>
    <t>Email</t>
  </si>
  <si>
    <t>Ext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</si>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</sst>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  <numFmt numFmtId="170" formatCode="[$-409]dd\-mmm\-yy;@"/>
  </numFmts>
  <fonts count="2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164" fontId="3" fillId="0" borderId="9" xfId="1" applyNumberFormat="1" applyFont="1" applyBorder="1" applyAlignment="1" applyProtection="1">
      <alignment horizontal="center"/>
      <protection locked="0"/>
    </xf>
    <xf numFmtId="164" fontId="3" fillId="0" borderId="21" xfId="1" applyNumberFormat="1" applyFont="1" applyBorder="1" applyAlignment="1" applyProtection="1">
      <alignment horizontal="center"/>
      <protection locked="0"/>
    </xf>
    <xf numFmtId="164" fontId="1" fillId="0" borderId="3" xfId="1" applyNumberFormat="1" applyFont="1" applyBorder="1" applyAlignment="1" applyProtection="1">
      <alignment horizontal="left"/>
      <protection locked="0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0" fontId="20" fillId="14" borderId="0" xfId="0" applyFont="1" applyFill="1"/>
    <xf numFmtId="14" fontId="20" fillId="14" borderId="0" xfId="0" applyNumberFormat="1" applyFont="1" applyFill="1"/>
    <xf numFmtId="43" fontId="20" fillId="14" borderId="0" xfId="8" applyFont="1" applyFill="1"/>
    <xf numFmtId="170" fontId="6" fillId="0" borderId="1" xfId="5" applyNumberFormat="1" applyBorder="1" applyAlignment="1">
      <alignment horizontal="center" vertical="center" wrapText="1"/>
    </xf>
    <xf numFmtId="44" fontId="20" fillId="14" borderId="0" xfId="1" applyFont="1" applyFill="1"/>
    <xf numFmtId="170" fontId="20" fillId="14" borderId="0" xfId="0" applyNumberFormat="1" applyFont="1" applyFill="1"/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520700</xdr:colOff>
          <xdr:row>4</xdr:row>
          <xdr:rowOff>12700</xdr:rowOff>
        </xdr:from>
        <xdr:to>
          <xdr:col>13</xdr:col>
          <xdr:colOff>482600</xdr:colOff>
          <xdr:row>9</xdr:row>
          <xdr:rowOff>38100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Table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"/>
  <sheetViews>
    <sheetView showGridLines="0" topLeftCell="B1" zoomScale="60" zoomScaleNormal="60" workbookViewId="0">
      <pane ySplit="4" topLeftCell="A5" activePane="bottomLeft" state="frozen"/>
      <selection pane="bottomLeft" activeCell="F13" sqref="F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30" t="s">
        <v>280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 "YES", "NO")</f>
        <v>YES</v>
      </c>
      <c r="I5" s="2" t="str">
        <f>IF(AND(H5="YES", MIN(B5:E5) &gt;= 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 "YES", "NO")</f>
        <v>NO</v>
      </c>
      <c r="I6" s="2" t="str">
        <f t="shared" ref="I6:I9" si="0">IF(AND(H6="YES", MIN(B6:E6) &gt;= 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 "YES", "NO")</f>
        <v>NO</v>
      </c>
      <c r="I7" s="2" t="str">
        <f t="shared" si="0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 "YES", "NO")</f>
        <v>YES</v>
      </c>
      <c r="I8" s="2" t="str">
        <f t="shared" si="0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 "YES", 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>
        <f>SUM(week_2)</f>
        <v>42555</v>
      </c>
      <c r="D10" s="54">
        <f>SUM(week_3)</f>
        <v>46630</v>
      </c>
      <c r="E10" s="53">
        <f>SUM(week_4)</f>
        <v>46624</v>
      </c>
      <c r="F10" s="53"/>
    </row>
    <row r="11" spans="1:9" ht="14">
      <c r="A11" s="49"/>
    </row>
    <row r="12" spans="1:9" ht="16.5" customHeight="1">
      <c r="A12" s="127" t="s">
        <v>13</v>
      </c>
      <c r="B12" s="128"/>
      <c r="C12" s="128"/>
      <c r="D12" s="128"/>
      <c r="E12" s="129"/>
      <c r="F12" s="3">
        <f>COUNTIF(H5:H9, "YES")</f>
        <v>3</v>
      </c>
    </row>
    <row r="18" spans="3:3">
      <c r="C18" t="b">
        <f>AND(H5="YES",B5&gt;=8000,C5&gt;=8000,D5&gt;=8000,E5&gt;=8000)</f>
        <v>1</v>
      </c>
    </row>
    <row r="19" spans="3:3">
      <c r="C19" t="b">
        <f>AND(H5="YES",MIN(B5:E5) &gt;= 8000)</f>
        <v>1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50" zoomScaleNormal="150" workbookViewId="0">
      <selection activeCell="D1" sqref="D1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 SEARCH(" ", A2))</f>
        <v xml:space="preserve">Patrick </v>
      </c>
      <c r="C2" t="str">
        <f>RIGHT(A2,LEN(A2)-SEARCH(" ", A2))</f>
        <v>Marleau</v>
      </c>
    </row>
    <row r="3" spans="1:3">
      <c r="A3" t="s">
        <v>244</v>
      </c>
      <c r="B3" t="str">
        <f t="shared" ref="B3:B6" si="0">LEFT(A3, SEARCH(" ", A3))</f>
        <v xml:space="preserve">Joe </v>
      </c>
      <c r="C3" t="str">
        <f t="shared" ref="C3:C6" si="1">RIGHT(A3,LEN(A3)-SEARCH(" ", 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Normal="100" workbookViewId="0">
      <selection activeCell="C16" sqref="C1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5" t="s">
        <v>166</v>
      </c>
      <c r="F2" s="135"/>
    </row>
    <row r="3" spans="2:6" ht="13">
      <c r="B3" s="25" t="s">
        <v>25</v>
      </c>
      <c r="C3" s="25" t="s">
        <v>26</v>
      </c>
      <c r="E3" s="133" t="str">
        <f>CONCATENATE(C3, " ", B3)</f>
        <v>Howard Smith</v>
      </c>
      <c r="F3" s="134"/>
    </row>
    <row r="4" spans="2:6" ht="13">
      <c r="B4" s="25" t="s">
        <v>30</v>
      </c>
      <c r="C4" s="25" t="s">
        <v>31</v>
      </c>
      <c r="E4" s="133" t="str">
        <f t="shared" ref="E4:E18" si="0">CONCATENATE(C4, " ", B4)</f>
        <v>Joe Gonzales</v>
      </c>
      <c r="F4" s="134"/>
    </row>
    <row r="5" spans="2:6" ht="13">
      <c r="B5" s="25" t="s">
        <v>33</v>
      </c>
      <c r="C5" s="25" t="s">
        <v>34</v>
      </c>
      <c r="E5" s="133" t="str">
        <f t="shared" si="0"/>
        <v>Gail Scote</v>
      </c>
      <c r="F5" s="134"/>
    </row>
    <row r="6" spans="2:6" ht="13">
      <c r="B6" s="25" t="s">
        <v>36</v>
      </c>
      <c r="C6" s="25" t="s">
        <v>37</v>
      </c>
      <c r="E6" s="133" t="str">
        <f t="shared" si="0"/>
        <v>Sheryl Kane</v>
      </c>
      <c r="F6" s="134"/>
    </row>
    <row r="7" spans="2:6" ht="13">
      <c r="B7" s="25" t="s">
        <v>41</v>
      </c>
      <c r="C7" s="25" t="s">
        <v>42</v>
      </c>
      <c r="E7" s="133" t="str">
        <f t="shared" si="0"/>
        <v>Kendrick Hapsbuch</v>
      </c>
      <c r="F7" s="134"/>
    </row>
    <row r="8" spans="2:6" ht="13">
      <c r="B8" s="25" t="s">
        <v>45</v>
      </c>
      <c r="C8" s="25" t="s">
        <v>46</v>
      </c>
      <c r="E8" s="133" t="str">
        <f t="shared" si="0"/>
        <v>Mark Henders</v>
      </c>
      <c r="F8" s="134"/>
    </row>
    <row r="9" spans="2:6" ht="13">
      <c r="B9" s="25" t="s">
        <v>48</v>
      </c>
      <c r="C9" s="25" t="s">
        <v>49</v>
      </c>
      <c r="E9" s="133" t="str">
        <f t="shared" si="0"/>
        <v>Katie Atherton</v>
      </c>
      <c r="F9" s="134"/>
    </row>
    <row r="10" spans="2:6" ht="13">
      <c r="B10" s="25" t="s">
        <v>52</v>
      </c>
      <c r="C10" s="25" t="s">
        <v>53</v>
      </c>
      <c r="E10" s="133" t="str">
        <f t="shared" si="0"/>
        <v>Frank Bellwood</v>
      </c>
      <c r="F10" s="134"/>
    </row>
    <row r="11" spans="2:6" ht="13">
      <c r="B11" s="25" t="s">
        <v>56</v>
      </c>
      <c r="C11" s="25" t="s">
        <v>57</v>
      </c>
      <c r="E11" s="133" t="str">
        <f t="shared" si="0"/>
        <v>Linda Cooper</v>
      </c>
      <c r="F11" s="134"/>
    </row>
    <row r="12" spans="2:6" ht="13">
      <c r="B12" s="25" t="s">
        <v>59</v>
      </c>
      <c r="C12" s="25" t="s">
        <v>60</v>
      </c>
      <c r="E12" s="133" t="str">
        <f t="shared" si="0"/>
        <v>Brent Cronwith</v>
      </c>
      <c r="F12" s="134"/>
    </row>
    <row r="13" spans="2:6" ht="13">
      <c r="B13" s="25" t="s">
        <v>62</v>
      </c>
      <c r="C13" s="25" t="s">
        <v>63</v>
      </c>
      <c r="E13" s="133" t="str">
        <f t="shared" si="0"/>
        <v>Sandrae Simpson</v>
      </c>
      <c r="F13" s="134"/>
    </row>
    <row r="14" spans="2:6" ht="13">
      <c r="B14" s="25" t="s">
        <v>66</v>
      </c>
      <c r="C14" s="25" t="s">
        <v>67</v>
      </c>
      <c r="E14" s="133" t="str">
        <f t="shared" si="0"/>
        <v>Randy Sindole</v>
      </c>
      <c r="F14" s="134"/>
    </row>
    <row r="15" spans="2:6" ht="13">
      <c r="B15" s="25" t="s">
        <v>25</v>
      </c>
      <c r="C15" s="25" t="s">
        <v>69</v>
      </c>
      <c r="E15" s="133" t="str">
        <f t="shared" si="0"/>
        <v>Ellen Smith</v>
      </c>
      <c r="F15" s="134"/>
    </row>
    <row r="16" spans="2:6" ht="13">
      <c r="B16" s="25" t="s">
        <v>71</v>
      </c>
      <c r="C16" s="25" t="s">
        <v>72</v>
      </c>
      <c r="E16" s="133" t="str">
        <f t="shared" si="0"/>
        <v>Tuome Vuanuo</v>
      </c>
      <c r="F16" s="134"/>
    </row>
    <row r="17" spans="2:6" ht="13">
      <c r="B17" s="25" t="s">
        <v>74</v>
      </c>
      <c r="C17" s="25" t="s">
        <v>75</v>
      </c>
      <c r="E17" s="133" t="str">
        <f t="shared" si="0"/>
        <v>Tadeuz Szcznyck</v>
      </c>
      <c r="F17" s="134"/>
    </row>
    <row r="18" spans="2:6" ht="13">
      <c r="B18" s="25" t="s">
        <v>77</v>
      </c>
      <c r="C18" s="25" t="s">
        <v>78</v>
      </c>
      <c r="E18" s="133" t="str">
        <f t="shared" si="0"/>
        <v>Tammy Wu</v>
      </c>
      <c r="F18" s="134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70" zoomScaleNormal="70" workbookViewId="0">
      <selection activeCell="F6" sqref="F5:F8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30" t="s">
        <v>222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24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2">
        <v>5975</v>
      </c>
      <c r="C6" s="126">
        <v>200</v>
      </c>
      <c r="D6" s="72">
        <v>8500</v>
      </c>
      <c r="E6" s="72">
        <v>10100</v>
      </c>
      <c r="F6" s="124">
        <f>SUM(B6:E6)</f>
        <v>24775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24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24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125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35855</v>
      </c>
      <c r="D10" s="53">
        <f t="shared" si="2"/>
        <v>46630</v>
      </c>
      <c r="E10" s="53">
        <f t="shared" si="2"/>
        <v>46624</v>
      </c>
      <c r="F10" s="53">
        <f t="shared" si="2"/>
        <v>169511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339022</v>
      </c>
    </row>
    <row r="13" spans="1:9" ht="3" customHeight="1"/>
    <row r="14" spans="1:9" ht="16.5" customHeight="1">
      <c r="A14" s="127" t="s">
        <v>13</v>
      </c>
      <c r="B14" s="128"/>
      <c r="C14" s="128"/>
      <c r="D14" s="128"/>
      <c r="E14" s="129"/>
      <c r="F14" s="3">
        <f>COUNTIF(H5:H9, "YES")</f>
        <v>3</v>
      </c>
    </row>
  </sheetData>
  <sheetProtection algorithmName="SHA-512" hashValue="1gUC+YfUxjoETgBVS96HrUUCDmNrqz4sLgiw7tbtqkID8k1C9NXLueFGZ5w2a9rU4gC7rZU8owjGdovg93Rjsg==" saltValue="fnqWN6cuErfsuMn0VyizZQ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Normal="100" workbookViewId="0">
      <selection activeCell="A4" sqref="A4"/>
    </sheetView>
  </sheetViews>
  <sheetFormatPr defaultRowHeight="12.5"/>
  <cols>
    <col min="1" max="1" width="20.26953125" bestFit="1" customWidth="1"/>
    <col min="2" max="2" width="19.08984375" customWidth="1"/>
  </cols>
  <sheetData>
    <row r="2" spans="1:2" ht="13">
      <c r="A2" s="70" t="s">
        <v>249</v>
      </c>
      <c r="B2" s="9">
        <f>'Formula Auditing'!F10</f>
        <v>169511</v>
      </c>
    </row>
  </sheetData>
  <pageMargins left="0.7" right="0.7" top="0.75" bottom="0.75" header="0.3" footer="0.3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50" zoomScaleNormal="50" workbookViewId="0">
      <selection activeCell="C9" sqref="C9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30" t="s">
        <v>222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7" t="s">
        <v>13</v>
      </c>
      <c r="B14" s="128"/>
      <c r="C14" s="128"/>
      <c r="D14" s="128"/>
      <c r="E14" s="129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120" zoomScaleNormal="120" workbookViewId="0">
      <selection activeCell="B2" sqref="B2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7" t="s">
        <v>254</v>
      </c>
      <c r="B2" s="92">
        <v>142520.97486285039</v>
      </c>
      <c r="C2" s="74"/>
      <c r="D2" s="96" t="s">
        <v>253</v>
      </c>
    </row>
    <row r="3" spans="1:4" ht="13.5" thickBot="1">
      <c r="A3" s="97" t="s">
        <v>252</v>
      </c>
      <c r="B3" s="93">
        <v>0.08</v>
      </c>
      <c r="C3" s="74"/>
      <c r="D3" s="95">
        <f>ABS(PMT(B3/12,B4,B2))</f>
        <v>1099.9999999999998</v>
      </c>
    </row>
    <row r="4" spans="1:4" ht="13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60" zoomScaleNormal="60" workbookViewId="0">
      <selection activeCell="H8" sqref="H8"/>
    </sheetView>
  </sheetViews>
  <sheetFormatPr defaultColWidth="9.1796875" defaultRowHeight="12.5"/>
  <cols>
    <col min="1" max="1" width="25.453125" style="78" customWidth="1"/>
    <col min="2" max="2" width="10.1796875" style="78" customWidth="1"/>
    <col min="3" max="3" width="10.54296875" style="78" customWidth="1"/>
    <col min="4" max="4" width="10.26953125" style="78" customWidth="1"/>
    <col min="5" max="5" width="9.26953125" style="78" customWidth="1"/>
    <col min="6" max="6" width="8.81640625" style="78" customWidth="1"/>
    <col min="7" max="7" width="11.26953125" style="78" customWidth="1"/>
    <col min="8" max="8" width="15.7265625" style="78" customWidth="1"/>
    <col min="9" max="16384" width="9.17968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5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5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5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5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5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5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4"/>
    <col min="2" max="2" width="17.453125" style="74" bestFit="1" customWidth="1"/>
    <col min="3" max="6" width="12.453125" style="74" customWidth="1"/>
    <col min="7" max="16384" width="9.1796875" style="74"/>
  </cols>
  <sheetData>
    <row r="2" spans="2:3" ht="13">
      <c r="B2" s="97" t="s">
        <v>254</v>
      </c>
      <c r="C2" s="107">
        <v>220000</v>
      </c>
    </row>
    <row r="3" spans="2:3" ht="13">
      <c r="B3" s="97" t="s">
        <v>252</v>
      </c>
      <c r="C3" s="108">
        <v>0.08</v>
      </c>
    </row>
    <row r="4" spans="2:3" ht="13">
      <c r="B4" s="97" t="s">
        <v>251</v>
      </c>
      <c r="C4" s="109">
        <f>25*12</f>
        <v>300</v>
      </c>
    </row>
    <row r="6" spans="2:3">
      <c r="C6" s="76"/>
    </row>
    <row r="7" spans="2:3" ht="15.5">
      <c r="B7" s="111" t="s">
        <v>250</v>
      </c>
      <c r="C7" s="110">
        <f>-PMT(C3/12,C4,C2)</f>
        <v>1697.9956826206067</v>
      </c>
    </row>
    <row r="8" spans="2:3" ht="15.5">
      <c r="B8" s="75">
        <v>7.2499999999999995E-2</v>
      </c>
      <c r="C8" s="12"/>
    </row>
    <row r="9" spans="2:3" ht="15.5">
      <c r="B9" s="75">
        <v>7.4999999999999997E-2</v>
      </c>
      <c r="C9" s="12"/>
    </row>
    <row r="10" spans="2:3" ht="15.5">
      <c r="B10" s="75">
        <v>7.7499999999999999E-2</v>
      </c>
      <c r="C10" s="12"/>
    </row>
    <row r="11" spans="2:3" ht="15.5">
      <c r="B11" s="75">
        <v>8.2500000000000004E-2</v>
      </c>
      <c r="C11" s="12"/>
    </row>
    <row r="12" spans="2:3" ht="15.5">
      <c r="B12" s="75">
        <v>8.5000000000000006E-2</v>
      </c>
      <c r="C12" s="12"/>
    </row>
    <row r="13" spans="2:3" ht="15.5">
      <c r="B13" s="75">
        <v>8.7499999999999994E-2</v>
      </c>
      <c r="C13" s="12"/>
    </row>
    <row r="14" spans="2:3" ht="15.5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4"/>
    <col min="2" max="2" width="11.54296875" style="74" customWidth="1"/>
    <col min="3" max="6" width="14.81640625" style="74" bestFit="1" customWidth="1"/>
    <col min="7" max="7" width="16.7265625" style="74" bestFit="1" customWidth="1"/>
    <col min="8" max="16384" width="9.1796875" style="74"/>
  </cols>
  <sheetData>
    <row r="2" spans="2:7" ht="15.5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 ht="13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 ht="13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 ht="13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 ht="13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5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 ht="13">
      <c r="B10" s="136" t="s">
        <v>259</v>
      </c>
      <c r="C10" s="136"/>
    </row>
    <row r="11" spans="2:7" ht="13">
      <c r="B11" s="114" t="s">
        <v>258</v>
      </c>
      <c r="C11" s="115">
        <v>3.3000000000000002E-2</v>
      </c>
    </row>
    <row r="12" spans="2:7" ht="13">
      <c r="B12" s="114" t="s">
        <v>257</v>
      </c>
      <c r="C12" s="115">
        <v>2.3E-2</v>
      </c>
    </row>
    <row r="13" spans="2:7" ht="13">
      <c r="B13" s="114" t="s">
        <v>256</v>
      </c>
      <c r="C13" s="115">
        <v>4.2999999999999997E-2</v>
      </c>
    </row>
    <row r="14" spans="2:7" ht="13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8"/>
  <sheetViews>
    <sheetView zoomScale="70" zoomScaleNormal="70" workbookViewId="0">
      <selection activeCell="D8" sqref="D8"/>
    </sheetView>
  </sheetViews>
  <sheetFormatPr defaultRowHeight="12.5"/>
  <cols>
    <col min="2" max="2" width="11.1796875" bestFit="1" customWidth="1"/>
    <col min="3" max="3" width="10.54296875" customWidth="1"/>
    <col min="7" max="7" width="11.7265625" customWidth="1"/>
    <col min="8" max="8" width="15.54296875" style="117" customWidth="1"/>
    <col min="9" max="9" width="9.1796875" style="116"/>
  </cols>
  <sheetData>
    <row r="1" spans="1:9" ht="18">
      <c r="A1" s="137" t="s">
        <v>16</v>
      </c>
      <c r="B1" s="137" t="s">
        <v>17</v>
      </c>
      <c r="C1" s="137" t="s">
        <v>18</v>
      </c>
      <c r="D1" s="137" t="s">
        <v>19</v>
      </c>
      <c r="E1" s="137" t="s">
        <v>284</v>
      </c>
      <c r="F1" s="137" t="s">
        <v>285</v>
      </c>
      <c r="G1" s="137" t="s">
        <v>22</v>
      </c>
      <c r="H1" s="138" t="s">
        <v>23</v>
      </c>
      <c r="I1" s="139" t="s">
        <v>286</v>
      </c>
    </row>
    <row r="2" spans="1:9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140">
        <v>33344</v>
      </c>
      <c r="I2" s="9">
        <v>11.25</v>
      </c>
    </row>
    <row r="3" spans="1:9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140">
        <v>29153</v>
      </c>
      <c r="I3" s="9">
        <v>12.25</v>
      </c>
    </row>
    <row r="4" spans="1:9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140">
        <v>32040</v>
      </c>
      <c r="I4" s="9">
        <v>14.55</v>
      </c>
    </row>
    <row r="5" spans="1:9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140">
        <v>33823</v>
      </c>
      <c r="I5" s="9">
        <v>11.25</v>
      </c>
    </row>
    <row r="6" spans="1:9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140">
        <v>31503</v>
      </c>
      <c r="I6" s="9">
        <v>10.199999999999999</v>
      </c>
    </row>
    <row r="7" spans="1:9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140">
        <v>32894</v>
      </c>
      <c r="I7" s="9">
        <v>12.25</v>
      </c>
    </row>
    <row r="8" spans="1:9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140">
        <v>35886</v>
      </c>
      <c r="I8" s="9">
        <v>9.9499999999999993</v>
      </c>
    </row>
    <row r="9" spans="1:9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140">
        <v>31051</v>
      </c>
      <c r="I9" s="9">
        <v>12.3</v>
      </c>
    </row>
    <row r="10" spans="1:9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140">
        <v>31050</v>
      </c>
      <c r="I10" s="9">
        <v>13.25</v>
      </c>
    </row>
    <row r="11" spans="1:9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140">
        <v>30939</v>
      </c>
      <c r="I11" s="9">
        <v>10.199999999999999</v>
      </c>
    </row>
    <row r="12" spans="1:9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140">
        <v>32863</v>
      </c>
      <c r="I12" s="9">
        <v>12.2</v>
      </c>
    </row>
    <row r="13" spans="1:9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140">
        <v>30900</v>
      </c>
      <c r="I13" s="9">
        <v>14.25</v>
      </c>
    </row>
    <row r="14" spans="1:9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140">
        <v>31689</v>
      </c>
      <c r="I14" s="9">
        <v>11.5</v>
      </c>
    </row>
    <row r="15" spans="1:9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140">
        <v>32561</v>
      </c>
      <c r="I15" s="9">
        <v>10.35</v>
      </c>
    </row>
    <row r="16" spans="1:9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140">
        <v>32979</v>
      </c>
      <c r="I16" s="9">
        <v>10.15</v>
      </c>
    </row>
    <row r="17" spans="1:9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140">
        <v>30386</v>
      </c>
      <c r="I17" s="9">
        <v>12.25</v>
      </c>
    </row>
    <row r="18" spans="1:9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140">
        <v>31217</v>
      </c>
      <c r="I18" s="9">
        <v>13.25</v>
      </c>
    </row>
    <row r="19" spans="1:9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140">
        <v>31112</v>
      </c>
      <c r="I19" s="9">
        <v>9.5</v>
      </c>
    </row>
    <row r="20" spans="1:9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140">
        <v>31805</v>
      </c>
      <c r="I20" s="9">
        <v>11.3</v>
      </c>
    </row>
    <row r="21" spans="1:9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140">
        <v>32125</v>
      </c>
      <c r="I21" s="9">
        <v>12.35</v>
      </c>
    </row>
    <row r="22" spans="1:9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140">
        <v>32979</v>
      </c>
      <c r="I22" s="9">
        <v>11.9</v>
      </c>
    </row>
    <row r="23" spans="1:9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140">
        <v>33688</v>
      </c>
      <c r="I23" s="9">
        <v>11.85</v>
      </c>
    </row>
    <row r="24" spans="1:9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140">
        <v>29885</v>
      </c>
      <c r="I24" s="9">
        <v>10.75</v>
      </c>
    </row>
    <row r="25" spans="1:9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140">
        <v>33091</v>
      </c>
      <c r="I25" s="9">
        <v>9.75</v>
      </c>
    </row>
    <row r="26" spans="1:9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140">
        <v>28531</v>
      </c>
      <c r="I26" s="9">
        <v>13.95</v>
      </c>
    </row>
    <row r="27" spans="1:9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140">
        <v>30028</v>
      </c>
      <c r="I27" s="9">
        <v>11.2</v>
      </c>
    </row>
    <row r="28" spans="1:9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140">
        <v>33231</v>
      </c>
      <c r="I28" s="9">
        <v>10.3</v>
      </c>
    </row>
    <row r="29" spans="1:9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140">
        <v>32571</v>
      </c>
      <c r="I29" s="9">
        <v>12.25</v>
      </c>
    </row>
    <row r="30" spans="1:9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140">
        <v>30817</v>
      </c>
      <c r="I30" s="9">
        <v>10.25</v>
      </c>
    </row>
    <row r="31" spans="1:9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140">
        <v>32679</v>
      </c>
      <c r="I31" s="9">
        <v>9.85</v>
      </c>
    </row>
    <row r="32" spans="1:9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140">
        <v>31729</v>
      </c>
      <c r="I32" s="9">
        <v>11.65</v>
      </c>
    </row>
    <row r="33" spans="1:9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140">
        <v>33559</v>
      </c>
      <c r="I33" s="9">
        <v>9.25</v>
      </c>
    </row>
    <row r="34" spans="1:9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140">
        <v>35125</v>
      </c>
      <c r="I34" s="9">
        <v>9.25</v>
      </c>
    </row>
    <row r="35" spans="1:9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140">
        <v>35609</v>
      </c>
      <c r="I35" s="9">
        <v>11</v>
      </c>
    </row>
    <row r="36" spans="1:9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140">
        <v>35840</v>
      </c>
      <c r="I36" s="9">
        <v>10.95</v>
      </c>
    </row>
    <row r="37" spans="1:9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140">
        <v>35855</v>
      </c>
      <c r="I37" s="9">
        <v>11.75</v>
      </c>
    </row>
    <row r="38" spans="1:9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140">
        <v>35981</v>
      </c>
      <c r="I38" s="9">
        <v>10.15</v>
      </c>
    </row>
  </sheetData>
  <autoFilter ref="A1:I38" xr:uid="{00000000-0001-0000-1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50" zoomScaleNormal="5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 G3, E3:E272)</f>
        <v>17538</v>
      </c>
      <c r="I3" s="27">
        <f>SUMIF(B3:B272, G3, 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>SUMIF(C3:C272, G5, 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9"/>
  <sheetViews>
    <sheetView tabSelected="1" zoomScale="50" zoomScaleNormal="50" workbookViewId="0">
      <selection activeCell="J19" sqref="J19"/>
    </sheetView>
  </sheetViews>
  <sheetFormatPr defaultRowHeight="12.5"/>
  <cols>
    <col min="2" max="2" width="11.1796875" bestFit="1" customWidth="1"/>
    <col min="3" max="3" width="10.54296875" customWidth="1"/>
    <col min="7" max="7" width="13.1796875" bestFit="1" customWidth="1"/>
    <col min="8" max="8" width="15.54296875" style="117" customWidth="1"/>
    <col min="9" max="9" width="9.1796875" style="116"/>
  </cols>
  <sheetData>
    <row r="1" spans="1:9" ht="18">
      <c r="A1" s="137" t="s">
        <v>16</v>
      </c>
      <c r="B1" s="137" t="s">
        <v>17</v>
      </c>
      <c r="C1" s="137" t="s">
        <v>18</v>
      </c>
      <c r="D1" s="137" t="s">
        <v>19</v>
      </c>
      <c r="E1" s="137" t="s">
        <v>284</v>
      </c>
      <c r="F1" s="137" t="s">
        <v>285</v>
      </c>
      <c r="G1" s="137" t="s">
        <v>22</v>
      </c>
      <c r="H1" s="138" t="s">
        <v>23</v>
      </c>
      <c r="I1" s="139" t="s">
        <v>286</v>
      </c>
    </row>
    <row r="2" spans="1:9" ht="18">
      <c r="A2" s="137" t="s">
        <v>16</v>
      </c>
      <c r="B2" s="137" t="s">
        <v>17</v>
      </c>
      <c r="C2" s="137" t="s">
        <v>18</v>
      </c>
      <c r="D2" s="137" t="s">
        <v>19</v>
      </c>
      <c r="E2" s="137" t="s">
        <v>284</v>
      </c>
      <c r="F2" s="137" t="s">
        <v>285</v>
      </c>
      <c r="G2" s="137" t="s">
        <v>22</v>
      </c>
      <c r="H2" s="142" t="s">
        <v>23</v>
      </c>
      <c r="I2" s="141" t="s">
        <v>286</v>
      </c>
    </row>
    <row r="3" spans="1:9">
      <c r="A3" s="7">
        <v>1054</v>
      </c>
      <c r="B3" s="7" t="s">
        <v>25</v>
      </c>
      <c r="C3" s="7" t="s">
        <v>26</v>
      </c>
      <c r="D3" s="7" t="s">
        <v>27</v>
      </c>
      <c r="E3" s="7" t="s">
        <v>28</v>
      </c>
      <c r="F3" s="7">
        <v>148</v>
      </c>
      <c r="G3" s="7" t="s">
        <v>29</v>
      </c>
      <c r="H3" s="140">
        <v>33344</v>
      </c>
      <c r="I3" s="9">
        <v>11.25</v>
      </c>
    </row>
    <row r="4" spans="1:9">
      <c r="A4" s="7">
        <v>1056</v>
      </c>
      <c r="B4" s="7" t="s">
        <v>30</v>
      </c>
      <c r="C4" s="7" t="s">
        <v>31</v>
      </c>
      <c r="D4" s="7" t="s">
        <v>27</v>
      </c>
      <c r="E4" s="7" t="s">
        <v>32</v>
      </c>
      <c r="F4" s="7">
        <v>121</v>
      </c>
      <c r="G4" s="7" t="s">
        <v>29</v>
      </c>
      <c r="H4" s="140">
        <v>29153</v>
      </c>
      <c r="I4" s="9">
        <v>12.25</v>
      </c>
    </row>
    <row r="5" spans="1:9">
      <c r="A5" s="7">
        <v>1067</v>
      </c>
      <c r="B5" s="7" t="s">
        <v>33</v>
      </c>
      <c r="C5" s="7" t="s">
        <v>34</v>
      </c>
      <c r="D5" s="7" t="s">
        <v>27</v>
      </c>
      <c r="E5" s="7" t="s">
        <v>35</v>
      </c>
      <c r="F5" s="7">
        <v>123</v>
      </c>
      <c r="G5" s="7" t="s">
        <v>29</v>
      </c>
      <c r="H5" s="140">
        <v>32040</v>
      </c>
      <c r="I5" s="9">
        <v>14.55</v>
      </c>
    </row>
    <row r="6" spans="1:9">
      <c r="A6" s="7">
        <v>1075</v>
      </c>
      <c r="B6" s="7" t="s">
        <v>36</v>
      </c>
      <c r="C6" s="7" t="s">
        <v>37</v>
      </c>
      <c r="D6" s="7" t="s">
        <v>38</v>
      </c>
      <c r="E6" s="7" t="s">
        <v>39</v>
      </c>
      <c r="F6" s="7">
        <v>126</v>
      </c>
      <c r="G6" s="7" t="s">
        <v>40</v>
      </c>
      <c r="H6" s="140">
        <v>33823</v>
      </c>
      <c r="I6" s="9">
        <v>11.25</v>
      </c>
    </row>
    <row r="7" spans="1:9">
      <c r="A7" s="7">
        <v>1078</v>
      </c>
      <c r="B7" s="7" t="s">
        <v>41</v>
      </c>
      <c r="C7" s="7" t="s">
        <v>42</v>
      </c>
      <c r="D7" s="7" t="s">
        <v>43</v>
      </c>
      <c r="E7" s="7" t="s">
        <v>44</v>
      </c>
      <c r="F7" s="7">
        <v>101</v>
      </c>
      <c r="G7" s="7" t="s">
        <v>40</v>
      </c>
      <c r="H7" s="140">
        <v>31503</v>
      </c>
      <c r="I7" s="9">
        <v>10.199999999999999</v>
      </c>
    </row>
    <row r="8" spans="1:9">
      <c r="A8" s="7">
        <v>1152</v>
      </c>
      <c r="B8" s="7" t="s">
        <v>45</v>
      </c>
      <c r="C8" s="7" t="s">
        <v>46</v>
      </c>
      <c r="D8" s="7" t="s">
        <v>38</v>
      </c>
      <c r="E8" s="7" t="s">
        <v>47</v>
      </c>
      <c r="F8" s="7">
        <v>118</v>
      </c>
      <c r="G8" s="7" t="s">
        <v>40</v>
      </c>
      <c r="H8" s="140">
        <v>32894</v>
      </c>
      <c r="I8" s="9">
        <v>12.25</v>
      </c>
    </row>
    <row r="9" spans="1:9">
      <c r="A9" s="7">
        <v>1196</v>
      </c>
      <c r="B9" s="7" t="s">
        <v>48</v>
      </c>
      <c r="C9" s="7" t="s">
        <v>49</v>
      </c>
      <c r="D9" s="7" t="s">
        <v>50</v>
      </c>
      <c r="E9" s="7" t="s">
        <v>51</v>
      </c>
      <c r="F9" s="7">
        <v>289</v>
      </c>
      <c r="G9" s="7" t="s">
        <v>24</v>
      </c>
      <c r="H9" s="140">
        <v>35886</v>
      </c>
      <c r="I9" s="9">
        <v>9.9499999999999993</v>
      </c>
    </row>
    <row r="10" spans="1:9">
      <c r="A10" s="7">
        <v>1284</v>
      </c>
      <c r="B10" s="7" t="s">
        <v>52</v>
      </c>
      <c r="C10" s="7" t="s">
        <v>53</v>
      </c>
      <c r="D10" s="7" t="s">
        <v>54</v>
      </c>
      <c r="E10" s="7" t="s">
        <v>55</v>
      </c>
      <c r="F10" s="7">
        <v>124</v>
      </c>
      <c r="G10" s="7" t="s">
        <v>29</v>
      </c>
      <c r="H10" s="140">
        <v>31051</v>
      </c>
      <c r="I10" s="9">
        <v>12.3</v>
      </c>
    </row>
    <row r="11" spans="1:9">
      <c r="A11" s="7">
        <v>1290</v>
      </c>
      <c r="B11" s="7" t="s">
        <v>56</v>
      </c>
      <c r="C11" s="7" t="s">
        <v>57</v>
      </c>
      <c r="D11" s="7" t="s">
        <v>38</v>
      </c>
      <c r="E11" s="7" t="s">
        <v>58</v>
      </c>
      <c r="F11" s="7">
        <v>113</v>
      </c>
      <c r="G11" s="7" t="s">
        <v>40</v>
      </c>
      <c r="H11" s="140">
        <v>31050</v>
      </c>
      <c r="I11" s="9">
        <v>13.25</v>
      </c>
    </row>
    <row r="12" spans="1:9">
      <c r="A12" s="7">
        <v>1293</v>
      </c>
      <c r="B12" s="7" t="s">
        <v>59</v>
      </c>
      <c r="C12" s="7" t="s">
        <v>60</v>
      </c>
      <c r="D12" s="7" t="s">
        <v>50</v>
      </c>
      <c r="E12" s="7" t="s">
        <v>61</v>
      </c>
      <c r="F12" s="7">
        <v>205</v>
      </c>
      <c r="G12" s="7" t="s">
        <v>24</v>
      </c>
      <c r="H12" s="140">
        <v>30939</v>
      </c>
      <c r="I12" s="9">
        <v>10.199999999999999</v>
      </c>
    </row>
    <row r="13" spans="1:9">
      <c r="A13" s="7">
        <v>1299</v>
      </c>
      <c r="B13" s="7" t="s">
        <v>62</v>
      </c>
      <c r="C13" s="7" t="s">
        <v>63</v>
      </c>
      <c r="D13" s="7" t="s">
        <v>64</v>
      </c>
      <c r="E13" s="7" t="s">
        <v>65</v>
      </c>
      <c r="F13" s="7">
        <v>127</v>
      </c>
      <c r="G13" s="7" t="s">
        <v>29</v>
      </c>
      <c r="H13" s="140">
        <v>32863</v>
      </c>
      <c r="I13" s="9">
        <v>12.2</v>
      </c>
    </row>
    <row r="14" spans="1:9">
      <c r="A14" s="7">
        <v>1302</v>
      </c>
      <c r="B14" s="7" t="s">
        <v>66</v>
      </c>
      <c r="C14" s="7" t="s">
        <v>67</v>
      </c>
      <c r="D14" s="7" t="s">
        <v>54</v>
      </c>
      <c r="E14" s="7" t="s">
        <v>68</v>
      </c>
      <c r="F14" s="7">
        <v>139</v>
      </c>
      <c r="G14" s="7" t="s">
        <v>29</v>
      </c>
      <c r="H14" s="140">
        <v>30900</v>
      </c>
      <c r="I14" s="9">
        <v>14.25</v>
      </c>
    </row>
    <row r="15" spans="1:9">
      <c r="A15" s="7">
        <v>1310</v>
      </c>
      <c r="B15" s="7" t="s">
        <v>25</v>
      </c>
      <c r="C15" s="7" t="s">
        <v>69</v>
      </c>
      <c r="D15" s="7" t="s">
        <v>64</v>
      </c>
      <c r="E15" s="7" t="s">
        <v>70</v>
      </c>
      <c r="F15" s="7">
        <v>137</v>
      </c>
      <c r="G15" s="7" t="s">
        <v>29</v>
      </c>
      <c r="H15" s="140">
        <v>31689</v>
      </c>
      <c r="I15" s="9">
        <v>11.5</v>
      </c>
    </row>
    <row r="16" spans="1:9">
      <c r="A16" s="7">
        <v>1329</v>
      </c>
      <c r="B16" s="7" t="s">
        <v>71</v>
      </c>
      <c r="C16" s="7" t="s">
        <v>72</v>
      </c>
      <c r="D16" s="7" t="s">
        <v>43</v>
      </c>
      <c r="E16" s="7" t="s">
        <v>73</v>
      </c>
      <c r="F16" s="7">
        <v>151</v>
      </c>
      <c r="G16" s="7" t="s">
        <v>40</v>
      </c>
      <c r="H16" s="140">
        <v>32561</v>
      </c>
      <c r="I16" s="9">
        <v>10.35</v>
      </c>
    </row>
    <row r="17" spans="1:9">
      <c r="A17" s="7">
        <v>1333</v>
      </c>
      <c r="B17" s="7" t="s">
        <v>74</v>
      </c>
      <c r="C17" s="7" t="s">
        <v>75</v>
      </c>
      <c r="D17" s="7" t="s">
        <v>50</v>
      </c>
      <c r="E17" s="7" t="s">
        <v>76</v>
      </c>
      <c r="F17" s="7">
        <v>122</v>
      </c>
      <c r="G17" s="7" t="s">
        <v>24</v>
      </c>
      <c r="H17" s="140">
        <v>32979</v>
      </c>
      <c r="I17" s="9">
        <v>10.15</v>
      </c>
    </row>
    <row r="18" spans="1:9">
      <c r="A18" s="7">
        <v>1368</v>
      </c>
      <c r="B18" s="7" t="s">
        <v>77</v>
      </c>
      <c r="C18" s="7" t="s">
        <v>78</v>
      </c>
      <c r="D18" s="7" t="s">
        <v>38</v>
      </c>
      <c r="E18" s="7" t="s">
        <v>79</v>
      </c>
      <c r="F18" s="7">
        <v>132</v>
      </c>
      <c r="G18" s="7" t="s">
        <v>40</v>
      </c>
      <c r="H18" s="140">
        <v>30386</v>
      </c>
      <c r="I18" s="9">
        <v>12.25</v>
      </c>
    </row>
    <row r="19" spans="1:9">
      <c r="A19" s="7">
        <v>1509</v>
      </c>
      <c r="B19" s="7" t="s">
        <v>80</v>
      </c>
      <c r="C19" s="7" t="s">
        <v>81</v>
      </c>
      <c r="D19" s="7" t="s">
        <v>27</v>
      </c>
      <c r="E19" s="7" t="s">
        <v>82</v>
      </c>
      <c r="F19" s="7">
        <v>135</v>
      </c>
      <c r="G19" s="7" t="s">
        <v>29</v>
      </c>
      <c r="H19" s="140">
        <v>31217</v>
      </c>
      <c r="I19" s="9">
        <v>13.25</v>
      </c>
    </row>
    <row r="20" spans="1:9">
      <c r="A20" s="7">
        <v>1516</v>
      </c>
      <c r="B20" s="7" t="s">
        <v>83</v>
      </c>
      <c r="C20" s="7" t="s">
        <v>84</v>
      </c>
      <c r="D20" s="7" t="s">
        <v>43</v>
      </c>
      <c r="E20" s="7" t="s">
        <v>85</v>
      </c>
      <c r="F20" s="7">
        <v>105</v>
      </c>
      <c r="G20" s="7" t="s">
        <v>40</v>
      </c>
      <c r="H20" s="140">
        <v>31112</v>
      </c>
      <c r="I20" s="9">
        <v>9.5</v>
      </c>
    </row>
    <row r="21" spans="1:9">
      <c r="A21" s="7">
        <v>1529</v>
      </c>
      <c r="B21" s="7" t="s">
        <v>86</v>
      </c>
      <c r="C21" s="7" t="s">
        <v>87</v>
      </c>
      <c r="D21" s="7" t="s">
        <v>54</v>
      </c>
      <c r="E21" s="7" t="s">
        <v>88</v>
      </c>
      <c r="F21" s="7">
        <v>129</v>
      </c>
      <c r="G21" s="7" t="s">
        <v>29</v>
      </c>
      <c r="H21" s="140">
        <v>31805</v>
      </c>
      <c r="I21" s="9">
        <v>11.3</v>
      </c>
    </row>
    <row r="22" spans="1:9">
      <c r="A22" s="7">
        <v>1656</v>
      </c>
      <c r="B22" s="7" t="s">
        <v>89</v>
      </c>
      <c r="C22" s="7" t="s">
        <v>90</v>
      </c>
      <c r="D22" s="7" t="s">
        <v>64</v>
      </c>
      <c r="E22" s="7" t="s">
        <v>91</v>
      </c>
      <c r="F22" s="7">
        <v>149</v>
      </c>
      <c r="G22" s="7" t="s">
        <v>29</v>
      </c>
      <c r="H22" s="140">
        <v>32125</v>
      </c>
      <c r="I22" s="9">
        <v>12.35</v>
      </c>
    </row>
    <row r="23" spans="1:9">
      <c r="A23" s="7">
        <v>1672</v>
      </c>
      <c r="B23" s="7" t="s">
        <v>92</v>
      </c>
      <c r="C23" s="7" t="s">
        <v>93</v>
      </c>
      <c r="D23" s="7" t="s">
        <v>64</v>
      </c>
      <c r="E23" s="7" t="s">
        <v>94</v>
      </c>
      <c r="F23" s="7">
        <v>114</v>
      </c>
      <c r="G23" s="7" t="s">
        <v>29</v>
      </c>
      <c r="H23" s="140">
        <v>32979</v>
      </c>
      <c r="I23" s="9">
        <v>11.9</v>
      </c>
    </row>
    <row r="24" spans="1:9">
      <c r="A24" s="7">
        <v>1673</v>
      </c>
      <c r="B24" s="7" t="s">
        <v>95</v>
      </c>
      <c r="C24" s="7" t="s">
        <v>53</v>
      </c>
      <c r="D24" s="7" t="s">
        <v>38</v>
      </c>
      <c r="E24" s="7" t="s">
        <v>96</v>
      </c>
      <c r="F24" s="7">
        <v>112</v>
      </c>
      <c r="G24" s="7" t="s">
        <v>40</v>
      </c>
      <c r="H24" s="140">
        <v>33688</v>
      </c>
      <c r="I24" s="9">
        <v>11.85</v>
      </c>
    </row>
    <row r="25" spans="1:9">
      <c r="A25" s="7">
        <v>1676</v>
      </c>
      <c r="B25" s="7" t="s">
        <v>97</v>
      </c>
      <c r="C25" s="7" t="s">
        <v>98</v>
      </c>
      <c r="D25" s="7" t="s">
        <v>54</v>
      </c>
      <c r="E25" s="7" t="s">
        <v>99</v>
      </c>
      <c r="F25" s="7">
        <v>115</v>
      </c>
      <c r="G25" s="7" t="s">
        <v>29</v>
      </c>
      <c r="H25" s="140">
        <v>29885</v>
      </c>
      <c r="I25" s="9">
        <v>10.75</v>
      </c>
    </row>
    <row r="26" spans="1:9">
      <c r="A26" s="7">
        <v>1721</v>
      </c>
      <c r="B26" s="7" t="s">
        <v>100</v>
      </c>
      <c r="C26" s="7" t="s">
        <v>101</v>
      </c>
      <c r="D26" s="7" t="s">
        <v>50</v>
      </c>
      <c r="E26" s="7" t="s">
        <v>102</v>
      </c>
      <c r="F26" s="7">
        <v>102</v>
      </c>
      <c r="G26" s="7" t="s">
        <v>24</v>
      </c>
      <c r="H26" s="140">
        <v>33091</v>
      </c>
      <c r="I26" s="9">
        <v>9.75</v>
      </c>
    </row>
    <row r="27" spans="1:9">
      <c r="A27" s="7">
        <v>1723</v>
      </c>
      <c r="B27" s="7" t="s">
        <v>103</v>
      </c>
      <c r="C27" s="7" t="s">
        <v>46</v>
      </c>
      <c r="D27" s="7" t="s">
        <v>54</v>
      </c>
      <c r="E27" s="7" t="s">
        <v>104</v>
      </c>
      <c r="F27" s="7">
        <v>145</v>
      </c>
      <c r="G27" s="7" t="s">
        <v>29</v>
      </c>
      <c r="H27" s="140">
        <v>28531</v>
      </c>
      <c r="I27" s="9">
        <v>13.95</v>
      </c>
    </row>
    <row r="28" spans="1:9">
      <c r="A28" s="7">
        <v>1758</v>
      </c>
      <c r="B28" s="7" t="s">
        <v>105</v>
      </c>
      <c r="C28" s="7" t="s">
        <v>106</v>
      </c>
      <c r="D28" s="7" t="s">
        <v>43</v>
      </c>
      <c r="E28" s="7" t="s">
        <v>107</v>
      </c>
      <c r="F28" s="7">
        <v>107</v>
      </c>
      <c r="G28" s="7" t="s">
        <v>40</v>
      </c>
      <c r="H28" s="140">
        <v>30028</v>
      </c>
      <c r="I28" s="9">
        <v>11.2</v>
      </c>
    </row>
    <row r="29" spans="1:9">
      <c r="A29" s="7">
        <v>1792</v>
      </c>
      <c r="B29" s="7" t="s">
        <v>108</v>
      </c>
      <c r="C29" s="7" t="s">
        <v>109</v>
      </c>
      <c r="D29" s="7" t="s">
        <v>27</v>
      </c>
      <c r="E29" s="7" t="s">
        <v>110</v>
      </c>
      <c r="F29" s="7">
        <v>111</v>
      </c>
      <c r="G29" s="7" t="s">
        <v>29</v>
      </c>
      <c r="H29" s="140">
        <v>33231</v>
      </c>
      <c r="I29" s="9">
        <v>10.3</v>
      </c>
    </row>
    <row r="30" spans="1:9">
      <c r="A30" s="7">
        <v>1814</v>
      </c>
      <c r="B30" s="7" t="s">
        <v>111</v>
      </c>
      <c r="C30" s="7" t="s">
        <v>112</v>
      </c>
      <c r="D30" s="7" t="s">
        <v>50</v>
      </c>
      <c r="E30" s="7" t="s">
        <v>113</v>
      </c>
      <c r="F30" s="7">
        <v>103</v>
      </c>
      <c r="G30" s="7" t="s">
        <v>24</v>
      </c>
      <c r="H30" s="140">
        <v>32571</v>
      </c>
      <c r="I30" s="9">
        <v>12.25</v>
      </c>
    </row>
    <row r="31" spans="1:9">
      <c r="A31" s="7">
        <v>1908</v>
      </c>
      <c r="B31" s="7" t="s">
        <v>114</v>
      </c>
      <c r="C31" s="7" t="s">
        <v>115</v>
      </c>
      <c r="D31" s="7" t="s">
        <v>27</v>
      </c>
      <c r="E31" s="7" t="s">
        <v>116</v>
      </c>
      <c r="F31" s="7">
        <v>152</v>
      </c>
      <c r="G31" s="7" t="s">
        <v>29</v>
      </c>
      <c r="H31" s="140">
        <v>30817</v>
      </c>
      <c r="I31" s="9">
        <v>10.25</v>
      </c>
    </row>
    <row r="32" spans="1:9">
      <c r="A32" s="7">
        <v>1931</v>
      </c>
      <c r="B32" s="7" t="s">
        <v>117</v>
      </c>
      <c r="C32" s="7" t="s">
        <v>118</v>
      </c>
      <c r="D32" s="7" t="s">
        <v>43</v>
      </c>
      <c r="E32" s="7" t="s">
        <v>119</v>
      </c>
      <c r="F32" s="7">
        <v>110</v>
      </c>
      <c r="G32" s="7" t="s">
        <v>40</v>
      </c>
      <c r="H32" s="140">
        <v>32679</v>
      </c>
      <c r="I32" s="9">
        <v>9.85</v>
      </c>
    </row>
    <row r="33" spans="1:9">
      <c r="A33" s="7">
        <v>1960</v>
      </c>
      <c r="B33" s="7" t="s">
        <v>120</v>
      </c>
      <c r="C33" s="7" t="s">
        <v>121</v>
      </c>
      <c r="D33" s="7" t="s">
        <v>64</v>
      </c>
      <c r="E33" s="7" t="s">
        <v>122</v>
      </c>
      <c r="F33" s="7">
        <v>150</v>
      </c>
      <c r="G33" s="7" t="s">
        <v>29</v>
      </c>
      <c r="H33" s="140">
        <v>31729</v>
      </c>
      <c r="I33" s="9">
        <v>11.65</v>
      </c>
    </row>
    <row r="34" spans="1:9">
      <c r="A34" s="7">
        <v>1964</v>
      </c>
      <c r="B34" s="7" t="s">
        <v>123</v>
      </c>
      <c r="C34" s="7" t="s">
        <v>124</v>
      </c>
      <c r="D34" s="7" t="s">
        <v>43</v>
      </c>
      <c r="E34" s="7" t="s">
        <v>125</v>
      </c>
      <c r="F34" s="7">
        <v>108</v>
      </c>
      <c r="G34" s="7" t="s">
        <v>40</v>
      </c>
      <c r="H34" s="140">
        <v>33559</v>
      </c>
      <c r="I34" s="9">
        <v>9.25</v>
      </c>
    </row>
    <row r="35" spans="1:9">
      <c r="A35" s="7">
        <v>1975</v>
      </c>
      <c r="B35" s="7" t="s">
        <v>126</v>
      </c>
      <c r="C35" s="7" t="s">
        <v>127</v>
      </c>
      <c r="D35" s="7" t="s">
        <v>43</v>
      </c>
      <c r="E35" s="7" t="s">
        <v>128</v>
      </c>
      <c r="F35" s="7">
        <v>125</v>
      </c>
      <c r="G35" s="7" t="s">
        <v>40</v>
      </c>
      <c r="H35" s="140">
        <v>35125</v>
      </c>
      <c r="I35" s="9">
        <v>9.25</v>
      </c>
    </row>
    <row r="36" spans="1:9">
      <c r="A36" s="7">
        <v>1983</v>
      </c>
      <c r="B36" s="7" t="s">
        <v>123</v>
      </c>
      <c r="C36" s="7" t="s">
        <v>129</v>
      </c>
      <c r="D36" s="7" t="s">
        <v>27</v>
      </c>
      <c r="E36" s="7" t="s">
        <v>130</v>
      </c>
      <c r="F36" s="7">
        <v>154</v>
      </c>
      <c r="G36" s="7" t="s">
        <v>29</v>
      </c>
      <c r="H36" s="140">
        <v>35609</v>
      </c>
      <c r="I36" s="9">
        <v>11</v>
      </c>
    </row>
    <row r="37" spans="1:9">
      <c r="A37" s="7">
        <v>1990</v>
      </c>
      <c r="B37" s="7" t="s">
        <v>131</v>
      </c>
      <c r="C37" s="7" t="s">
        <v>132</v>
      </c>
      <c r="D37" s="7" t="s">
        <v>64</v>
      </c>
      <c r="E37" s="7" t="s">
        <v>133</v>
      </c>
      <c r="F37" s="7">
        <v>198</v>
      </c>
      <c r="G37" s="7" t="s">
        <v>29</v>
      </c>
      <c r="H37" s="140">
        <v>35840</v>
      </c>
      <c r="I37" s="9">
        <v>10.95</v>
      </c>
    </row>
    <row r="38" spans="1:9">
      <c r="A38" s="7">
        <v>1995</v>
      </c>
      <c r="B38" s="7" t="s">
        <v>134</v>
      </c>
      <c r="C38" s="7" t="s">
        <v>135</v>
      </c>
      <c r="D38" s="7" t="s">
        <v>27</v>
      </c>
      <c r="E38" s="7" t="s">
        <v>136</v>
      </c>
      <c r="F38" s="7">
        <v>198</v>
      </c>
      <c r="G38" s="7" t="s">
        <v>29</v>
      </c>
      <c r="H38" s="140">
        <v>35855</v>
      </c>
      <c r="I38" s="9">
        <v>11.75</v>
      </c>
    </row>
    <row r="39" spans="1:9">
      <c r="A39" s="7">
        <v>1999</v>
      </c>
      <c r="B39" s="7" t="s">
        <v>137</v>
      </c>
      <c r="C39" s="7" t="s">
        <v>138</v>
      </c>
      <c r="D39" s="7" t="s">
        <v>50</v>
      </c>
      <c r="E39" s="7" t="s">
        <v>139</v>
      </c>
      <c r="F39" s="7">
        <v>428</v>
      </c>
      <c r="G39" s="7" t="s">
        <v>24</v>
      </c>
      <c r="H39" s="140">
        <v>35981</v>
      </c>
      <c r="I39" s="9">
        <v>10.15</v>
      </c>
    </row>
  </sheetData>
  <autoFilter ref="A1:I39" xr:uid="{00000000-0001-0000-1100-000000000000}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utton 1">
              <controlPr defaultSize="0" print="0" autoFill="0" autoPict="0" macro="[0]!FormatTable">
                <anchor moveWithCells="1" sizeWithCells="1">
                  <from>
                    <xdr:col>9</xdr:col>
                    <xdr:colOff>520700</xdr:colOff>
                    <xdr:row>4</xdr:row>
                    <xdr:rowOff>12700</xdr:rowOff>
                  </from>
                  <to>
                    <xdr:col>13</xdr:col>
                    <xdr:colOff>482600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80" zoomScaleNormal="80" workbookViewId="0">
      <selection activeCell="C3" sqref="C3:F18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sheetPr codeName="Sheet19"/>
  <dimension ref="A1:I38"/>
  <sheetViews>
    <sheetView zoomScale="50" zoomScaleNormal="50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20" zoomScaleNormal="120" workbookViewId="0">
      <selection activeCell="B5" sqref="B5:B7"/>
    </sheetView>
  </sheetViews>
  <sheetFormatPr defaultColWidth="9.1796875" defaultRowHeight="12.5"/>
  <cols>
    <col min="1" max="1" width="30.1796875" style="55" bestFit="1" customWidth="1"/>
    <col min="2" max="2" width="18.7265625" style="55" customWidth="1"/>
    <col min="3" max="3" width="16.81640625" style="55" customWidth="1"/>
    <col min="4" max="4" width="8.1796875" style="55" customWidth="1"/>
    <col min="5" max="5" width="7.26953125" style="55" customWidth="1"/>
    <col min="6" max="6" width="10.54296875" style="55" bestFit="1" customWidth="1"/>
    <col min="7" max="7" width="12.7265625" style="55" bestFit="1" customWidth="1"/>
    <col min="8" max="16384" width="9.1796875" style="55"/>
  </cols>
  <sheetData>
    <row r="1" spans="1:2" ht="13" thickBot="1"/>
    <row r="2" spans="1:2" ht="22.5" customHeight="1" thickBot="1">
      <c r="A2" s="131" t="s">
        <v>231</v>
      </c>
      <c r="B2" s="132"/>
    </row>
    <row r="3" spans="1:2" ht="16.5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 ht="13">
      <c r="A5" s="62" t="s">
        <v>229</v>
      </c>
      <c r="B5" s="57">
        <f>HLOOKUP($B$3,'Master Inventory List'!$A$2:$G$5,MATCH(LEFT(A5,11),'Master Inventory List'!$A$2:$A$5,0), FALSE)</f>
        <v>150</v>
      </c>
    </row>
    <row r="6" spans="1:2" ht="13">
      <c r="A6" s="62" t="s">
        <v>228</v>
      </c>
      <c r="B6" s="57">
        <f>HLOOKUP($B$3,'Master Inventory List'!$A$2:$G$5,MATCH(LEFT(A6,11),'Master Inventory List'!$A$2:$A$5,0), FALSE)</f>
        <v>110</v>
      </c>
    </row>
    <row r="7" spans="1:2" ht="13.5" thickBot="1">
      <c r="A7" s="63" t="s">
        <v>227</v>
      </c>
      <c r="B7" s="57">
        <f>HLOOKUP($B$3,'Master Inventory List'!$A$2:$G$5,MATCH(LEFT(A7,11),'Master Inventory List'!$A$2:$A$5,0), 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90" zoomScaleNormal="90" workbookViewId="0">
      <selection activeCell="D3" sqref="D3"/>
    </sheetView>
  </sheetViews>
  <sheetFormatPr defaultColWidth="9.1796875" defaultRowHeight="12.5"/>
  <cols>
    <col min="1" max="1" width="14.81640625" style="55" customWidth="1"/>
    <col min="2" max="16384" width="9.1796875" style="55"/>
  </cols>
  <sheetData>
    <row r="2" spans="1:7" ht="13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 ht="13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 ht="13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 ht="13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sheetPr codeName="Sheet20"/>
  <dimension ref="B2:F19"/>
  <sheetViews>
    <sheetView zoomScale="80" zoomScaleNormal="80" workbookViewId="0">
      <selection activeCell="F4" sqref="F4:F9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List'!$D$2:$D$38,0)</f>
        <v>1</v>
      </c>
      <c r="F4" s="69" t="str">
        <f>INDEX('INDEX MATCH Master Emp List'!$C$1:$C$38,MATCH(B4,'INDEX MATCH Master Emp List'!$D$1:$D$38,0))</f>
        <v>AT</v>
      </c>
    </row>
    <row r="5" spans="2:6">
      <c r="B5" s="68">
        <v>1078</v>
      </c>
      <c r="C5" s="68">
        <f>INDEX('INDEX MATCH Master Emp List'!$A$1:$I$38,4,4)</f>
        <v>1067</v>
      </c>
      <c r="D5" s="68">
        <f>MATCH(B5,'INDEX MATCH Master Emp List'!$D$2:$D$38,0)</f>
        <v>5</v>
      </c>
      <c r="F5" s="69" t="str">
        <f>INDEX('INDEX MATCH Master Emp List'!$C$1:$C$38,MATCH(B5,'INDEX MATCH Master Emp List'!$D$1:$D$38,0))</f>
        <v>AC</v>
      </c>
    </row>
    <row r="6" spans="2:6">
      <c r="B6" s="68">
        <v>1284</v>
      </c>
      <c r="C6" s="68"/>
      <c r="D6" s="68">
        <f>MATCH(B6,'INDEX MATCH Master Emp List'!$D$2:$D$38,0)</f>
        <v>8</v>
      </c>
      <c r="F6" s="69" t="str">
        <f>INDEX('INDEX MATCH Master Emp List'!$C$1:$C$38,MATCH(B6,'INDEX MATCH Master Emp List'!$D$1:$D$38,0))</f>
        <v>MK</v>
      </c>
    </row>
    <row r="7" spans="2:6">
      <c r="B7" s="68">
        <v>1299</v>
      </c>
      <c r="C7" s="68"/>
      <c r="D7" s="68">
        <f>MATCH(B7,'INDEX MATCH Master Emp List'!$D$2:$D$38,0)</f>
        <v>11</v>
      </c>
      <c r="F7" s="69" t="str">
        <f>INDEX('INDEX MATCH Master Emp List'!$C$1:$C$38,MATCH(B7,'INDEX MATCH Master Emp List'!$D$1:$D$38,0))</f>
        <v>MF</v>
      </c>
    </row>
    <row r="8" spans="2:6">
      <c r="B8" s="68">
        <v>1329</v>
      </c>
      <c r="C8" s="68"/>
      <c r="D8" s="68">
        <f>MATCH(B8,'INDEX MATCH Master Emp List'!$D$2:$D$38,0)</f>
        <v>14</v>
      </c>
      <c r="F8" s="69" t="str">
        <f>INDEX('INDEX MATCH Master Emp List'!$C$1:$C$38,MATCH(B8,'INDEX MATCH Master Emp List'!$D$1:$D$38,0))</f>
        <v>AC</v>
      </c>
    </row>
    <row r="9" spans="2:6">
      <c r="B9" s="68">
        <v>1509</v>
      </c>
      <c r="C9" s="68"/>
      <c r="D9" s="68">
        <f>MATCH(B9,'INDEX MATCH Master Emp List'!$D$2:$D$38,0)</f>
        <v>17</v>
      </c>
      <c r="F9" s="69" t="str">
        <f>INDEX('INDEX MATCH Master Emp List'!$C$1:$C$38,MATCH(B9,'INDEX MATCH Master Emp List'!$D$1:$D$38,0))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11" zoomScale="60" zoomScaleNormal="60" workbookViewId="0">
      <selection activeCell="D1" sqref="D1:D1048576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60" zoomScaleNormal="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 3)</f>
        <v>ACM</v>
      </c>
      <c r="F4" s="17" t="str">
        <f>MID(A4, 4,3)</f>
        <v>111</v>
      </c>
      <c r="G4" s="17" t="str">
        <f>RIGHT(A4,2)</f>
        <v>WW</v>
      </c>
      <c r="H4">
        <f t="shared" ref="H4:H26" si="0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1">LEFT(A5, 3)</f>
        <v>ACM</v>
      </c>
      <c r="F5" s="17" t="str">
        <f t="shared" ref="F5:F26" si="2">MID(A5, 4,3)</f>
        <v>150</v>
      </c>
      <c r="G5" s="17" t="str">
        <f t="shared" ref="G5:G26" si="3">RIGHT(A5,2)</f>
        <v>WW</v>
      </c>
      <c r="H5">
        <f t="shared" si="0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1"/>
        <v>ACM</v>
      </c>
      <c r="F6" s="17" t="str">
        <f t="shared" si="2"/>
        <v>321</v>
      </c>
      <c r="G6" s="17" t="str">
        <f t="shared" si="3"/>
        <v>DP</v>
      </c>
      <c r="H6">
        <f t="shared" si="0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1"/>
        <v>ACM</v>
      </c>
      <c r="F7" s="17" t="str">
        <f t="shared" si="2"/>
        <v>322</v>
      </c>
      <c r="G7" s="17" t="str">
        <f t="shared" si="3"/>
        <v>DP</v>
      </c>
      <c r="H7">
        <f t="shared" si="0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1"/>
        <v>ACM</v>
      </c>
      <c r="F8" s="17" t="str">
        <f t="shared" si="2"/>
        <v>325</v>
      </c>
      <c r="G8" s="17" t="str">
        <f t="shared" si="3"/>
        <v>DP</v>
      </c>
      <c r="H8">
        <f t="shared" si="0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1"/>
        <v>ACM</v>
      </c>
      <c r="F9" s="17" t="str">
        <f t="shared" si="2"/>
        <v>330</v>
      </c>
      <c r="G9" s="17" t="str">
        <f t="shared" si="3"/>
        <v>DP</v>
      </c>
      <c r="H9">
        <f t="shared" si="0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1"/>
        <v>ACM</v>
      </c>
      <c r="F10" s="17" t="str">
        <f t="shared" si="2"/>
        <v>450</v>
      </c>
      <c r="G10" s="17" t="str">
        <f t="shared" si="3"/>
        <v>DP</v>
      </c>
      <c r="H10">
        <f t="shared" si="0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1"/>
        <v>ACM</v>
      </c>
      <c r="F11" s="17" t="str">
        <f t="shared" si="2"/>
        <v>460</v>
      </c>
      <c r="G11" s="17" t="str">
        <f t="shared" si="3"/>
        <v>DP</v>
      </c>
      <c r="H11">
        <f t="shared" si="0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1"/>
        <v>AST</v>
      </c>
      <c r="F12" s="17" t="str">
        <f t="shared" si="2"/>
        <v>530</v>
      </c>
      <c r="G12" s="17" t="str">
        <f t="shared" si="3"/>
        <v>OL</v>
      </c>
      <c r="H12">
        <f t="shared" si="0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1"/>
        <v>AST</v>
      </c>
      <c r="F13" s="17" t="str">
        <f t="shared" si="2"/>
        <v>100</v>
      </c>
      <c r="G13" s="17" t="str">
        <f t="shared" si="3"/>
        <v>TF</v>
      </c>
      <c r="H13">
        <f t="shared" si="0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1"/>
        <v>AST</v>
      </c>
      <c r="F14" s="17" t="str">
        <f t="shared" si="2"/>
        <v>130</v>
      </c>
      <c r="G14" s="17" t="str">
        <f t="shared" si="3"/>
        <v>OL</v>
      </c>
      <c r="H14">
        <f t="shared" si="0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1"/>
        <v>AST</v>
      </c>
      <c r="F15" s="17" t="str">
        <f t="shared" si="2"/>
        <v>140</v>
      </c>
      <c r="G15" s="17" t="str">
        <f t="shared" si="3"/>
        <v>OL</v>
      </c>
      <c r="H15">
        <f t="shared" si="0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1"/>
        <v>AST</v>
      </c>
      <c r="F16" s="17" t="str">
        <f t="shared" si="2"/>
        <v>300</v>
      </c>
      <c r="G16" s="17" t="str">
        <f t="shared" si="3"/>
        <v>GO</v>
      </c>
      <c r="H16">
        <f t="shared" si="0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1"/>
        <v>AST</v>
      </c>
      <c r="F17" s="17" t="str">
        <f t="shared" si="2"/>
        <v>121</v>
      </c>
      <c r="G17" s="17" t="str">
        <f t="shared" si="3"/>
        <v>BF</v>
      </c>
      <c r="H17">
        <f t="shared" si="0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1"/>
        <v>AST</v>
      </c>
      <c r="F18" s="17" t="str">
        <f t="shared" si="2"/>
        <v>132</v>
      </c>
      <c r="G18" s="17" t="str">
        <f t="shared" si="3"/>
        <v>PS</v>
      </c>
      <c r="H18">
        <f t="shared" si="0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1"/>
        <v>AST</v>
      </c>
      <c r="F19" s="17" t="str">
        <f t="shared" si="2"/>
        <v>205</v>
      </c>
      <c r="G19" s="17" t="str">
        <f>RIGHT(A19,4)</f>
        <v>0995</v>
      </c>
      <c r="H19">
        <f>LEN(A19)</f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1"/>
        <v>BVR</v>
      </c>
      <c r="F20" s="17" t="str">
        <f t="shared" si="2"/>
        <v>590</v>
      </c>
      <c r="G20" s="17" t="str">
        <f t="shared" si="3"/>
        <v>WF</v>
      </c>
      <c r="H20">
        <f t="shared" si="0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1"/>
        <v>BVR</v>
      </c>
      <c r="F21" s="17" t="str">
        <f t="shared" si="2"/>
        <v>690</v>
      </c>
      <c r="G21" s="17" t="str">
        <f t="shared" si="3"/>
        <v>AF</v>
      </c>
      <c r="H21">
        <f t="shared" si="0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1"/>
        <v>TRA</v>
      </c>
      <c r="F22" s="17" t="str">
        <f t="shared" si="2"/>
        <v>203</v>
      </c>
      <c r="G22" s="17" t="str">
        <f t="shared" si="3"/>
        <v>OF</v>
      </c>
      <c r="H22">
        <f t="shared" si="0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1"/>
        <v>TRA</v>
      </c>
      <c r="F23" s="17" t="str">
        <f t="shared" si="2"/>
        <v>205</v>
      </c>
      <c r="G23" s="17" t="str">
        <f t="shared" si="3"/>
        <v>OF</v>
      </c>
      <c r="H23">
        <f t="shared" si="0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1"/>
        <v>TRA</v>
      </c>
      <c r="F24" s="17" t="str">
        <f t="shared" si="2"/>
        <v>207</v>
      </c>
      <c r="G24" s="17" t="str">
        <f t="shared" si="3"/>
        <v>OF</v>
      </c>
      <c r="H24">
        <f t="shared" si="0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1"/>
        <v>TRA</v>
      </c>
      <c r="F25" s="17" t="str">
        <f t="shared" si="2"/>
        <v>310</v>
      </c>
      <c r="G25" s="17" t="str">
        <f t="shared" si="3"/>
        <v>OF</v>
      </c>
      <c r="H25">
        <f t="shared" si="0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1"/>
        <v>TRA</v>
      </c>
      <c r="F26" s="17" t="str">
        <f t="shared" si="2"/>
        <v>610</v>
      </c>
      <c r="G26" s="17" t="str">
        <f t="shared" si="3"/>
        <v>OF</v>
      </c>
      <c r="H26">
        <f t="shared" si="0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DANIEL A1 DIV</cp:lastModifiedBy>
  <cp:lastPrinted>2016-02-22T19:48:39Z</cp:lastPrinted>
  <dcterms:created xsi:type="dcterms:W3CDTF">2001-09-07T21:10:35Z</dcterms:created>
  <dcterms:modified xsi:type="dcterms:W3CDTF">2023-06-29T10:54:41Z</dcterms:modified>
</cp:coreProperties>
</file>