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xport-Zusammenfassung" sheetId="1" r:id="rId4"/>
    <sheet name="Saisonstatistik_U19_JBLH_21_22" sheetId="2" r:id="rId5"/>
    <sheet name="Statistik Hauptrunde B" sheetId="3" r:id="rId6"/>
    <sheet name="Statistik Vorrunde - Tabelle 1" sheetId="4" r:id="rId7"/>
    <sheet name="Statistik Vorrunde - Tabelle 2" sheetId="5" r:id="rId8"/>
    <sheet name="Statistik Vorrunde - Tabelle 1-" sheetId="6" r:id="rId9"/>
    <sheet name="1.Spieltag" sheetId="7" r:id="rId10"/>
    <sheet name="2.Spieltag" sheetId="8" r:id="rId11"/>
    <sheet name="3.Spieltag" sheetId="9" r:id="rId12"/>
    <sheet name="4.Spieltag" sheetId="10" r:id="rId13"/>
    <sheet name="5.Spieltag" sheetId="11" r:id="rId14"/>
    <sheet name="6.Spieltag" sheetId="12" r:id="rId15"/>
    <sheet name="7.Spieltag" sheetId="13" r:id="rId16"/>
    <sheet name="8.Spieltag" sheetId="14" r:id="rId17"/>
    <sheet name="9.Spieltag" sheetId="15" r:id="rId18"/>
    <sheet name="Eule - Tabelle 1" sheetId="16" r:id="rId19"/>
    <sheet name="Eule - Tabelle 1-1" sheetId="17" r:id="rId20"/>
    <sheet name="Eule - Zeichnungen" sheetId="18" r:id="rId21"/>
    <sheet name="Grieshammer - Tabelle 1" sheetId="19" r:id="rId22"/>
    <sheet name="Grieshammer - Tabelle 1-1" sheetId="20" r:id="rId23"/>
    <sheet name="Grieshammer - Zeichnungen" sheetId="21" r:id="rId24"/>
    <sheet name="Speck - Tabelle 1" sheetId="22" r:id="rId25"/>
    <sheet name="Speck - Tabelle 1-1" sheetId="23" r:id="rId26"/>
    <sheet name="Buck - Tabelle 1" sheetId="24" r:id="rId27"/>
    <sheet name="Buck - Tabelle 1-1" sheetId="25" r:id="rId28"/>
    <sheet name="Anton-Beck - Tabelle 1" sheetId="26" r:id="rId29"/>
    <sheet name="Anton-Beck - Tabelle 1-1" sheetId="27" r:id="rId30"/>
    <sheet name="Anton-Beck - Zeichnungen" sheetId="28" r:id="rId31"/>
    <sheet name="Neuner - Tabelle 1" sheetId="29" r:id="rId32"/>
    <sheet name="Neuner - Tabelle 1-1" sheetId="30" r:id="rId33"/>
    <sheet name="Johnny-Beck - Tabelle 1" sheetId="31" r:id="rId34"/>
    <sheet name="Johnny-Beck - Tabelle 1-1" sheetId="32" r:id="rId35"/>
    <sheet name="Heckerott - Tabelle 1" sheetId="33" r:id="rId36"/>
    <sheet name="Heckerott - Tabelle 1-1" sheetId="34" r:id="rId37"/>
    <sheet name="Poser - Tabelle 1" sheetId="35" r:id="rId38"/>
    <sheet name="Poser - Tabelle 1-1" sheetId="36" r:id="rId39"/>
    <sheet name="Gömmel - Tabelle 1" sheetId="37" r:id="rId40"/>
    <sheet name="Gömmel - Tabelle 1-1" sheetId="38" r:id="rId41"/>
    <sheet name="Schöneshöfer - Tabelle 1" sheetId="39" r:id="rId42"/>
    <sheet name="Schöneshöfer - Tabelle 1-1" sheetId="40" r:id="rId43"/>
    <sheet name="Schöneshöfer - Zeichnungen" sheetId="41" r:id="rId44"/>
    <sheet name="Weber - Tabelle 1" sheetId="42" r:id="rId45"/>
    <sheet name="Weber - Tabelle 1-1" sheetId="43" r:id="rId46"/>
    <sheet name="Weber - Zeichnungen" sheetId="44" r:id="rId47"/>
    <sheet name="Kokott - Tabelle 1" sheetId="45" r:id="rId48"/>
    <sheet name="Kokott - Tabelle 1-1" sheetId="46" r:id="rId49"/>
    <sheet name="Athletik-Werte Beispiel" sheetId="47" r:id="rId50"/>
    <sheet name="Siegler - Tabelle 1" sheetId="48" r:id="rId51"/>
    <sheet name="Siegler - Tabelle 1-1" sheetId="49" r:id="rId52"/>
    <sheet name="Kuch - Tabelle 1" sheetId="50" r:id="rId53"/>
    <sheet name="Kuch - Tabelle 1-1" sheetId="51" r:id="rId54"/>
    <sheet name="Merk - Tabelle 1" sheetId="52" r:id="rId55"/>
    <sheet name="Merk - Tabelle 1-1" sheetId="53" r:id="rId56"/>
    <sheet name="Merk - Zeichnungen" sheetId="54" r:id="rId57"/>
    <sheet name="Bialowas - Tabelle 1" sheetId="55" r:id="rId58"/>
    <sheet name="Bialowas - Tabelle 1-1" sheetId="56" r:id="rId59"/>
  </sheets>
</workbook>
</file>

<file path=xl/sharedStrings.xml><?xml version="1.0" encoding="utf-8"?>
<sst xmlns="http://schemas.openxmlformats.org/spreadsheetml/2006/main" uniqueCount="532">
  <si>
    <t>Dieses Dokument wurde aus Numbers exportiert und jede Tabelle in ein Excel-Arbeitsblatt umgewandelt. Alle anderen Objekte der einzelnen Numbers-Blätter wurden auf eigene Arbeitsblätter übertragen. Beachte, dass die Formelberechnungen in Excel möglicherweise anders sind.</t>
  </si>
  <si>
    <t>Name des Numbers-Blatts</t>
  </si>
  <si>
    <t>Numbers-Tabellenname</t>
  </si>
  <si>
    <t>Name des Excel-Arbeitsblatts</t>
  </si>
  <si>
    <t>Saisonstatistik_U19_JBLH_21/22</t>
  </si>
  <si>
    <t>Tabelle 1</t>
  </si>
  <si>
    <t>Saisonstatistik_U19_JBLH_21_22</t>
  </si>
  <si>
    <t>4.Spieltag / HG Oftersheim-Schwetzingen (A)</t>
  </si>
  <si>
    <t>1.Spieltag / Salamander Kornwestheim (H)</t>
  </si>
  <si>
    <t>2.Spieltag / HSC 2000 Coburg (H)</t>
  </si>
  <si>
    <t>3.Spieltag / TSV Allach (A)</t>
  </si>
  <si>
    <t>5.Spieltag /  HSG Konstanz (A)</t>
  </si>
  <si>
    <t>6.Spieltag / Frisch AUF! Göppingen (H)</t>
  </si>
  <si>
    <t>7.Spieltag / HSC 2000 Coburg (A)</t>
  </si>
  <si>
    <t>8.Spieltag / TSV Allach</t>
  </si>
  <si>
    <t>9.Spieltag / HG Oftersheim-Schwetzingen (H)</t>
  </si>
  <si>
    <t>10.Spieltag / Frisch AUF Göppingen (A)</t>
  </si>
  <si>
    <t>11.Spieltag / TV Nieder-Olm (A)</t>
  </si>
  <si>
    <t>12.Spieltag / TV Nieder-Olm (H)</t>
  </si>
  <si>
    <t>13.Spieltag / SV Kornwestheim</t>
  </si>
  <si>
    <t>14.Spieltag / HSG Konstanz</t>
  </si>
  <si>
    <t>Hinspiel 16tel-Finale (H) / HSG Nieder-Roden</t>
  </si>
  <si>
    <t>Rückspiel 16tel-Finale (A) / HSG Nieder-Roden</t>
  </si>
  <si>
    <t>Hinspiel 8tel-Finale (H) / SC Magdeburg</t>
  </si>
  <si>
    <t>Rückspiel 8tel-Finale (A) / SC Magdeburg</t>
  </si>
  <si>
    <t>19.Spieltag /</t>
  </si>
  <si>
    <t>20.Spieltag /</t>
  </si>
  <si>
    <t>21.Spieltag /</t>
  </si>
  <si>
    <t>22.Spieltag /</t>
  </si>
  <si>
    <t>23.Spieltag /</t>
  </si>
  <si>
    <t>24.Spieltag /</t>
  </si>
  <si>
    <t>25.Spieltag /</t>
  </si>
  <si>
    <t>26.Spieltag /</t>
  </si>
  <si>
    <t>Spieler</t>
  </si>
  <si>
    <t>Wurfquote</t>
  </si>
  <si>
    <t>Quote  Position</t>
  </si>
  <si>
    <t>Tore Position</t>
  </si>
  <si>
    <t>Tore in 9m</t>
  </si>
  <si>
    <t>Tore auß 9m</t>
  </si>
  <si>
    <t>Tore letzt 5 Min.</t>
  </si>
  <si>
    <t>Assists</t>
  </si>
  <si>
    <t>1:1 mit 7m</t>
  </si>
  <si>
    <t>Fehlwurf Position</t>
  </si>
  <si>
    <t>Fehlwurf in 9m</t>
  </si>
  <si>
    <t>Fehlwurf auß 9m</t>
  </si>
  <si>
    <t>Fehlwurf letzte 5 Min.</t>
  </si>
  <si>
    <t>TRFs</t>
  </si>
  <si>
    <t>Block ohne Ballgewinn</t>
  </si>
  <si>
    <t>Block mit Ballgewinn / Steal</t>
  </si>
  <si>
    <t>2 Min. ziehen</t>
  </si>
  <si>
    <t>Foul mit 7m Folge</t>
  </si>
  <si>
    <t>Zeitstrafen</t>
  </si>
  <si>
    <t>7-Meter</t>
  </si>
  <si>
    <t>7-Meter-Tore</t>
  </si>
  <si>
    <t>Bialowas</t>
  </si>
  <si>
    <t>Heckerott</t>
  </si>
  <si>
    <t>Eule</t>
  </si>
  <si>
    <t>Hübner</t>
  </si>
  <si>
    <t>Grieshammer</t>
  </si>
  <si>
    <t>Speck</t>
  </si>
  <si>
    <t>A. Beck</t>
  </si>
  <si>
    <t>Buck</t>
  </si>
  <si>
    <t>Schmid</t>
  </si>
  <si>
    <t>Gömmel</t>
  </si>
  <si>
    <t>J. Beck</t>
  </si>
  <si>
    <t>Engelhardt</t>
  </si>
  <si>
    <t>Poser</t>
  </si>
  <si>
    <t>Kokott</t>
  </si>
  <si>
    <t>Neuner</t>
  </si>
  <si>
    <t>Weber</t>
  </si>
  <si>
    <t>Wilsdorf</t>
  </si>
  <si>
    <t>Summe</t>
  </si>
  <si>
    <t>Torhüter</t>
  </si>
  <si>
    <t>Quote in % Gesamt</t>
  </si>
  <si>
    <t>Assist / Tor</t>
  </si>
  <si>
    <t>Fehlpass / Fehlwurf</t>
  </si>
  <si>
    <t>Paraden Außen</t>
  </si>
  <si>
    <t>Paraden Rückraum</t>
  </si>
  <si>
    <t>Paraden Sonstige</t>
  </si>
  <si>
    <t>Würfe Gesamt</t>
  </si>
  <si>
    <t>Gegentore</t>
  </si>
  <si>
    <t>Quote in %</t>
  </si>
  <si>
    <t>Paraden gesamt</t>
  </si>
  <si>
    <t>Materstock</t>
  </si>
  <si>
    <t>Kuch</t>
  </si>
  <si>
    <t>Baumüller</t>
  </si>
  <si>
    <t>Linzner</t>
  </si>
  <si>
    <t>Ef-Score (Effizienz-Score)</t>
  </si>
  <si>
    <t>7-Meter Quote</t>
  </si>
  <si>
    <t>1.Spieltag   (H) Kornwestheim</t>
  </si>
  <si>
    <t>2.Spieltag     (H)        HSC 2000 Cobrug</t>
  </si>
  <si>
    <t>3.Spieltag    (A)         TSV Allach</t>
  </si>
  <si>
    <t>4.Spieltag    (A)      HG Oftersheim</t>
  </si>
  <si>
    <t>5.Spieltag      (A)      HSG Konstanz</t>
  </si>
  <si>
    <t>6.Spieltag   (A)  FrischAUFGöppingen</t>
  </si>
  <si>
    <t>7.Spieltag     (A)         HSC 2000 Coburg</t>
  </si>
  <si>
    <t>3.Spieltag    (H)         TSV Allach</t>
  </si>
  <si>
    <t>9.Spieltag  (H)         HG Oftersheim</t>
  </si>
  <si>
    <t>10.Spieltag      (A) FrischAUFGöppingen</t>
  </si>
  <si>
    <t>11.Spieltag      (A)   TV Nieder-Olm</t>
  </si>
  <si>
    <t>12.Spieltag        (H)   TV Nieder-Olm</t>
  </si>
  <si>
    <t>13.Spieltag      (A) Kornwestheim</t>
  </si>
  <si>
    <t>14.Spieltag       (H) HSG Konstanz</t>
  </si>
  <si>
    <t>16tel-Finale (H)  Hinspiel</t>
  </si>
  <si>
    <t>16tel-Finale (A)  Rückspiel</t>
  </si>
  <si>
    <t>8tel-Finale (H)  Hinspiel</t>
  </si>
  <si>
    <t>8tel-Finale (A)  Rückspiel</t>
  </si>
  <si>
    <t>Spieltags-Statistik</t>
  </si>
  <si>
    <t>Durchschnitt</t>
  </si>
  <si>
    <t>Gesamt</t>
  </si>
  <si>
    <t>Quote</t>
  </si>
  <si>
    <t>Ef-Score Einzelspiele Feldspieler</t>
  </si>
  <si>
    <t>Quote Wurf</t>
  </si>
  <si>
    <t>7m Quote Wir</t>
  </si>
  <si>
    <t>7m Quote Gegner</t>
  </si>
  <si>
    <t>Quote 7m</t>
  </si>
  <si>
    <t>Quote 2 Min.</t>
  </si>
  <si>
    <t>Quote Turn Over</t>
  </si>
  <si>
    <t>Torhüter Quote</t>
  </si>
  <si>
    <t>Ergebnis</t>
  </si>
  <si>
    <t>Halbzeit</t>
  </si>
  <si>
    <t>39 : 16</t>
  </si>
  <si>
    <t>15 : 10</t>
  </si>
  <si>
    <t>30 : 27</t>
  </si>
  <si>
    <t>14 : 11</t>
  </si>
  <si>
    <t>32 : 29</t>
  </si>
  <si>
    <t>12 : 15</t>
  </si>
  <si>
    <t>4.Spieltag    (A)       HG Oftersheim</t>
  </si>
  <si>
    <t>22 : 30</t>
  </si>
  <si>
    <t>-%</t>
  </si>
  <si>
    <t>28 : 35</t>
  </si>
  <si>
    <t>12 : 18</t>
  </si>
  <si>
    <t>29 : 27</t>
  </si>
  <si>
    <t>14 : 13</t>
  </si>
  <si>
    <t>20 : 36</t>
  </si>
  <si>
    <t>8.Spieltag    (H)         TSV Allach</t>
  </si>
  <si>
    <t>21 : 23</t>
  </si>
  <si>
    <t xml:space="preserve"> 9 : 10</t>
  </si>
  <si>
    <t>28 : 25</t>
  </si>
  <si>
    <t>17 : 13</t>
  </si>
  <si>
    <t>40 : 32</t>
  </si>
  <si>
    <t>21 : 12</t>
  </si>
  <si>
    <t>11.Spieltag      (A)    TV Nieder-Olm</t>
  </si>
  <si>
    <t>27 : 33</t>
  </si>
  <si>
    <t xml:space="preserve"> 9 : 18</t>
  </si>
  <si>
    <t>33 : 24</t>
  </si>
  <si>
    <t>19 : 14</t>
  </si>
  <si>
    <t>28 : 30</t>
  </si>
  <si>
    <t>16 : 17</t>
  </si>
  <si>
    <t>43 : 28</t>
  </si>
  <si>
    <t>21 : 15</t>
  </si>
  <si>
    <t>16tel-Finale (H)  HSG Nieder-Roden</t>
  </si>
  <si>
    <t>15 : 13</t>
  </si>
  <si>
    <t>16tel-Finale (A)  HSG Nieder-Roden</t>
  </si>
  <si>
    <t>33 : 34</t>
  </si>
  <si>
    <t>14 : 15</t>
  </si>
  <si>
    <t>8tel-Finale (H)      SC Magdeburg</t>
  </si>
  <si>
    <t>21 : 30</t>
  </si>
  <si>
    <t xml:space="preserve"> 9 : 15</t>
  </si>
  <si>
    <t>8tel-Finale (A)      SC Magdeburg</t>
  </si>
  <si>
    <t>31 : 30</t>
  </si>
  <si>
    <t>13 : 19</t>
  </si>
  <si>
    <t>SUMMEN</t>
  </si>
  <si>
    <t>Durchschnitt Alle</t>
  </si>
  <si>
    <t>Ef-Score</t>
  </si>
  <si>
    <t>Fehlpässe</t>
  </si>
  <si>
    <t>Ef-Score Einzelspiele Torhüter</t>
  </si>
  <si>
    <t>Durchschnitt Sieg</t>
  </si>
  <si>
    <t>Durchschnitt Niederlage</t>
  </si>
  <si>
    <r>
      <rPr>
        <b val="1"/>
        <sz val="12"/>
        <color indexed="12"/>
        <rFont val="Helvetica Neue"/>
      </rPr>
      <t>100</t>
    </r>
    <r>
      <rPr>
        <b val="1"/>
        <sz val="12"/>
        <color indexed="8"/>
        <rFont val="Helvetica Neue"/>
      </rPr>
      <t>%</t>
    </r>
  </si>
  <si>
    <t>Wurfsituation</t>
  </si>
  <si>
    <t>Team Statistik</t>
  </si>
  <si>
    <t>Tore letzte 5 Min.</t>
  </si>
  <si>
    <t>Rückraum</t>
  </si>
  <si>
    <t>Außen</t>
  </si>
  <si>
    <t>Kreis</t>
  </si>
  <si>
    <t>Statistik Hauptrunde B</t>
  </si>
  <si>
    <t>Gesamtstatistik</t>
  </si>
  <si>
    <t>JBLH 2021/2022</t>
  </si>
  <si>
    <t>Spieltage:</t>
  </si>
  <si>
    <t>1.Spieltag</t>
  </si>
  <si>
    <t>2.Spieltag</t>
  </si>
  <si>
    <t>3.Spieltag</t>
  </si>
  <si>
    <t>4.Spieltag</t>
  </si>
  <si>
    <t>5.Spieltag</t>
  </si>
  <si>
    <t>6.Spieltag</t>
  </si>
  <si>
    <t>7.Spieltag</t>
  </si>
  <si>
    <t>8.Spieltag</t>
  </si>
  <si>
    <t>9.Spieltag</t>
  </si>
  <si>
    <t>10.Spieltag</t>
  </si>
  <si>
    <t>11.Spieltag</t>
  </si>
  <si>
    <t>12.Spieltag</t>
  </si>
  <si>
    <t>13.Spieltag</t>
  </si>
  <si>
    <t>14.Spieltag</t>
  </si>
  <si>
    <t>Gegner:</t>
  </si>
  <si>
    <t>SV Salamander/Kornwestheim</t>
  </si>
  <si>
    <t>TPSG FrischAUF! Göppingen</t>
  </si>
  <si>
    <t>HSC 2000 Coburg</t>
  </si>
  <si>
    <t>TSV Allach 09</t>
  </si>
  <si>
    <t>SG Oftersheim/Schwetzingen</t>
  </si>
  <si>
    <t>TSV Nieder-Olm</t>
  </si>
  <si>
    <t>HSG Konstanz</t>
  </si>
  <si>
    <t>Durchschnitt Team</t>
  </si>
  <si>
    <t>Aktion</t>
  </si>
  <si>
    <t>1.Halbzeit</t>
  </si>
  <si>
    <t>2.Halbzeit</t>
  </si>
  <si>
    <t>Abwehr</t>
  </si>
  <si>
    <t>Block / Steal</t>
  </si>
  <si>
    <t>gelbe Karten</t>
  </si>
  <si>
    <t>1.Zeitstrafe</t>
  </si>
  <si>
    <t>2.Zeitstrafe</t>
  </si>
  <si>
    <t>3.Zeitstrafe</t>
  </si>
  <si>
    <t>rote Karten</t>
  </si>
  <si>
    <t>Torwart</t>
  </si>
  <si>
    <t>Umschaltspiel</t>
  </si>
  <si>
    <t>1.Welle</t>
  </si>
  <si>
    <t>2.Welle</t>
  </si>
  <si>
    <t>schnelle Mitte</t>
  </si>
  <si>
    <t>Angriff</t>
  </si>
  <si>
    <t>Tore gesamt</t>
  </si>
  <si>
    <t>Tore 7-Meter</t>
  </si>
  <si>
    <t>Tore Außen</t>
  </si>
  <si>
    <t>Tore Rückraum</t>
  </si>
  <si>
    <t>Tore Kreis</t>
  </si>
  <si>
    <t>Tore Sonstige</t>
  </si>
  <si>
    <t>TRF</t>
  </si>
  <si>
    <t>Fehlwürfe</t>
  </si>
  <si>
    <t>Angriffe</t>
  </si>
  <si>
    <t>Tore</t>
  </si>
  <si>
    <t>7-Meterquote</t>
  </si>
  <si>
    <t>Torhüter-Quote</t>
  </si>
  <si>
    <t>1.Spieltag / SV Salamander/Kornwestheim</t>
  </si>
  <si>
    <t>2.Spieltag /  TPSG FrischAUF! Göppingen</t>
  </si>
  <si>
    <t>3.Spieltag / HSC 2000 Coburg</t>
  </si>
  <si>
    <t>4.Spieltag / TSV Allach 09</t>
  </si>
  <si>
    <t>5.Spieltag / HG Oftersheim/Schwetzingen</t>
  </si>
  <si>
    <t>7.Spieltag / HSG Konstanz</t>
  </si>
  <si>
    <t>8.Spieltag / SV Salamander/Kornwestheim</t>
  </si>
  <si>
    <t>9.Spieltag / TPSG Frisch AUF! Göppingen</t>
  </si>
  <si>
    <t>10.Spieltag / HSC 2000 Coburg</t>
  </si>
  <si>
    <t>11.Spieltag / TSV Allach 09</t>
  </si>
  <si>
    <t>12.Spieltag / HG Oftersheim/Schwetzingen</t>
  </si>
  <si>
    <t>13.Spieltag / TV Nieder-Olm</t>
  </si>
  <si>
    <t>6.Spieltag / TV Nieder-Olm</t>
  </si>
  <si>
    <t>Ballgewinne</t>
  </si>
  <si>
    <t>Tore Gesamt</t>
  </si>
  <si>
    <t>Assists / Tor</t>
  </si>
  <si>
    <t>Fehlpässe / Fehlwurf</t>
  </si>
  <si>
    <t>Ef-Score (Effizienz-Score) Hauptrunde B</t>
  </si>
  <si>
    <t>7m Tore</t>
  </si>
  <si>
    <t>1.Spieltag           SV Salamander/Kornwestheim</t>
  </si>
  <si>
    <t>2.Spieltag        TPSG FrischAUF! Göppingen</t>
  </si>
  <si>
    <t>3.Spieltag            HSC 2000 Coburg</t>
  </si>
  <si>
    <t>4.Spieltag           TSV Allach 09</t>
  </si>
  <si>
    <t>5.Spieltag          HG Oftersheim/Schwetzingen</t>
  </si>
  <si>
    <t>7.Spieltag              HSG Konstanz</t>
  </si>
  <si>
    <t>8.Spieltag           SV Salamander/Kornwestheim</t>
  </si>
  <si>
    <t>9.Spieltag            TPSG Frisch AUF! Göppingen</t>
  </si>
  <si>
    <t>10.Spieltag            HSC 2000 Coburg</t>
  </si>
  <si>
    <t>11.Spieltag          TSV Allach 09</t>
  </si>
  <si>
    <t>12.Spieltag           HG Ofterheim/Schwetzingen</t>
  </si>
  <si>
    <t>13.Spieltag          TV Nieder-Olm</t>
  </si>
  <si>
    <t>6.Spieltag           TV Nieder-Olm</t>
  </si>
  <si>
    <t>14.Spieltag          HSG Konstanz</t>
  </si>
  <si>
    <t>Hinspiel 16-Finale</t>
  </si>
  <si>
    <t>Rückspiel 16-Finale</t>
  </si>
  <si>
    <t>Prozent</t>
  </si>
  <si>
    <t>Rümmelein</t>
  </si>
  <si>
    <t>Statistik Zeitstrafen</t>
  </si>
  <si>
    <t>Vorrunde</t>
  </si>
  <si>
    <t>Hauptrunde</t>
  </si>
  <si>
    <t>SUMME</t>
  </si>
  <si>
    <t>Team Statistik Hauptrunde</t>
  </si>
  <si>
    <t>Würfe Gesamt Position</t>
  </si>
  <si>
    <t>Spiele</t>
  </si>
  <si>
    <t>pro Halbzeit</t>
  </si>
  <si>
    <t>im Durchschnitt</t>
  </si>
  <si>
    <t>Team Torhüter</t>
  </si>
  <si>
    <t>im Durchschnitt Vorrunde</t>
  </si>
  <si>
    <t>im Durchschnitt Hauptrunde</t>
  </si>
  <si>
    <t>Gegentore Gesamt</t>
  </si>
  <si>
    <t>Differenz</t>
  </si>
  <si>
    <t>Tore im Durchschnitt</t>
  </si>
  <si>
    <t>Gegentore im Durchschnitt</t>
  </si>
  <si>
    <t>Angriffe im Durchschnitt</t>
  </si>
  <si>
    <t>Paraden Gesamt</t>
  </si>
  <si>
    <t>Durchbruch Links</t>
  </si>
  <si>
    <t>Durchbruch  Mitte</t>
  </si>
  <si>
    <t>Durchbruch Rechts</t>
  </si>
  <si>
    <t>Links  Außen</t>
  </si>
  <si>
    <t>Rechts Außen</t>
  </si>
  <si>
    <t>Rückraum Links</t>
  </si>
  <si>
    <t>Rückraum  Mitte</t>
  </si>
  <si>
    <t>Rückraum Rechts</t>
  </si>
  <si>
    <t>Kreis Links</t>
  </si>
  <si>
    <t>Kreis Mitte</t>
  </si>
  <si>
    <t>Kreis Rechts</t>
  </si>
  <si>
    <t>y</t>
  </si>
  <si>
    <t>Durchbruch Mitte</t>
  </si>
  <si>
    <t>Durchbruch  Rechts</t>
  </si>
  <si>
    <t>Links Außen</t>
  </si>
  <si>
    <t>Rückraum Mitte</t>
  </si>
  <si>
    <t xml:space="preserve">                                                   Statistik Gesamte Saison 2021/2022</t>
  </si>
  <si>
    <t>Wurfquote in %</t>
  </si>
  <si>
    <t>1.Spieltag /          TV Bittenfeld</t>
  </si>
  <si>
    <t>2.Spieltag /       HSC 2000 Coburg</t>
  </si>
  <si>
    <t>3.Spieltag /          TV Nieder-Olm</t>
  </si>
  <si>
    <t>4.Spieltag /          SG Pforzheim/Eutingen</t>
  </si>
  <si>
    <t>5.Spieltag /          FrischAUF! Göppingen</t>
  </si>
  <si>
    <t>Ef-Score Einzelspiele</t>
  </si>
  <si>
    <t>Ef-Score Torhüter</t>
  </si>
  <si>
    <t>Preißler</t>
  </si>
  <si>
    <t>Marterstock</t>
  </si>
  <si>
    <t>Neuner (alleine an die Grenzen)</t>
  </si>
  <si>
    <t>Bemerkung:</t>
  </si>
  <si>
    <t>alleine dran bleiben!!! weiterhin ins MMC gehen!</t>
  </si>
  <si>
    <t>für sich weiter mehr machen! / Einstellung gut</t>
  </si>
  <si>
    <t>muss jetzt über Weihnachten vollgas geben!!</t>
  </si>
  <si>
    <t>ACHTUNG, dass er nicht den Anschluss verliert / Fit bleiben</t>
  </si>
  <si>
    <t>Fit werden! / zulegen / konstant trainieren</t>
  </si>
  <si>
    <t>Haltung (sonst super)</t>
  </si>
  <si>
    <t>Gewicht reduzieren / sonst sehr gut</t>
  </si>
  <si>
    <t>Umsetzen  Technik / Beweglichkeit Ellbogen, Schulter</t>
  </si>
  <si>
    <t>Technik Umsetzen… / Einstellung top!</t>
  </si>
  <si>
    <t>Rückenhaltung LWS</t>
  </si>
  <si>
    <t>Rücken!! Übungen von Fabi machen</t>
  </si>
  <si>
    <t>Sprungkraft</t>
  </si>
  <si>
    <t>genau so weiter / auf Rückenhaltung achten!</t>
  </si>
  <si>
    <t>Motivation</t>
  </si>
  <si>
    <t>Trainingsmotivation.. /  Oberkörper aufbauen</t>
  </si>
  <si>
    <t>sehr gut / weiter so</t>
  </si>
  <si>
    <t>nicht bewertbar</t>
  </si>
  <si>
    <t>Körpergewicht 92kg wäre gut</t>
  </si>
  <si>
    <t>Absolut nicht bewertbar… / zu oft krank</t>
  </si>
  <si>
    <t>keinen Bock auf Athletik / Körpersprache.. / körperlich schlecht..!</t>
  </si>
  <si>
    <t>Umsetzen</t>
  </si>
  <si>
    <t>Rudern</t>
  </si>
  <si>
    <t>Kniebeuge</t>
  </si>
  <si>
    <t>Bankdrücken</t>
  </si>
  <si>
    <t>Klimmzüge</t>
  </si>
  <si>
    <t>19.07.20</t>
  </si>
  <si>
    <t>02.12.20</t>
  </si>
  <si>
    <t>14.01.21</t>
  </si>
  <si>
    <t>28.03.21</t>
  </si>
  <si>
    <t>17.12.21</t>
  </si>
  <si>
    <t>Technik…</t>
  </si>
  <si>
    <t>Technik..</t>
  </si>
  <si>
    <t>Start</t>
  </si>
  <si>
    <t>Höchstwert</t>
  </si>
  <si>
    <t>Statistik Vorrunde</t>
  </si>
  <si>
    <t>Statistik Vorrunde - Tabelle 1</t>
  </si>
  <si>
    <t xml:space="preserve">Testspiel </t>
  </si>
  <si>
    <t>Testspiel</t>
  </si>
  <si>
    <t>DJK Rimpar mA</t>
  </si>
  <si>
    <t>U23</t>
  </si>
  <si>
    <t>HSG Lauf/Heroldsberg</t>
  </si>
  <si>
    <t>TV Bittenfeld</t>
  </si>
  <si>
    <t>TV Nieder-Olm</t>
  </si>
  <si>
    <t>SG Pforzheim/Eutingen</t>
  </si>
  <si>
    <t>FrischAUF Göppingen</t>
  </si>
  <si>
    <t>Tabelle 2</t>
  </si>
  <si>
    <t>Statistik Vorrunde - Tabelle 2</t>
  </si>
  <si>
    <t>Testspiel DJK Rimpar mA</t>
  </si>
  <si>
    <t>Testspiel U23</t>
  </si>
  <si>
    <t>Testspiel HSG Lauf/Heroldsberg</t>
  </si>
  <si>
    <t>1.Spieltag / TV Bittenfeld</t>
  </si>
  <si>
    <t>2.Spieltag / HSC 2000 Coburg</t>
  </si>
  <si>
    <t>3.Spieltag / TV Nieder-Olm</t>
  </si>
  <si>
    <t>4.Spieltag / SG Pforzheim/Eutingen</t>
  </si>
  <si>
    <t>5.Spieltag / FrischAUF! Göppingen</t>
  </si>
  <si>
    <t>verletzt</t>
  </si>
  <si>
    <t>———</t>
  </si>
  <si>
    <t>Schöneshöfer</t>
  </si>
  <si>
    <t>Tabelle 1-1</t>
  </si>
  <si>
    <t>Statistik Vorrunde - Tabelle 1-</t>
  </si>
  <si>
    <t>Ef-Score (Effizienz-Score) Vorrunde</t>
  </si>
  <si>
    <t>1.Spieltag /         TV Bittenfeld</t>
  </si>
  <si>
    <t>2.Spieltag /      HSC 2000 Coburg</t>
  </si>
  <si>
    <t>KoEf Einzelspiele</t>
  </si>
  <si>
    <t>————————</t>
  </si>
  <si>
    <t>Team-Statistik</t>
  </si>
  <si>
    <t>Würfe gesamt</t>
  </si>
  <si>
    <t>Name / Jahrgang:</t>
  </si>
  <si>
    <t>Eule / 2003</t>
  </si>
  <si>
    <t>Grieshammer / 2003</t>
  </si>
  <si>
    <t>Lehmacher / 2003</t>
  </si>
  <si>
    <t>Bialowas / 2003</t>
  </si>
  <si>
    <t>Beck / 2003</t>
  </si>
  <si>
    <t>Stellmacher / 2002</t>
  </si>
  <si>
    <t>Neumann / 2002</t>
  </si>
  <si>
    <t>Stöckl / 2002</t>
  </si>
  <si>
    <t>Weber / 2003</t>
  </si>
  <si>
    <t>Merk / 2003</t>
  </si>
  <si>
    <t>Dannhäuser / 2002</t>
  </si>
  <si>
    <t>Poser / 2003</t>
  </si>
  <si>
    <t>Siegler / 2003</t>
  </si>
  <si>
    <t>Neuner / 2003</t>
  </si>
  <si>
    <t>Mund / 2002</t>
  </si>
  <si>
    <t>Speck / 2005</t>
  </si>
  <si>
    <t>Kokott / 2003</t>
  </si>
  <si>
    <t>Kuch / 2003</t>
  </si>
  <si>
    <t>Eibert / 2002</t>
  </si>
  <si>
    <t>Hein / 2004</t>
  </si>
  <si>
    <t>Position</t>
  </si>
  <si>
    <t>Rückraum / Kreisläufer</t>
  </si>
  <si>
    <t>Kreisläufer</t>
  </si>
  <si>
    <t>Mannschaft</t>
  </si>
  <si>
    <t>Steal</t>
  </si>
  <si>
    <t>Block</t>
  </si>
  <si>
    <t>Tore Durchbruch</t>
  </si>
  <si>
    <t>HSG Ofterheim/Schwetzingen</t>
  </si>
  <si>
    <t>TSV Allach</t>
  </si>
  <si>
    <t>JSG Balingen</t>
  </si>
  <si>
    <t>Schöneshöfer / 2003</t>
  </si>
  <si>
    <t>Eule - Tabelle 1</t>
  </si>
  <si>
    <t>Name</t>
  </si>
  <si>
    <t>Eule - Tabelle 1-1</t>
  </si>
  <si>
    <t>Oskar</t>
  </si>
  <si>
    <t>anthropometrische Werte</t>
  </si>
  <si>
    <t>FMS Werte</t>
  </si>
  <si>
    <t>Sprungwerte</t>
  </si>
  <si>
    <t>Agility Werte</t>
  </si>
  <si>
    <t>Kraft Werte</t>
  </si>
  <si>
    <t>Datum</t>
  </si>
  <si>
    <t>Körpergewicht (kg)</t>
  </si>
  <si>
    <t>Körpergröße (cm)</t>
  </si>
  <si>
    <t>Skelettmuskel-masse (kg)</t>
  </si>
  <si>
    <t>Körperfett-masse (kg)</t>
  </si>
  <si>
    <t>Fettreie Masse (kg)</t>
  </si>
  <si>
    <t>Körperfett (%)</t>
  </si>
  <si>
    <t>Bizeps Umfang rechts (cm)</t>
  </si>
  <si>
    <t>Bizeps Umfang links (cm)</t>
  </si>
  <si>
    <t>Brust Umfang (cm)</t>
  </si>
  <si>
    <t>Taillen Umfang (cm)</t>
  </si>
  <si>
    <t>Quadrizeps Umfang rechts (cm)</t>
  </si>
  <si>
    <t>Quadrizeps Umfang links (cm)</t>
  </si>
  <si>
    <t>Overhead-Squat</t>
  </si>
  <si>
    <t>In-Line-Lunge</t>
  </si>
  <si>
    <t>Hurdle-Step</t>
  </si>
  <si>
    <t>Schulterbe-weglichkeit</t>
  </si>
  <si>
    <t>Active-Straight-Leg Raise</t>
  </si>
  <si>
    <t>Rumpfstabi-Liegestütz</t>
  </si>
  <si>
    <t>Rotationsstabi im VFST</t>
  </si>
  <si>
    <t>Gesamt-punktzahl</t>
  </si>
  <si>
    <t>Jump &amp; Reach (cm)</t>
  </si>
  <si>
    <t>Stand-weitsprung beidbeinig (cm)</t>
  </si>
  <si>
    <t>Stand-weitsprung rechts (cm)</t>
  </si>
  <si>
    <t>Stand-weitsprung links (cm)</t>
  </si>
  <si>
    <t>Counter-Movement-Jump (cm)</t>
  </si>
  <si>
    <t>Squat-Jump (cm)</t>
  </si>
  <si>
    <t>Drop-Jump (cm)</t>
  </si>
  <si>
    <t>Kontaktzeit DJ (Sek.)</t>
  </si>
  <si>
    <t>20m Sprint (Sek.)</t>
  </si>
  <si>
    <t>Shuttle Run</t>
  </si>
  <si>
    <t>Hfmax im Shuttle Run</t>
  </si>
  <si>
    <t>spezifischer Reaktionstest (Sek.)</t>
  </si>
  <si>
    <t>Bankdrücken (kg)</t>
  </si>
  <si>
    <t>Umsetzen (kg)</t>
  </si>
  <si>
    <t>Kniebeuge (kg)</t>
  </si>
  <si>
    <t>Rudern vorgebeugt (kg)</t>
  </si>
  <si>
    <t>Höchstwerte</t>
  </si>
  <si>
    <t>„Alle Zeichnungen des Blatts“</t>
  </si>
  <si>
    <t>Eule - Zeichnungen</t>
  </si>
  <si>
    <t>Grieshammer - Tabelle 1</t>
  </si>
  <si>
    <t>Grieshammer - Tabelle 1-1</t>
  </si>
  <si>
    <t>Simon</t>
  </si>
  <si>
    <t>Beinpresse</t>
  </si>
  <si>
    <t>Grieshammer - Zeichnungen</t>
  </si>
  <si>
    <t>Speck - Tabelle 1</t>
  </si>
  <si>
    <t>Speck - Tabelle 1-1</t>
  </si>
  <si>
    <t>Finn</t>
  </si>
  <si>
    <t>Hfma im Shuttle Run</t>
  </si>
  <si>
    <t>Buck - Tabelle 1</t>
  </si>
  <si>
    <t>Johnny Beck</t>
  </si>
  <si>
    <t>Buck - Tabelle 1-1</t>
  </si>
  <si>
    <t>Julius</t>
  </si>
  <si>
    <t>Siegler</t>
  </si>
  <si>
    <t>Anton-Beck</t>
  </si>
  <si>
    <t>Anton-Beck - Tabelle 1</t>
  </si>
  <si>
    <t>Beck</t>
  </si>
  <si>
    <t>Anton-Beck - Tabelle 1-1</t>
  </si>
  <si>
    <t>Anton</t>
  </si>
  <si>
    <t>Anton-Beck - Zeichnungen</t>
  </si>
  <si>
    <t>Neuner - Tabelle 1</t>
  </si>
  <si>
    <t>Neuner - Tabelle 1-1</t>
  </si>
  <si>
    <t>Johann</t>
  </si>
  <si>
    <t>Johnny-Beck</t>
  </si>
  <si>
    <t>Johnny-Beck - Tabelle 1</t>
  </si>
  <si>
    <t>Johnny-Beck - Tabelle 1-1</t>
  </si>
  <si>
    <t>Heckerott - Tabelle 1</t>
  </si>
  <si>
    <t>Heckerott - Tabelle 1-1</t>
  </si>
  <si>
    <t>Poser - Tabelle 1</t>
  </si>
  <si>
    <t>Poser - Tabelle 1-1</t>
  </si>
  <si>
    <t>Paul</t>
  </si>
  <si>
    <t>Gömmel - Tabelle 1</t>
  </si>
  <si>
    <t>Gömmel - Tabelle 1-1</t>
  </si>
  <si>
    <t>Schöneshöfer - Tabelle 1</t>
  </si>
  <si>
    <t>Schöneshöfer - Tabelle 1-1</t>
  </si>
  <si>
    <t>Emile</t>
  </si>
  <si>
    <r>
      <rPr>
        <b val="1"/>
        <sz val="10"/>
        <color indexed="8"/>
        <rFont val="Helvetica Neue"/>
      </rPr>
      <t xml:space="preserve">32 </t>
    </r>
    <r>
      <rPr>
        <b val="1"/>
        <sz val="6"/>
        <color indexed="8"/>
        <rFont val="Helvetica Neue"/>
      </rPr>
      <t>(Selbstmessung)</t>
    </r>
  </si>
  <si>
    <r>
      <rPr>
        <b val="1"/>
        <sz val="10"/>
        <color indexed="8"/>
        <rFont val="Helvetica Neue"/>
      </rPr>
      <t xml:space="preserve">31,5 </t>
    </r>
    <r>
      <rPr>
        <b val="1"/>
        <sz val="6"/>
        <color indexed="8"/>
        <rFont val="Helvetica Neue"/>
      </rPr>
      <t>(Selbstmessung)</t>
    </r>
  </si>
  <si>
    <r>
      <rPr>
        <b val="1"/>
        <sz val="10"/>
        <color indexed="8"/>
        <rFont val="Helvetica Neue"/>
      </rPr>
      <t xml:space="preserve">95 </t>
    </r>
    <r>
      <rPr>
        <b val="1"/>
        <sz val="6"/>
        <color indexed="8"/>
        <rFont val="Helvetica Neue"/>
      </rPr>
      <t>(Selbstmessung)</t>
    </r>
  </si>
  <si>
    <r>
      <rPr>
        <b val="1"/>
        <sz val="10"/>
        <color indexed="8"/>
        <rFont val="Helvetica Neue"/>
      </rPr>
      <t xml:space="preserve">57,5 </t>
    </r>
    <r>
      <rPr>
        <b val="1"/>
        <sz val="6"/>
        <color indexed="8"/>
        <rFont val="Helvetica Neue"/>
      </rPr>
      <t>(Selbstmessung)</t>
    </r>
  </si>
  <si>
    <r>
      <rPr>
        <b val="1"/>
        <sz val="10"/>
        <color indexed="8"/>
        <rFont val="Helvetica Neue"/>
      </rPr>
      <t xml:space="preserve">57 </t>
    </r>
    <r>
      <rPr>
        <b val="1"/>
        <sz val="6"/>
        <color indexed="8"/>
        <rFont val="Helvetica Neue"/>
      </rPr>
      <t>(Selbstmessung)</t>
    </r>
  </si>
  <si>
    <t>Schöneshöfer - Zeichnungen</t>
  </si>
  <si>
    <t>Weber - Tabelle 1</t>
  </si>
  <si>
    <t>Weber - Tabelle 1-1</t>
  </si>
  <si>
    <t>Nick</t>
  </si>
  <si>
    <t>Rudermaschine</t>
  </si>
  <si>
    <t>Weber - Zeichnungen</t>
  </si>
  <si>
    <t>Kokott - Tabelle 1</t>
  </si>
  <si>
    <t>Kokott - Tabelle 1-1</t>
  </si>
  <si>
    <t>Marc</t>
  </si>
  <si>
    <t>Athletik-Werte Beispiel</t>
  </si>
  <si>
    <t>Siegler - Tabelle 1</t>
  </si>
  <si>
    <t>Siegler - Tabelle 1-1</t>
  </si>
  <si>
    <t>Kuch - Tabelle 1</t>
  </si>
  <si>
    <t>Kuch - Tabelle 1-1</t>
  </si>
  <si>
    <t>Nico</t>
  </si>
  <si>
    <r>
      <rPr>
        <b val="1"/>
        <sz val="10"/>
        <color indexed="8"/>
        <rFont val="Helvetica Neue"/>
      </rPr>
      <t xml:space="preserve">35 </t>
    </r>
    <r>
      <rPr>
        <b val="1"/>
        <sz val="7"/>
        <color indexed="8"/>
        <rFont val="Helvetica Neue"/>
      </rPr>
      <t>(Selbstmessung)</t>
    </r>
  </si>
  <si>
    <r>
      <rPr>
        <b val="1"/>
        <sz val="10"/>
        <color indexed="8"/>
        <rFont val="Helvetica Neue"/>
      </rPr>
      <t xml:space="preserve">113 </t>
    </r>
    <r>
      <rPr>
        <b val="1"/>
        <sz val="7"/>
        <color indexed="8"/>
        <rFont val="Helvetica Neue"/>
      </rPr>
      <t>(Selbstmessung)</t>
    </r>
  </si>
  <si>
    <r>
      <rPr>
        <b val="1"/>
        <sz val="10"/>
        <color indexed="8"/>
        <rFont val="Helvetica Neue"/>
      </rPr>
      <t xml:space="preserve">96 </t>
    </r>
    <r>
      <rPr>
        <b val="1"/>
        <sz val="7"/>
        <color indexed="8"/>
        <rFont val="Helvetica Neue"/>
      </rPr>
      <t>(Selbstmessung)</t>
    </r>
  </si>
  <si>
    <r>
      <rPr>
        <b val="1"/>
        <sz val="10"/>
        <color indexed="8"/>
        <rFont val="Helvetica Neue"/>
      </rPr>
      <t xml:space="preserve">59 </t>
    </r>
    <r>
      <rPr>
        <b val="1"/>
        <sz val="7"/>
        <color indexed="8"/>
        <rFont val="Helvetica Neue"/>
      </rPr>
      <t>(Selbstmessung)</t>
    </r>
  </si>
  <si>
    <t>Merk</t>
  </si>
  <si>
    <t>Merk - Tabelle 1</t>
  </si>
  <si>
    <t>Merk - Tabelle 1-1</t>
  </si>
  <si>
    <t>Alex</t>
  </si>
  <si>
    <t>rrrrrr</t>
  </si>
  <si>
    <t>Merk - Zeichnungen</t>
  </si>
  <si>
    <t>Bialowas - Tabelle 1</t>
  </si>
  <si>
    <t>Bialowas - Tabelle 1-1</t>
  </si>
  <si>
    <t>Lucca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</si>
</sst>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0.0%"/>
    <numFmt numFmtId="60" formatCode="0.0"/>
    <numFmt numFmtId="61" formatCode="dd.mm.yyyy"/>
    <numFmt numFmtId="62" formatCode="[mm]:ss.000"/>
    <numFmt numFmtId="63" formatCode="#,##0%"/>
    <numFmt numFmtId="64" formatCode="[s].000&quot;s&quot; "/>
  </numFmts>
  <fonts count="36">
    <font>
      <sz val="10"/>
      <color indexed="8"/>
      <name val="Helvetica Neue"/>
    </font>
    <font>
      <sz val="12"/>
      <color indexed="8"/>
      <name val="Helvetica Neue"/>
    </font>
    <font>
      <sz val="14"/>
      <color indexed="8"/>
      <name val="Helvetica Neue"/>
    </font>
    <font>
      <u val="single"/>
      <sz val="12"/>
      <color indexed="11"/>
      <name val="Helvetica Neue"/>
    </font>
    <font>
      <sz val="13"/>
      <color indexed="8"/>
      <name val="Helvetica Neue"/>
    </font>
    <font>
      <b val="1"/>
      <sz val="12"/>
      <color indexed="8"/>
      <name val="Helvetica Neue"/>
    </font>
    <font>
      <b val="1"/>
      <sz val="10"/>
      <color indexed="8"/>
      <name val="Helvetica Neue"/>
    </font>
    <font>
      <b val="1"/>
      <sz val="10"/>
      <color indexed="12"/>
      <name val="Helvetica Neue"/>
    </font>
    <font>
      <b val="1"/>
      <sz val="12"/>
      <color indexed="20"/>
      <name val="Helvetica Neue"/>
    </font>
    <font>
      <b val="1"/>
      <sz val="11"/>
      <color indexed="20"/>
      <name val="Helvetica Neue"/>
    </font>
    <font>
      <b val="1"/>
      <sz val="14"/>
      <color indexed="8"/>
      <name val="Arial"/>
    </font>
    <font>
      <b val="1"/>
      <sz val="14"/>
      <color indexed="8"/>
      <name val="Helvetica Neue"/>
    </font>
    <font>
      <b val="1"/>
      <sz val="14"/>
      <color indexed="12"/>
      <name val="Arial"/>
    </font>
    <font>
      <b val="1"/>
      <sz val="12"/>
      <color indexed="12"/>
      <name val="Arial"/>
    </font>
    <font>
      <b val="1"/>
      <sz val="14"/>
      <color indexed="20"/>
      <name val="Helvetica Neue"/>
    </font>
    <font>
      <b val="1"/>
      <sz val="14"/>
      <color indexed="12"/>
      <name val="Helvetica Neue"/>
    </font>
    <font>
      <b val="1"/>
      <sz val="11"/>
      <color indexed="8"/>
      <name val="Helvetica Neue"/>
    </font>
    <font>
      <sz val="12"/>
      <color indexed="20"/>
      <name val="Monaco"/>
    </font>
    <font>
      <sz val="12"/>
      <color indexed="8"/>
      <name val="Monaco"/>
    </font>
    <font>
      <b val="1"/>
      <sz val="12"/>
      <color indexed="8"/>
      <name val="Arial"/>
    </font>
    <font>
      <b val="1"/>
      <sz val="16"/>
      <color indexed="40"/>
      <name val="Arial"/>
    </font>
    <font>
      <b val="1"/>
      <sz val="10"/>
      <color indexed="12"/>
      <name val="Arial"/>
    </font>
    <font>
      <b val="1"/>
      <sz val="16"/>
      <color indexed="40"/>
      <name val="Helvetica Neue"/>
    </font>
    <font>
      <sz val="12"/>
      <color indexed="12"/>
      <name val="Monaco"/>
    </font>
    <font>
      <b val="1"/>
      <sz val="12"/>
      <color indexed="12"/>
      <name val="Helvetica Neue"/>
    </font>
    <font>
      <b val="1"/>
      <sz val="13"/>
      <color indexed="8"/>
      <name val="Helvetica Neue"/>
    </font>
    <font>
      <b val="1"/>
      <sz val="10"/>
      <color indexed="20"/>
      <name val="Helvetica Neue"/>
    </font>
    <font>
      <b val="1"/>
      <sz val="10"/>
      <color indexed="8"/>
      <name val="Arial"/>
    </font>
    <font>
      <b val="1"/>
      <sz val="11"/>
      <color indexed="12"/>
      <name val="Helvetica Neue"/>
    </font>
    <font>
      <b val="1"/>
      <sz val="16"/>
      <color indexed="12"/>
      <name val="Helvetica Neue"/>
    </font>
    <font>
      <sz val="12"/>
      <color indexed="56"/>
      <name val="Monaco"/>
    </font>
    <font>
      <sz val="18"/>
      <color indexed="8"/>
      <name val="Helvetica Neue"/>
    </font>
    <font>
      <b val="1"/>
      <sz val="6"/>
      <color indexed="8"/>
      <name val="Helvetica Neue"/>
    </font>
    <font>
      <sz val="11"/>
      <color indexed="8"/>
      <name val="Helvetica Neue"/>
    </font>
    <font>
      <sz val="20"/>
      <color indexed="8"/>
      <name val="Helvetica Neue"/>
    </font>
    <font>
      <b val="1"/>
      <sz val="7"/>
      <color indexed="8"/>
      <name val="Helvetica Neue"/>
    </font>
  </fonts>
  <fills count="4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9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41"/>
        <bgColor auto="1"/>
      </patternFill>
    </fill>
    <fill>
      <patternFill patternType="solid">
        <fgColor indexed="42"/>
        <bgColor auto="1"/>
      </patternFill>
    </fill>
    <fill>
      <patternFill patternType="solid">
        <fgColor indexed="43"/>
        <bgColor auto="1"/>
      </patternFill>
    </fill>
    <fill>
      <patternFill patternType="solid">
        <fgColor indexed="44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46"/>
        <bgColor auto="1"/>
      </patternFill>
    </fill>
    <fill>
      <patternFill patternType="solid">
        <fgColor indexed="47"/>
        <bgColor auto="1"/>
      </patternFill>
    </fill>
    <fill>
      <patternFill patternType="solid">
        <fgColor indexed="48"/>
        <bgColor auto="1"/>
      </patternFill>
    </fill>
    <fill>
      <patternFill patternType="solid">
        <fgColor indexed="49"/>
        <bgColor auto="1"/>
      </patternFill>
    </fill>
    <fill>
      <patternFill patternType="solid">
        <fgColor indexed="50"/>
        <bgColor auto="1"/>
      </patternFill>
    </fill>
    <fill>
      <patternFill patternType="solid">
        <fgColor indexed="51"/>
        <bgColor auto="1"/>
      </patternFill>
    </fill>
    <fill>
      <patternFill patternType="solid">
        <fgColor indexed="52"/>
        <bgColor auto="1"/>
      </patternFill>
    </fill>
    <fill>
      <patternFill patternType="solid">
        <fgColor indexed="53"/>
        <bgColor auto="1"/>
      </patternFill>
    </fill>
    <fill>
      <patternFill patternType="solid">
        <fgColor indexed="54"/>
        <bgColor auto="1"/>
      </patternFill>
    </fill>
    <fill>
      <patternFill patternType="solid">
        <fgColor indexed="57"/>
        <bgColor auto="1"/>
      </patternFill>
    </fill>
    <fill>
      <patternFill patternType="solid">
        <fgColor indexed="58"/>
        <bgColor auto="1"/>
      </patternFill>
    </fill>
    <fill>
      <gradientFill type="linear" degree="90">
        <stop position="0">
          <color rgb="ff60d836"/>
        </stop>
        <stop position="1">
          <color rgb="ff017000"/>
        </stop>
      </gradientFill>
    </fill>
    <fill>
      <gradientFill type="linear" degree="90">
        <stop position="0">
          <color rgb="fffae232"/>
        </stop>
        <stop position="1">
          <color rgb="ffff9300"/>
        </stop>
      </gradientFill>
    </fill>
    <fill>
      <gradientFill type="linear" degree="90">
        <stop position="0">
          <color rgb="ff56c1fe"/>
        </stop>
        <stop position="1">
          <color rgb="ff0075b9"/>
        </stop>
      </gradientFill>
    </fill>
    <fill>
      <gradientFill type="linear" degree="90">
        <stop position="0">
          <color rgb="ff16e6cf"/>
        </stop>
        <stop position="1">
          <color rgb="ff007b76"/>
        </stop>
      </gradientFill>
    </fill>
    <fill>
      <patternFill patternType="solid">
        <fgColor indexed="59"/>
        <bgColor auto="1"/>
      </patternFill>
    </fill>
    <fill>
      <patternFill patternType="solid">
        <fgColor indexed="60"/>
        <bgColor auto="1"/>
      </patternFill>
    </fill>
    <fill>
      <patternFill patternType="solid">
        <fgColor indexed="61"/>
        <bgColor auto="1"/>
      </patternFill>
    </fill>
  </fills>
  <borders count="941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 style="thick">
        <color indexed="12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ck">
        <color indexed="12"/>
      </bottom>
      <diagonal/>
    </border>
    <border>
      <left style="thick">
        <color indexed="12"/>
      </left>
      <right style="medium">
        <color indexed="14"/>
      </right>
      <top style="thick">
        <color indexed="12"/>
      </top>
      <bottom style="medium">
        <color indexed="12"/>
      </bottom>
      <diagonal/>
    </border>
    <border>
      <left style="medium">
        <color indexed="14"/>
      </left>
      <right style="medium">
        <color indexed="14"/>
      </right>
      <top style="thick">
        <color indexed="12"/>
      </top>
      <bottom style="medium">
        <color indexed="12"/>
      </bottom>
      <diagonal/>
    </border>
    <border>
      <left style="medium">
        <color indexed="14"/>
      </left>
      <right style="thick">
        <color indexed="15"/>
      </right>
      <top style="thick">
        <color indexed="12"/>
      </top>
      <bottom style="medium">
        <color indexed="12"/>
      </bottom>
      <diagonal/>
    </border>
    <border>
      <left style="thick">
        <color indexed="15"/>
      </left>
      <right style="thin">
        <color indexed="17"/>
      </right>
      <top style="thick">
        <color indexed="12"/>
      </top>
      <bottom style="medium">
        <color indexed="8"/>
      </bottom>
      <diagonal/>
    </border>
    <border>
      <left style="thin">
        <color indexed="17"/>
      </left>
      <right style="thick">
        <color indexed="15"/>
      </right>
      <top style="thick">
        <color indexed="12"/>
      </top>
      <bottom style="medium">
        <color indexed="8"/>
      </bottom>
      <diagonal/>
    </border>
    <border>
      <left style="thick">
        <color indexed="15"/>
      </left>
      <right style="thick">
        <color indexed="15"/>
      </right>
      <top style="thick">
        <color indexed="12"/>
      </top>
      <bottom style="medium">
        <color indexed="8"/>
      </bottom>
      <diagonal/>
    </border>
    <border>
      <left style="thick">
        <color indexed="15"/>
      </left>
      <right style="thick">
        <color indexed="15"/>
      </right>
      <top style="thick">
        <color indexed="12"/>
      </top>
      <bottom style="thin">
        <color indexed="18"/>
      </bottom>
      <diagonal/>
    </border>
    <border>
      <left style="thick">
        <color indexed="15"/>
      </left>
      <right style="thin">
        <color indexed="17"/>
      </right>
      <top style="thick">
        <color indexed="12"/>
      </top>
      <bottom style="thin">
        <color indexed="18"/>
      </bottom>
      <diagonal/>
    </border>
    <border>
      <left style="thin">
        <color indexed="17"/>
      </left>
      <right style="thick">
        <color indexed="15"/>
      </right>
      <top style="thick">
        <color indexed="12"/>
      </top>
      <bottom style="thin">
        <color indexed="18"/>
      </bottom>
      <diagonal/>
    </border>
    <border>
      <left style="thin">
        <color indexed="17"/>
      </left>
      <right style="thick">
        <color indexed="8"/>
      </right>
      <top style="thick">
        <color indexed="12"/>
      </top>
      <bottom style="medium">
        <color indexed="8"/>
      </bottom>
      <diagonal/>
    </border>
    <border>
      <left style="medium">
        <color indexed="12"/>
      </left>
      <right style="thick">
        <color indexed="8"/>
      </right>
      <top style="medium">
        <color indexed="12"/>
      </top>
      <bottom style="medium">
        <color indexed="12"/>
      </bottom>
      <diagonal/>
    </border>
    <border>
      <left style="thick">
        <color indexed="8"/>
      </left>
      <right style="thick">
        <color indexed="8"/>
      </right>
      <top style="medium">
        <color indexed="12"/>
      </top>
      <bottom style="medium">
        <color indexed="12"/>
      </bottom>
      <diagonal/>
    </border>
    <border>
      <left style="thick">
        <color indexed="8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12"/>
      </left>
      <right style="medium">
        <color indexed="12"/>
      </right>
      <top style="medium">
        <color indexed="8"/>
      </top>
      <bottom style="medium">
        <color indexed="8"/>
      </bottom>
      <diagonal/>
    </border>
    <border>
      <left style="medium">
        <color indexed="12"/>
      </left>
      <right style="thin">
        <color indexed="12"/>
      </right>
      <top style="medium">
        <color indexed="8"/>
      </top>
      <bottom style="medium">
        <color indexed="8"/>
      </bottom>
      <diagonal/>
    </border>
    <border>
      <left style="thin">
        <color indexed="12"/>
      </left>
      <right style="medium">
        <color indexed="12"/>
      </right>
      <top style="medium">
        <color indexed="8"/>
      </top>
      <bottom style="medium">
        <color indexed="8"/>
      </bottom>
      <diagonal/>
    </border>
    <border>
      <left style="thin">
        <color indexed="12"/>
      </left>
      <right style="medium">
        <color indexed="12"/>
      </right>
      <top style="thin">
        <color indexed="18"/>
      </top>
      <bottom style="medium">
        <color indexed="8"/>
      </bottom>
      <diagonal/>
    </border>
    <border>
      <left style="medium">
        <color indexed="12"/>
      </left>
      <right style="medium">
        <color indexed="12"/>
      </right>
      <top style="thin">
        <color indexed="18"/>
      </top>
      <bottom style="medium">
        <color indexed="8"/>
      </bottom>
      <diagonal/>
    </border>
    <border>
      <left style="medium">
        <color indexed="12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medium">
        <color indexed="12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medium">
        <color indexed="12"/>
      </right>
      <top style="thin">
        <color indexed="18"/>
      </top>
      <bottom style="medium">
        <color indexed="8"/>
      </bottom>
      <diagonal/>
    </border>
    <border>
      <left style="medium">
        <color indexed="12"/>
      </left>
      <right style="thin">
        <color indexed="12"/>
      </right>
      <top style="thin">
        <color indexed="18"/>
      </top>
      <bottom style="medium">
        <color indexed="8"/>
      </bottom>
      <diagonal/>
    </border>
    <border>
      <left style="medium">
        <color indexed="12"/>
      </left>
      <right style="thick">
        <color indexed="8"/>
      </right>
      <top style="thin">
        <color indexed="18"/>
      </top>
      <bottom style="medium">
        <color indexed="8"/>
      </bottom>
      <diagonal/>
    </border>
    <border>
      <left style="thick">
        <color indexed="12"/>
      </left>
      <right style="thin">
        <color indexed="12"/>
      </right>
      <top style="medium">
        <color indexed="12"/>
      </top>
      <bottom style="thin">
        <color indexed="20"/>
      </bottom>
      <diagonal/>
    </border>
    <border>
      <left style="thin">
        <color indexed="12"/>
      </left>
      <right style="thick">
        <color indexed="8"/>
      </right>
      <top style="medium">
        <color indexed="12"/>
      </top>
      <bottom style="medium">
        <color indexed="12"/>
      </bottom>
      <diagonal/>
    </border>
    <border>
      <left style="thick">
        <color indexed="8"/>
      </left>
      <right style="medium">
        <color indexed="8"/>
      </right>
      <top style="medium">
        <color indexed="12"/>
      </top>
      <bottom style="medium">
        <color indexed="12"/>
      </bottom>
      <diagonal/>
    </border>
    <border>
      <left style="medium">
        <color indexed="8"/>
      </left>
      <right style="thin">
        <color indexed="24"/>
      </right>
      <top style="medium">
        <color indexed="8"/>
      </top>
      <bottom style="thin">
        <color indexed="25"/>
      </bottom>
      <diagonal/>
    </border>
    <border>
      <left style="thin">
        <color indexed="24"/>
      </left>
      <right style="thin">
        <color indexed="25"/>
      </right>
      <top style="medium">
        <color indexed="8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medium">
        <color indexed="8"/>
      </top>
      <bottom style="thin">
        <color indexed="25"/>
      </bottom>
      <diagonal/>
    </border>
    <border>
      <left style="thin">
        <color indexed="25"/>
      </left>
      <right style="medium">
        <color indexed="8"/>
      </right>
      <top style="medium">
        <color indexed="8"/>
      </top>
      <bottom style="thin">
        <color indexed="25"/>
      </bottom>
      <diagonal/>
    </border>
    <border>
      <left style="thin">
        <color indexed="25"/>
      </left>
      <right style="thick">
        <color indexed="8"/>
      </right>
      <top style="medium">
        <color indexed="8"/>
      </top>
      <bottom style="thin">
        <color indexed="25"/>
      </bottom>
      <diagonal/>
    </border>
    <border>
      <left style="thick">
        <color indexed="8"/>
      </left>
      <right style="thin">
        <color indexed="24"/>
      </right>
      <top style="medium">
        <color indexed="8"/>
      </top>
      <bottom style="thin">
        <color indexed="25"/>
      </bottom>
      <diagonal/>
    </border>
    <border>
      <left style="thin">
        <color indexed="25"/>
      </left>
      <right style="thin">
        <color indexed="24"/>
      </right>
      <top style="medium">
        <color indexed="8"/>
      </top>
      <bottom style="thin">
        <color indexed="25"/>
      </bottom>
      <diagonal/>
    </border>
    <border>
      <left style="thick">
        <color indexed="8"/>
      </left>
      <right style="thin">
        <color indexed="25"/>
      </right>
      <top style="medium">
        <color indexed="8"/>
      </top>
      <bottom style="thin">
        <color indexed="25"/>
      </bottom>
      <diagonal/>
    </border>
    <border>
      <left style="medium">
        <color indexed="8"/>
      </left>
      <right style="thin">
        <color indexed="25"/>
      </right>
      <top style="medium">
        <color indexed="8"/>
      </top>
      <bottom style="thin">
        <color indexed="25"/>
      </bottom>
      <diagonal/>
    </border>
    <border>
      <left style="thick">
        <color indexed="12"/>
      </left>
      <right style="thick">
        <color indexed="8"/>
      </right>
      <top style="thin">
        <color indexed="20"/>
      </top>
      <bottom style="thin">
        <color indexed="12"/>
      </bottom>
      <diagonal/>
    </border>
    <border>
      <left style="medium">
        <color indexed="8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medium">
        <color indexed="8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ck">
        <color indexed="8"/>
      </right>
      <top style="thin">
        <color indexed="25"/>
      </top>
      <bottom style="thin">
        <color indexed="25"/>
      </bottom>
      <diagonal/>
    </border>
    <border>
      <left style="thick">
        <color indexed="8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ck">
        <color indexed="12"/>
      </left>
      <right style="thick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25"/>
      </left>
      <right style="thin">
        <color indexed="15"/>
      </right>
      <top style="thin">
        <color indexed="25"/>
      </top>
      <bottom style="thin">
        <color indexed="25"/>
      </bottom>
      <diagonal/>
    </border>
    <border>
      <left style="thin">
        <color indexed="1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ck">
        <color indexed="12"/>
      </left>
      <right style="thick">
        <color indexed="8"/>
      </right>
      <top style="thin">
        <color indexed="12"/>
      </top>
      <bottom style="thin">
        <color indexed="20"/>
      </bottom>
      <diagonal/>
    </border>
    <border>
      <left style="thick">
        <color indexed="12"/>
      </left>
      <right style="thick">
        <color indexed="8"/>
      </right>
      <top style="thin">
        <color indexed="20"/>
      </top>
      <bottom style="thin">
        <color indexed="20"/>
      </bottom>
      <diagonal/>
    </border>
    <border>
      <left style="thick">
        <color indexed="12"/>
      </left>
      <right style="thick">
        <color indexed="8"/>
      </right>
      <top style="thin">
        <color indexed="20"/>
      </top>
      <bottom style="thin">
        <color indexed="17"/>
      </bottom>
      <diagonal/>
    </border>
    <border>
      <left style="thick">
        <color indexed="12"/>
      </left>
      <right style="thick">
        <color indexed="8"/>
      </right>
      <top style="thin">
        <color indexed="17"/>
      </top>
      <bottom style="thin">
        <color indexed="12"/>
      </bottom>
      <diagonal/>
    </border>
    <border>
      <left style="thick">
        <color indexed="8"/>
      </left>
      <right style="thick">
        <color indexed="8"/>
      </right>
      <top style="medium">
        <color indexed="12"/>
      </top>
      <bottom style="thin">
        <color indexed="12"/>
      </bottom>
      <diagonal/>
    </border>
    <border>
      <left style="thick">
        <color indexed="8"/>
      </left>
      <right style="medium">
        <color indexed="8"/>
      </right>
      <top style="medium">
        <color indexed="12"/>
      </top>
      <bottom style="thin">
        <color indexed="12"/>
      </bottom>
      <diagonal/>
    </border>
    <border>
      <left style="thick">
        <color indexed="12"/>
      </left>
      <right style="thick">
        <color indexed="12"/>
      </right>
      <top style="thin">
        <color indexed="12"/>
      </top>
      <bottom style="thin">
        <color indexed="12"/>
      </bottom>
      <diagonal/>
    </border>
    <border>
      <left style="thick">
        <color indexed="12"/>
      </left>
      <right style="medium">
        <color indexed="8"/>
      </right>
      <top style="thin">
        <color indexed="12"/>
      </top>
      <bottom style="thin">
        <color indexed="12"/>
      </bottom>
      <diagonal/>
    </border>
    <border>
      <left style="thick">
        <color indexed="8"/>
      </left>
      <right style="thick">
        <color indexed="8"/>
      </right>
      <top style="thin">
        <color indexed="12"/>
      </top>
      <bottom style="medium">
        <color indexed="12"/>
      </bottom>
      <diagonal/>
    </border>
    <border>
      <left style="thick">
        <color indexed="8"/>
      </left>
      <right style="medium">
        <color indexed="8"/>
      </right>
      <top style="thin">
        <color indexed="12"/>
      </top>
      <bottom style="medium">
        <color indexed="12"/>
      </bottom>
      <diagonal/>
    </border>
    <border>
      <left style="thick">
        <color indexed="8"/>
      </left>
      <right style="medium">
        <color indexed="8"/>
      </right>
      <top style="medium">
        <color indexed="12"/>
      </top>
      <bottom style="thin">
        <color indexed="25"/>
      </bottom>
      <diagonal/>
    </border>
    <border>
      <left style="thick">
        <color indexed="8"/>
      </left>
      <right style="thin">
        <color indexed="25"/>
      </right>
      <top style="medium">
        <color indexed="12"/>
      </top>
      <bottom style="medium">
        <color indexed="12"/>
      </bottom>
      <diagonal/>
    </border>
    <border>
      <left style="thick">
        <color indexed="8"/>
      </left>
      <right style="thin">
        <color indexed="25"/>
      </right>
      <top style="medium">
        <color indexed="12"/>
      </top>
      <bottom style="thin">
        <color indexed="25"/>
      </bottom>
      <diagonal/>
    </border>
    <border>
      <left style="thick">
        <color indexed="12"/>
      </left>
      <right style="medium">
        <color indexed="14"/>
      </right>
      <top style="thin">
        <color indexed="12"/>
      </top>
      <bottom style="medium">
        <color indexed="14"/>
      </bottom>
      <diagonal/>
    </border>
    <border>
      <left style="medium">
        <color indexed="14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medium">
        <color indexed="8"/>
      </bottom>
      <diagonal/>
    </border>
    <border>
      <left style="thin">
        <color indexed="25"/>
      </left>
      <right style="medium">
        <color indexed="8"/>
      </right>
      <top style="thin">
        <color indexed="25"/>
      </top>
      <bottom style="medium">
        <color indexed="8"/>
      </bottom>
      <diagonal/>
    </border>
    <border>
      <left style="medium">
        <color indexed="8"/>
      </left>
      <right style="thin">
        <color indexed="25"/>
      </right>
      <top style="thin">
        <color indexed="25"/>
      </top>
      <bottom style="medium">
        <color indexed="8"/>
      </bottom>
      <diagonal/>
    </border>
    <border>
      <left style="thin">
        <color indexed="25"/>
      </left>
      <right style="thick">
        <color indexed="8"/>
      </right>
      <top style="thin">
        <color indexed="25"/>
      </top>
      <bottom style="medium">
        <color indexed="8"/>
      </bottom>
      <diagonal/>
    </border>
    <border>
      <left style="thick">
        <color indexed="8"/>
      </left>
      <right style="thin">
        <color indexed="25"/>
      </right>
      <top style="thin">
        <color indexed="25"/>
      </top>
      <bottom style="medium">
        <color indexed="8"/>
      </bottom>
      <diagonal/>
    </border>
    <border>
      <left style="thick">
        <color indexed="12"/>
      </left>
      <right style="thick">
        <color indexed="8"/>
      </right>
      <top style="medium">
        <color indexed="14"/>
      </top>
      <bottom style="thin">
        <color indexed="17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25"/>
      </bottom>
      <diagonal/>
    </border>
    <border>
      <left style="thin">
        <color indexed="25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25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12"/>
      </left>
      <right style="medium">
        <color indexed="8"/>
      </right>
      <top style="thin">
        <color indexed="17"/>
      </top>
      <bottom style="thin">
        <color indexed="17"/>
      </bottom>
      <diagonal/>
    </border>
    <border>
      <left style="thick">
        <color indexed="12"/>
      </left>
      <right style="thick">
        <color indexed="8"/>
      </right>
      <top style="thin">
        <color indexed="12"/>
      </top>
      <bottom style="thin">
        <color indexed="17"/>
      </bottom>
      <diagonal/>
    </border>
    <border>
      <left style="thick">
        <color indexed="12"/>
      </left>
      <right style="thick">
        <color indexed="8"/>
      </right>
      <top style="thin">
        <color indexed="17"/>
      </top>
      <bottom style="thick">
        <color indexed="12"/>
      </bottom>
      <diagonal/>
    </border>
    <border>
      <left style="thick">
        <color indexed="8"/>
      </left>
      <right style="thick">
        <color indexed="8"/>
      </right>
      <top style="thin">
        <color indexed="25"/>
      </top>
      <bottom style="thick">
        <color indexed="12"/>
      </bottom>
      <diagonal/>
    </border>
    <border>
      <left style="thick">
        <color indexed="8"/>
      </left>
      <right style="thin">
        <color indexed="25"/>
      </right>
      <top style="thin">
        <color indexed="25"/>
      </top>
      <bottom style="thick">
        <color indexed="12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ck">
        <color indexed="12"/>
      </bottom>
      <diagonal/>
    </border>
    <border>
      <left style="thin">
        <color indexed="25"/>
      </left>
      <right style="medium">
        <color indexed="8"/>
      </right>
      <top style="thin">
        <color indexed="25"/>
      </top>
      <bottom style="thick">
        <color indexed="12"/>
      </bottom>
      <diagonal/>
    </border>
    <border>
      <left style="medium">
        <color indexed="8"/>
      </left>
      <right style="thin">
        <color indexed="25"/>
      </right>
      <top style="thin">
        <color indexed="25"/>
      </top>
      <bottom style="thick">
        <color indexed="12"/>
      </bottom>
      <diagonal/>
    </border>
    <border>
      <left style="thin">
        <color indexed="25"/>
      </left>
      <right style="thick">
        <color indexed="8"/>
      </right>
      <top style="thin">
        <color indexed="25"/>
      </top>
      <bottom style="thick">
        <color indexed="12"/>
      </bottom>
      <diagonal/>
    </border>
    <border>
      <left style="medium">
        <color indexed="8"/>
      </left>
      <right style="medium">
        <color indexed="8"/>
      </right>
      <top style="thick">
        <color indexed="12"/>
      </top>
      <bottom/>
      <diagonal/>
    </border>
    <border>
      <left style="medium">
        <color indexed="8"/>
      </left>
      <right style="medium">
        <color indexed="8"/>
      </right>
      <top style="thick">
        <color indexed="12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25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1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1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ck">
        <color indexed="12"/>
      </bottom>
      <diagonal/>
    </border>
    <border>
      <left style="medium">
        <color indexed="8"/>
      </left>
      <right style="medium">
        <color indexed="8"/>
      </right>
      <top/>
      <bottom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ck">
        <color indexed="12"/>
      </left>
      <right style="medium">
        <color indexed="30"/>
      </right>
      <top style="thick">
        <color indexed="12"/>
      </top>
      <bottom style="thick">
        <color indexed="12"/>
      </bottom>
      <diagonal/>
    </border>
    <border>
      <left style="medium">
        <color indexed="30"/>
      </left>
      <right style="thick">
        <color indexed="8"/>
      </right>
      <top style="thick">
        <color indexed="12"/>
      </top>
      <bottom style="thick">
        <color indexed="12"/>
      </bottom>
      <diagonal/>
    </border>
    <border>
      <left style="thick">
        <color indexed="8"/>
      </left>
      <right style="medium">
        <color indexed="8"/>
      </right>
      <top style="medium">
        <color indexed="12"/>
      </top>
      <bottom style="thick">
        <color indexed="12"/>
      </bottom>
      <diagonal/>
    </border>
    <border>
      <left style="medium">
        <color indexed="8"/>
      </left>
      <right style="medium">
        <color indexed="8"/>
      </right>
      <top style="medium">
        <color indexed="12"/>
      </top>
      <bottom style="thick">
        <color indexed="12"/>
      </bottom>
      <diagonal/>
    </border>
    <border>
      <left style="medium">
        <color indexed="8"/>
      </left>
      <right style="thick">
        <color indexed="12"/>
      </right>
      <top style="medium">
        <color indexed="12"/>
      </top>
      <bottom style="thick">
        <color indexed="12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2"/>
      </left>
      <right>
        <color indexed="8"/>
      </right>
      <top style="thick">
        <color indexed="12"/>
      </top>
      <bottom style="thick">
        <color indexed="12"/>
      </bottom>
      <diagonal/>
    </border>
    <border>
      <left>
        <color indexed="8"/>
      </left>
      <right style="thick">
        <color indexed="12"/>
      </right>
      <top>
        <color indexed="8"/>
      </top>
      <bottom>
        <color indexed="8"/>
      </bottom>
      <diagonal/>
    </border>
    <border>
      <left style="thick">
        <color indexed="12"/>
      </left>
      <right style="medium">
        <color indexed="30"/>
      </right>
      <top style="medium">
        <color indexed="12"/>
      </top>
      <bottom style="thick">
        <color indexed="12"/>
      </bottom>
      <diagonal/>
    </border>
    <border>
      <left style="medium">
        <color indexed="30"/>
      </left>
      <right/>
      <top style="medium">
        <color indexed="12"/>
      </top>
      <bottom style="thick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thick">
        <color indexed="12"/>
      </bottom>
      <diagonal/>
    </border>
    <border>
      <left/>
      <right/>
      <top style="medium">
        <color indexed="12"/>
      </top>
      <bottom style="medium">
        <color indexed="8"/>
      </bottom>
      <diagonal/>
    </border>
    <border>
      <left/>
      <right>
        <color indexed="8"/>
      </right>
      <top style="medium">
        <color indexed="12"/>
      </top>
      <bottom style="medium">
        <color indexed="8"/>
      </bottom>
      <diagonal/>
    </border>
    <border>
      <left>
        <color indexed="8"/>
      </left>
      <right>
        <color indexed="8"/>
      </right>
      <top style="medium">
        <color indexed="12"/>
      </top>
      <bottom style="medium">
        <color indexed="12"/>
      </bottom>
      <diagonal/>
    </border>
    <border>
      <left>
        <color indexed="8"/>
      </left>
      <right style="medium">
        <color indexed="8"/>
      </right>
      <top style="medium">
        <color indexed="12"/>
      </top>
      <bottom style="medium">
        <color indexed="12"/>
      </bottom>
      <diagonal/>
    </border>
    <border>
      <left style="medium">
        <color indexed="8"/>
      </left>
      <right style="medium">
        <color indexed="8"/>
      </right>
      <top style="medium">
        <color indexed="12"/>
      </top>
      <bottom style="medium">
        <color indexed="12"/>
      </bottom>
      <diagonal/>
    </border>
    <border>
      <left style="medium">
        <color indexed="8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12"/>
      </left>
      <right style="medium">
        <color indexed="8"/>
      </right>
      <top style="medium">
        <color indexed="8"/>
      </top>
      <bottom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>
        <color indexed="8"/>
      </bottom>
      <diagonal/>
    </border>
    <border>
      <left style="medium">
        <color indexed="8"/>
      </left>
      <right>
        <color indexed="14"/>
      </right>
      <top style="medium">
        <color indexed="8"/>
      </top>
      <bottom>
        <color indexed="8"/>
      </bottom>
      <diagonal/>
    </border>
    <border>
      <left style="medium">
        <color indexed="30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2"/>
      </left>
      <right style="medium">
        <color indexed="8"/>
      </right>
      <top style="thick">
        <color indexed="12"/>
      </top>
      <bottom style="thick">
        <color indexed="12"/>
      </bottom>
      <diagonal/>
    </border>
    <border>
      <left style="medium">
        <color indexed="8"/>
      </left>
      <right style="medium">
        <color indexed="8"/>
      </right>
      <top style="thick">
        <color indexed="12"/>
      </top>
      <bottom style="thick">
        <color indexed="12"/>
      </bottom>
      <diagonal/>
    </border>
    <border>
      <left style="medium">
        <color indexed="8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2"/>
      </left>
      <right style="thick">
        <color indexed="8"/>
      </right>
      <top style="thick">
        <color indexed="12"/>
      </top>
      <bottom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12"/>
      </top>
      <bottom>
        <color indexed="8"/>
      </bottom>
      <diagonal/>
    </border>
    <border>
      <left style="thick">
        <color indexed="8"/>
      </left>
      <right style="thick">
        <color indexed="33"/>
      </right>
      <top style="thick">
        <color indexed="12"/>
      </top>
      <bottom>
        <color indexed="8"/>
      </bottom>
      <diagonal/>
    </border>
    <border>
      <left style="thick">
        <color indexed="33"/>
      </left>
      <right style="thick">
        <color indexed="8"/>
      </right>
      <top style="thick">
        <color indexed="12"/>
      </top>
      <bottom>
        <color indexed="8"/>
      </bottom>
      <diagonal/>
    </border>
    <border>
      <left style="thick">
        <color indexed="8"/>
      </left>
      <right style="medium">
        <color indexed="8"/>
      </right>
      <top style="thick">
        <color indexed="12"/>
      </top>
      <bottom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12"/>
      </top>
      <bottom>
        <color indexed="8"/>
      </bottom>
      <diagonal/>
    </border>
    <border>
      <left style="medium">
        <color indexed="8"/>
      </left>
      <right style="thick">
        <color indexed="8"/>
      </right>
      <top style="thick">
        <color indexed="12"/>
      </top>
      <bottom>
        <color indexed="8"/>
      </bottom>
      <diagonal/>
    </border>
    <border>
      <left style="thick">
        <color indexed="8"/>
      </left>
      <right>
        <color indexed="14"/>
      </right>
      <top style="thick">
        <color indexed="12"/>
      </top>
      <bottom>
        <color indexed="8"/>
      </bottom>
      <diagonal/>
    </border>
    <border>
      <left>
        <color indexed="14"/>
      </left>
      <right style="thick">
        <color indexed="12"/>
      </right>
      <top style="thick">
        <color indexed="12"/>
      </top>
      <bottom>
        <color indexed="8"/>
      </bottom>
      <diagonal/>
    </border>
    <border>
      <left style="thick">
        <color indexed="12"/>
      </left>
      <right>
        <color indexed="8"/>
      </right>
      <top style="thick">
        <color indexed="12"/>
      </top>
      <bottom>
        <color indexed="8"/>
      </bottom>
      <diagonal/>
    </border>
    <border>
      <left style="thick">
        <color indexed="12"/>
      </left>
      <right style="medium">
        <color indexed="8"/>
      </right>
      <top style="thick">
        <color indexed="12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12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12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12"/>
      </right>
      <top style="medium">
        <color indexed="12"/>
      </top>
      <bottom style="thin">
        <color indexed="8"/>
      </bottom>
      <diagonal/>
    </border>
    <border>
      <left style="medium">
        <color indexed="12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>
        <color indexed="14"/>
      </right>
      <top>
        <color indexed="8"/>
      </top>
      <bottom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12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 style="thick">
        <color indexed="12"/>
      </top>
      <bottom style="thin">
        <color indexed="20"/>
      </bottom>
      <diagonal/>
    </border>
    <border>
      <left style="medium">
        <color indexed="8"/>
      </left>
      <right style="medium">
        <color indexed="8"/>
      </right>
      <top style="thick">
        <color indexed="12"/>
      </top>
      <bottom style="thin">
        <color indexed="17"/>
      </bottom>
      <diagonal/>
    </border>
    <border>
      <left style="medium">
        <color indexed="8"/>
      </left>
      <right>
        <color indexed="8"/>
      </right>
      <top style="thick">
        <color indexed="12"/>
      </top>
      <bottom style="thin">
        <color indexed="12"/>
      </bottom>
      <diagonal/>
    </border>
    <border>
      <left>
        <color indexed="8"/>
      </left>
      <right style="thick">
        <color indexed="8"/>
      </right>
      <top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>
        <color indexed="8"/>
      </top>
      <bottom style="thin">
        <color indexed="8"/>
      </bottom>
      <diagonal/>
    </border>
    <border>
      <left style="thick">
        <color indexed="8"/>
      </left>
      <right style="medium">
        <color indexed="8"/>
      </right>
      <top>
        <color indexed="8"/>
      </top>
      <bottom style="thin">
        <color indexed="8"/>
      </bottom>
      <diagonal/>
    </border>
    <border>
      <left style="medium">
        <color indexed="8"/>
      </left>
      <right style="thick">
        <color indexed="8"/>
      </right>
      <top>
        <color indexed="8"/>
      </top>
      <bottom style="thin">
        <color indexed="25"/>
      </bottom>
      <diagonal/>
    </border>
    <border>
      <left style="thick">
        <color indexed="8"/>
      </left>
      <right style="thin">
        <color indexed="25"/>
      </right>
      <top>
        <color indexed="8"/>
      </top>
      <bottom style="thin">
        <color indexed="25"/>
      </bottom>
      <diagonal/>
    </border>
    <border>
      <left style="thin">
        <color indexed="25"/>
      </left>
      <right style="medium">
        <color indexed="8"/>
      </right>
      <top>
        <color indexed="8"/>
      </top>
      <bottom style="thin">
        <color indexed="25"/>
      </bottom>
      <diagonal/>
    </border>
    <border>
      <left style="medium">
        <color indexed="8"/>
      </left>
      <right style="medium">
        <color indexed="8"/>
      </right>
      <top>
        <color indexed="8"/>
      </top>
      <bottom style="thin">
        <color indexed="25"/>
      </bottom>
      <diagonal/>
    </border>
    <border>
      <left style="medium">
        <color indexed="8"/>
      </left>
      <right>
        <color indexed="8"/>
      </right>
      <top>
        <color indexed="8"/>
      </top>
      <bottom style="thin">
        <color indexed="25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8"/>
      </bottom>
      <diagonal/>
    </border>
    <border>
      <left style="thick">
        <color indexed="12"/>
      </left>
      <right style="thin">
        <color indexed="8"/>
      </right>
      <top style="thick">
        <color indexed="12"/>
      </top>
      <bottom style="thick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12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 style="thin">
        <color indexed="20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 style="thin">
        <color indexed="17"/>
      </top>
      <bottom style="thin">
        <color indexed="12"/>
      </bottom>
      <diagonal/>
    </border>
    <border>
      <left style="medium">
        <color indexed="8"/>
      </left>
      <right>
        <color indexed="8"/>
      </right>
      <top style="thin">
        <color indexed="12"/>
      </top>
      <bottom style="thin">
        <color indexed="12"/>
      </bottom>
      <diagonal/>
    </border>
    <border>
      <left>
        <color indexed="8"/>
      </left>
      <right style="medium">
        <color indexed="8"/>
      </right>
      <top style="thin">
        <color indexed="8"/>
      </top>
      <bottom style="thin">
        <color indexed="25"/>
      </bottom>
      <diagonal/>
    </border>
    <border>
      <left style="medium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25"/>
      </right>
      <top style="thin">
        <color indexed="25"/>
      </top>
      <bottom/>
      <diagonal/>
    </border>
    <border>
      <left style="thick">
        <color indexed="8"/>
      </left>
      <right style="thick">
        <color indexed="8"/>
      </right>
      <top style="thin">
        <color indexed="25"/>
      </top>
      <bottom/>
      <diagonal/>
    </border>
    <border>
      <left style="thin">
        <color indexed="25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25"/>
      </right>
      <top style="thin">
        <color indexed="8"/>
      </top>
      <bottom style="thin">
        <color indexed="8"/>
      </bottom>
      <diagonal/>
    </border>
    <border>
      <left style="thin">
        <color indexed="25"/>
      </left>
      <right style="thick">
        <color indexed="8"/>
      </right>
      <top style="thin">
        <color indexed="8"/>
      </top>
      <bottom style="thin">
        <color indexed="25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25"/>
      </bottom>
      <diagonal/>
    </border>
    <border>
      <left style="thick">
        <color indexed="8"/>
      </left>
      <right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2"/>
      </top>
      <bottom style="thin">
        <color indexed="17"/>
      </bottom>
      <diagonal/>
    </border>
    <border>
      <left style="medium">
        <color indexed="8"/>
      </left>
      <right style="thick">
        <color indexed="8"/>
      </right>
      <top style="thin">
        <color indexed="12"/>
      </top>
      <bottom style="thin">
        <color indexed="12"/>
      </bottom>
      <diagonal/>
    </border>
    <border>
      <left style="thick">
        <color indexed="8"/>
      </left>
      <right style="thin">
        <color indexed="25"/>
      </right>
      <top/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n">
        <color indexed="25"/>
      </left>
      <right style="thick">
        <color indexed="8"/>
      </right>
      <top style="thin">
        <color indexed="8"/>
      </top>
      <bottom>
        <color indexed="8"/>
      </bottom>
      <diagonal/>
    </border>
    <border>
      <left style="thick">
        <color indexed="8"/>
      </left>
      <right style="thin">
        <color indexed="25"/>
      </right>
      <top style="thin">
        <color indexed="8"/>
      </top>
      <bottom style="thin">
        <color indexed="25"/>
      </bottom>
      <diagonal/>
    </border>
    <border>
      <left style="thin">
        <color indexed="25"/>
      </left>
      <right>
        <color indexed="8"/>
      </right>
      <top style="thin">
        <color indexed="25"/>
      </top>
      <bottom style="thin">
        <color indexed="8"/>
      </bottom>
      <diagonal/>
    </border>
    <border>
      <left>
        <color indexed="8"/>
      </left>
      <right>
        <color indexed="8"/>
      </right>
      <top style="thin">
        <color indexed="25"/>
      </top>
      <bottom style="thin">
        <color indexed="8"/>
      </bottom>
      <diagonal/>
    </border>
    <border>
      <left style="thick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 style="thick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>
        <color indexed="8"/>
      </top>
      <bottom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25"/>
      </top>
      <bottom style="thin">
        <color indexed="8"/>
      </bottom>
      <diagonal/>
    </border>
    <border>
      <left style="thin">
        <color indexed="25"/>
      </left>
      <right style="medium">
        <color indexed="8"/>
      </right>
      <top style="thin">
        <color indexed="25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25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>
        <color indexed="8"/>
      </right>
      <top/>
      <bottom style="thin">
        <color indexed="8"/>
      </bottom>
      <diagonal/>
    </border>
    <border>
      <left>
        <color indexed="8"/>
      </left>
      <right style="medium">
        <color indexed="8"/>
      </right>
      <top>
        <color indexed="8"/>
      </top>
      <bottom>
        <color indexed="8"/>
      </bottom>
      <diagonal/>
    </border>
    <border>
      <left style="medium">
        <color indexed="8"/>
      </left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 style="thick">
        <color indexed="8"/>
      </right>
      <top style="thin">
        <color indexed="25"/>
      </top>
      <bottom style="thin">
        <color indexed="8"/>
      </bottom>
      <diagonal/>
    </border>
    <border>
      <left style="thick">
        <color indexed="8"/>
      </left>
      <right>
        <color indexed="8"/>
      </right>
      <top style="thin">
        <color indexed="8"/>
      </top>
      <bottom style="thin">
        <color indexed="25"/>
      </bottom>
      <diagonal/>
    </border>
    <border>
      <left style="medium">
        <color indexed="8"/>
      </left>
      <right style="medium">
        <color indexed="8"/>
      </right>
      <top>
        <color indexed="8"/>
      </top>
      <bottom style="thin">
        <color indexed="8"/>
      </bottom>
      <diagonal/>
    </border>
    <border>
      <left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25"/>
      </top>
      <bottom style="thin">
        <color indexed="25"/>
      </bottom>
      <diagonal/>
    </border>
    <border>
      <left style="thick">
        <color indexed="8"/>
      </left>
      <right style="medium">
        <color indexed="8"/>
      </right>
      <top style="thin">
        <color indexed="8"/>
      </top>
      <bottom style="thin">
        <color indexed="25"/>
      </bottom>
      <diagonal/>
    </border>
    <border>
      <left style="medium">
        <color indexed="8"/>
      </left>
      <right style="medium">
        <color indexed="8"/>
      </right>
      <top style="thin">
        <color indexed="25"/>
      </top>
      <bottom style="thin">
        <color indexed="25"/>
      </bottom>
      <diagonal/>
    </border>
    <border>
      <left style="medium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>
        <color indexed="8"/>
      </left>
      <right style="thick">
        <color indexed="8"/>
      </right>
      <top style="thin">
        <color indexed="8"/>
      </top>
      <bottom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2"/>
      </top>
      <bottom style="thin">
        <color indexed="20"/>
      </bottom>
      <diagonal/>
    </border>
    <border>
      <left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5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25"/>
      </top>
      <bottom style="thin">
        <color indexed="8"/>
      </bottom>
      <diagonal/>
    </border>
    <border>
      <left style="medium"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25"/>
      </top>
      <bottom>
        <color indexed="8"/>
      </bottom>
      <diagonal/>
    </border>
    <border>
      <left>
        <color indexed="8"/>
      </left>
      <right style="thick">
        <color indexed="8"/>
      </right>
      <top>
        <color indexed="8"/>
      </top>
      <bottom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20"/>
      </top>
      <bottom style="thin">
        <color indexed="20"/>
      </bottom>
      <diagonal/>
    </border>
    <border>
      <left style="thick">
        <color indexed="8"/>
      </left>
      <right style="medium">
        <color indexed="8"/>
      </right>
      <top style="thin">
        <color indexed="25"/>
      </top>
      <bottom style="thin">
        <color indexed="25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25"/>
      </bottom>
      <diagonal/>
    </border>
    <border>
      <left style="medium">
        <color indexed="8"/>
      </left>
      <right style="medium">
        <color indexed="8"/>
      </right>
      <top style="thin">
        <color indexed="20"/>
      </top>
      <bottom style="thin">
        <color indexed="17"/>
      </bottom>
      <diagonal/>
    </border>
    <border>
      <left>
        <color indexed="8"/>
      </left>
      <right style="thick">
        <color indexed="8"/>
      </right>
      <top style="thin">
        <color indexed="8"/>
      </top>
      <bottom style="thin">
        <color indexed="25"/>
      </bottom>
      <diagonal/>
    </border>
    <border>
      <left style="thin">
        <color indexed="25"/>
      </left>
      <right style="medium">
        <color indexed="8"/>
      </right>
      <top style="thin">
        <color indexed="8"/>
      </top>
      <bottom style="thin">
        <color indexed="25"/>
      </bottom>
      <diagonal/>
    </border>
    <border>
      <left style="medium">
        <color indexed="8"/>
      </left>
      <right>
        <color indexed="8"/>
      </right>
      <top>
        <color indexed="8"/>
      </top>
      <bottom style="thin">
        <color indexed="8"/>
      </bottom>
      <diagonal/>
    </border>
    <border>
      <left style="thin">
        <color indexed="25"/>
      </left>
      <right style="thick">
        <color indexed="8"/>
      </right>
      <top style="thin">
        <color indexed="25"/>
      </top>
      <bottom style="thin">
        <color indexed="8"/>
      </bottom>
      <diagonal/>
    </border>
    <border>
      <left style="thick">
        <color indexed="8"/>
      </left>
      <right style="medium">
        <color indexed="8"/>
      </right>
      <top/>
      <bottom style="thin">
        <color indexed="8"/>
      </bottom>
      <diagonal/>
    </border>
    <border>
      <left>
        <color indexed="8"/>
      </left>
      <right style="thick">
        <color indexed="8"/>
      </right>
      <top style="thin">
        <color indexed="25"/>
      </top>
      <bottom>
        <color indexed="8"/>
      </bottom>
      <diagonal/>
    </border>
    <border>
      <left style="thick">
        <color indexed="8"/>
      </left>
      <right>
        <color indexed="8"/>
      </right>
      <top style="thin">
        <color indexed="25"/>
      </top>
      <bottom style="thin">
        <color indexed="25"/>
      </bottom>
      <diagonal/>
    </border>
    <border>
      <left>
        <color indexed="8"/>
      </left>
      <right style="thick">
        <color indexed="8"/>
      </right>
      <top/>
      <bottom style="thin">
        <color indexed="25"/>
      </bottom>
      <diagonal/>
    </border>
    <border>
      <left style="medium">
        <color indexed="8"/>
      </left>
      <right style="thick">
        <color indexed="8"/>
      </right>
      <top style="thin">
        <color indexed="25"/>
      </top>
      <bottom style="thin">
        <color indexed="8"/>
      </bottom>
      <diagonal/>
    </border>
    <border>
      <left>
        <color indexed="8"/>
      </left>
      <right style="medium">
        <color indexed="8"/>
      </right>
      <top style="thin">
        <color indexed="25"/>
      </top>
      <bottom style="thin">
        <color indexed="25"/>
      </bottom>
      <diagonal/>
    </border>
    <border>
      <left style="medium">
        <color indexed="8"/>
      </left>
      <right style="thick">
        <color indexed="8"/>
      </right>
      <top style="thin">
        <color indexed="25"/>
      </top>
      <bottom style="thin">
        <color indexed="25"/>
      </bottom>
      <diagonal/>
    </border>
    <border>
      <left style="medium">
        <color indexed="8"/>
      </left>
      <right style="thick">
        <color indexed="8"/>
      </right>
      <top style="thin">
        <color indexed="8"/>
      </top>
      <bottom>
        <color indexed="8"/>
      </bottom>
      <diagonal/>
    </border>
    <border>
      <left style="thick">
        <color indexed="8"/>
      </left>
      <right style="medium">
        <color indexed="8"/>
      </right>
      <top style="thin">
        <color indexed="25"/>
      </top>
      <bottom style="thin">
        <color indexed="8"/>
      </bottom>
      <diagonal/>
    </border>
    <border>
      <left style="medium">
        <color indexed="8"/>
      </left>
      <right style="thick">
        <color indexed="8"/>
      </right>
      <top style="thin">
        <color indexed="8"/>
      </top>
      <bottom style="thin">
        <color indexed="25"/>
      </bottom>
      <diagonal/>
    </border>
    <border>
      <left>
        <color indexed="8"/>
      </left>
      <right style="medium">
        <color indexed="8"/>
      </right>
      <top>
        <color indexed="8"/>
      </top>
      <bottom style="thin">
        <color indexed="8"/>
      </bottom>
      <diagonal/>
    </border>
    <border>
      <left style="thin">
        <color indexed="25"/>
      </left>
      <right style="thick">
        <color indexed="12"/>
      </right>
      <top>
        <color indexed="8"/>
      </top>
      <bottom>
        <color indexed="8"/>
      </bottom>
      <diagonal/>
    </border>
    <border>
      <left>
        <color indexed="8"/>
      </left>
      <right style="thick">
        <color indexed="8"/>
      </right>
      <top style="thin">
        <color indexed="25"/>
      </top>
      <bottom style="thin">
        <color indexed="25"/>
      </bottom>
      <diagonal/>
    </border>
    <border>
      <left style="medium">
        <color indexed="8"/>
      </left>
      <right style="medium">
        <color indexed="8"/>
      </right>
      <top style="thin">
        <color indexed="17"/>
      </top>
      <bottom style="thin">
        <color indexed="17"/>
      </bottom>
      <diagonal/>
    </border>
    <border>
      <left style="medium">
        <color indexed="8"/>
      </left>
      <right>
        <color indexed="8"/>
      </right>
      <top style="thin">
        <color indexed="12"/>
      </top>
      <bottom style="thin">
        <color indexed="17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>
        <color indexed="8"/>
      </left>
      <right style="medium">
        <color indexed="12"/>
      </right>
      <top style="thin">
        <color indexed="8"/>
      </top>
      <bottom>
        <color indexed="8"/>
      </bottom>
      <diagonal/>
    </border>
    <border>
      <left style="thick">
        <color indexed="8"/>
      </left>
      <right style="medium">
        <color indexed="30"/>
      </right>
      <top style="thin">
        <color indexed="17"/>
      </top>
      <bottom style="thin">
        <color indexed="20"/>
      </bottom>
      <diagonal/>
    </border>
    <border>
      <left style="medium">
        <color indexed="30"/>
      </left>
      <right style="thick">
        <color indexed="8"/>
      </right>
      <top style="thin">
        <color indexed="12"/>
      </top>
      <bottom style="thick">
        <color indexed="30"/>
      </bottom>
      <diagonal/>
    </border>
    <border>
      <left style="thick">
        <color indexed="8"/>
      </left>
      <right style="medium">
        <color indexed="8"/>
      </right>
      <top style="thin">
        <color indexed="17"/>
      </top>
      <bottom style="thick">
        <color indexed="30"/>
      </bottom>
      <diagonal/>
    </border>
    <border>
      <left style="medium">
        <color indexed="8"/>
      </left>
      <right style="medium">
        <color indexed="8"/>
      </right>
      <top style="thin">
        <color indexed="17"/>
      </top>
      <bottom style="thick">
        <color indexed="30"/>
      </bottom>
      <diagonal/>
    </border>
    <border>
      <left style="medium">
        <color indexed="8"/>
      </left>
      <right>
        <color indexed="8"/>
      </right>
      <top style="thin">
        <color indexed="17"/>
      </top>
      <bottom style="thick">
        <color indexed="30"/>
      </bottom>
      <diagonal/>
    </border>
    <border>
      <left>
        <color indexed="8"/>
      </left>
      <right style="thin">
        <color indexed="8"/>
      </right>
      <top style="thin">
        <color indexed="25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25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30"/>
      </bottom>
      <diagonal/>
    </border>
    <border>
      <left style="thin">
        <color indexed="8"/>
      </left>
      <right style="thin">
        <color indexed="8"/>
      </right>
      <top style="thin">
        <color indexed="25"/>
      </top>
      <bottom style="thick">
        <color indexed="30"/>
      </bottom>
      <diagonal/>
    </border>
    <border>
      <left style="thin">
        <color indexed="8"/>
      </left>
      <right>
        <color indexed="8"/>
      </right>
      <top style="thin">
        <color indexed="25"/>
      </top>
      <bottom style="thick">
        <color indexed="30"/>
      </bottom>
      <diagonal/>
    </border>
    <border>
      <left>
        <color indexed="8"/>
      </left>
      <right style="thin">
        <color indexed="8"/>
      </right>
      <top style="thick">
        <color indexed="12"/>
      </top>
      <bottom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>
        <color indexed="8"/>
      </left>
      <right style="medium">
        <color indexed="8"/>
      </right>
      <top style="thin">
        <color indexed="8"/>
      </top>
      <bottom>
        <color indexed="8"/>
      </bottom>
      <diagonal/>
    </border>
    <border>
      <left style="medium">
        <color indexed="8"/>
      </left>
      <right/>
      <top style="thin">
        <color indexed="8"/>
      </top>
      <bottom>
        <color indexed="8"/>
      </bottom>
      <diagonal/>
    </border>
    <border>
      <left/>
      <right style="thin">
        <color indexed="8"/>
      </right>
      <top style="thin">
        <color indexed="8"/>
      </top>
      <bottom>
        <color indexed="8"/>
      </bottom>
      <diagonal/>
    </border>
    <border>
      <left style="thick">
        <color indexed="8"/>
      </left>
      <right style="thin">
        <color indexed="17"/>
      </right>
      <top style="thin">
        <color indexed="20"/>
      </top>
      <bottom style="thin">
        <color indexed="17"/>
      </bottom>
      <diagonal/>
    </border>
    <border>
      <left style="thin">
        <color indexed="17"/>
      </left>
      <right style="thick">
        <color indexed="8"/>
      </right>
      <top style="thick">
        <color indexed="30"/>
      </top>
      <bottom style="thick">
        <color indexed="30"/>
      </bottom>
      <diagonal/>
    </border>
    <border>
      <left style="thick">
        <color indexed="8"/>
      </left>
      <right style="medium">
        <color indexed="8"/>
      </right>
      <top style="thick">
        <color indexed="30"/>
      </top>
      <bottom style="thick">
        <color indexed="30"/>
      </bottom>
      <diagonal/>
    </border>
    <border>
      <left style="medium">
        <color indexed="8"/>
      </left>
      <right style="medium">
        <color indexed="8"/>
      </right>
      <top style="thick">
        <color indexed="30"/>
      </top>
      <bottom style="thick">
        <color indexed="30"/>
      </bottom>
      <diagonal/>
    </border>
    <border>
      <left style="medium">
        <color indexed="8"/>
      </left>
      <right/>
      <top style="thick">
        <color indexed="30"/>
      </top>
      <bottom style="thick">
        <color indexed="30"/>
      </bottom>
      <diagonal/>
    </border>
    <border>
      <left/>
      <right style="thick">
        <color indexed="8"/>
      </right>
      <top style="thick">
        <color indexed="8"/>
      </top>
      <bottom style="thin">
        <color indexed="12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12"/>
      </bottom>
      <diagonal/>
    </border>
    <border>
      <left style="thick">
        <color indexed="8"/>
      </left>
      <right style="thick">
        <color indexed="33"/>
      </right>
      <top style="thick">
        <color indexed="8"/>
      </top>
      <bottom style="thin">
        <color indexed="12"/>
      </bottom>
      <diagonal/>
    </border>
    <border>
      <left style="thick">
        <color indexed="33"/>
      </left>
      <right style="thick">
        <color indexed="8"/>
      </right>
      <top style="thick">
        <color indexed="8"/>
      </top>
      <bottom style="thin">
        <color indexed="12"/>
      </bottom>
      <diagonal/>
    </border>
    <border>
      <left style="thick">
        <color indexed="8"/>
      </left>
      <right style="thick">
        <color indexed="8"/>
      </right>
      <top style="thick">
        <color indexed="30"/>
      </top>
      <bottom style="thin">
        <color indexed="12"/>
      </bottom>
      <diagonal/>
    </border>
    <border>
      <left style="thick">
        <color indexed="8"/>
      </left>
      <right style="medium">
        <color indexed="8"/>
      </right>
      <top style="thick">
        <color indexed="30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 style="thick">
        <color indexed="30"/>
      </top>
      <bottom style="thin">
        <color indexed="12"/>
      </bottom>
      <diagonal/>
    </border>
    <border>
      <left style="medium">
        <color indexed="8"/>
      </left>
      <right style="thick">
        <color indexed="8"/>
      </right>
      <top style="thick">
        <color indexed="30"/>
      </top>
      <bottom style="thin">
        <color indexed="12"/>
      </bottom>
      <diagonal/>
    </border>
    <border>
      <left style="thick">
        <color indexed="8"/>
      </left>
      <right>
        <color indexed="14"/>
      </right>
      <top style="thick">
        <color indexed="30"/>
      </top>
      <bottom style="thin">
        <color indexed="12"/>
      </bottom>
      <diagonal/>
    </border>
    <border>
      <left>
        <color indexed="14"/>
      </left>
      <right>
        <color indexed="8"/>
      </right>
      <top style="thick">
        <color indexed="30"/>
      </top>
      <bottom style="thin">
        <color indexed="12"/>
      </bottom>
      <diagonal/>
    </border>
    <border>
      <left>
        <color indexed="8"/>
      </left>
      <right>
        <color indexed="8"/>
      </right>
      <top style="thick">
        <color indexed="30"/>
      </top>
      <bottom style="thin">
        <color indexed="12"/>
      </bottom>
      <diagonal/>
    </border>
    <border>
      <left style="thick">
        <color indexed="8"/>
      </left>
      <right style="medium">
        <color indexed="30"/>
      </right>
      <top style="thin">
        <color indexed="17"/>
      </top>
      <bottom style="thin">
        <color indexed="17"/>
      </bottom>
      <diagonal/>
    </border>
    <border>
      <left style="medium">
        <color indexed="30"/>
      </left>
      <right style="thick">
        <color indexed="8"/>
      </right>
      <top style="thick">
        <color indexed="30"/>
      </top>
      <bottom style="thin">
        <color indexed="12"/>
      </bottom>
      <diagonal/>
    </border>
    <border>
      <left style="medium">
        <color indexed="8"/>
      </left>
      <right/>
      <top style="thick">
        <color indexed="30"/>
      </top>
      <bottom style="thin">
        <color indexed="12"/>
      </bottom>
      <diagonal/>
    </border>
    <border>
      <left/>
      <right style="thick">
        <color indexed="8"/>
      </right>
      <top style="thin">
        <color indexed="12"/>
      </top>
      <bottom style="thin">
        <color indexed="25"/>
      </bottom>
      <diagonal/>
    </border>
    <border>
      <left style="thick">
        <color indexed="8"/>
      </left>
      <right style="thick">
        <color indexed="8"/>
      </right>
      <top style="thin">
        <color indexed="12"/>
      </top>
      <bottom style="thin">
        <color indexed="12"/>
      </bottom>
      <diagonal/>
    </border>
    <border>
      <left style="thick">
        <color indexed="8"/>
      </left>
      <right style="medium">
        <color indexed="8"/>
      </right>
      <top style="thin">
        <color indexed="12"/>
      </top>
      <bottom style="thin">
        <color indexed="25"/>
      </bottom>
      <diagonal/>
    </border>
    <border>
      <left style="medium">
        <color indexed="8"/>
      </left>
      <right style="thick">
        <color indexed="8"/>
      </right>
      <top style="thin">
        <color indexed="12"/>
      </top>
      <bottom style="thin">
        <color indexed="25"/>
      </bottom>
      <diagonal/>
    </border>
    <border>
      <left style="thick">
        <color indexed="8"/>
      </left>
      <right style="thick">
        <color indexed="8"/>
      </right>
      <top style="thin">
        <color indexed="12"/>
      </top>
      <bottom style="thin">
        <color indexed="25"/>
      </bottom>
      <diagonal/>
    </border>
    <border>
      <left style="thick">
        <color indexed="8"/>
      </left>
      <right style="medium">
        <color indexed="8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>
        <color indexed="8"/>
      </top>
      <bottom style="medium">
        <color indexed="8"/>
      </bottom>
      <diagonal/>
    </border>
    <border>
      <left style="thick">
        <color indexed="8"/>
      </left>
      <right style="medium">
        <color indexed="30"/>
      </right>
      <top style="thin">
        <color indexed="17"/>
      </top>
      <bottom style="thin">
        <color indexed="12"/>
      </bottom>
      <diagonal/>
    </border>
    <border>
      <left style="medium">
        <color indexed="30"/>
      </left>
      <right style="thick">
        <color indexed="8"/>
      </right>
      <top style="thin">
        <color indexed="12"/>
      </top>
      <bottom style="thin">
        <color indexed="17"/>
      </bottom>
      <diagonal/>
    </border>
    <border>
      <left style="thin">
        <color indexed="25"/>
      </left>
      <right style="thick">
        <color indexed="8"/>
      </right>
      <top style="thin">
        <color indexed="12"/>
      </top>
      <bottom style="thin">
        <color indexed="17"/>
      </bottom>
      <diagonal/>
    </border>
    <border>
      <left style="thick">
        <color indexed="8"/>
      </left>
      <right style="medium">
        <color indexed="8"/>
      </right>
      <top style="thin">
        <color indexed="12"/>
      </top>
      <bottom style="thin">
        <color indexed="17"/>
      </bottom>
      <diagonal/>
    </border>
    <border>
      <left style="medium">
        <color indexed="8"/>
      </left>
      <right style="medium">
        <color indexed="8"/>
      </right>
      <top style="thin">
        <color indexed="12"/>
      </top>
      <bottom style="thin">
        <color indexed="25"/>
      </bottom>
      <diagonal/>
    </border>
    <border>
      <left style="medium">
        <color indexed="8"/>
      </left>
      <right style="medium">
        <color indexed="8"/>
      </right>
      <top style="thin">
        <color indexed="17"/>
      </top>
      <bottom/>
      <diagonal/>
    </border>
    <border>
      <left style="medium">
        <color indexed="8"/>
      </left>
      <right>
        <color indexed="8"/>
      </right>
      <top style="thin">
        <color indexed="12"/>
      </top>
      <bottom style="thin">
        <color indexed="25"/>
      </bottom>
      <diagonal/>
    </border>
    <border>
      <left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 style="thick">
        <color indexed="8"/>
      </left>
      <right style="medium">
        <color indexed="30"/>
      </right>
      <top style="thin">
        <color indexed="12"/>
      </top>
      <bottom style="thin">
        <color indexed="17"/>
      </bottom>
      <diagonal/>
    </border>
    <border>
      <left style="medium">
        <color indexed="30"/>
      </left>
      <right style="thick">
        <color indexed="8"/>
      </right>
      <top style="thin">
        <color indexed="17"/>
      </top>
      <bottom style="thin">
        <color indexed="12"/>
      </bottom>
      <diagonal/>
    </border>
    <border>
      <left style="thin">
        <color indexed="25"/>
      </left>
      <right style="thick">
        <color indexed="8"/>
      </right>
      <top style="thin">
        <color indexed="17"/>
      </top>
      <bottom/>
      <diagonal/>
    </border>
    <border>
      <left style="thick">
        <color indexed="8"/>
      </left>
      <right style="thick">
        <color indexed="8"/>
      </right>
      <top style="thin">
        <color indexed="17"/>
      </top>
      <bottom/>
      <diagonal/>
    </border>
    <border>
      <left style="thick">
        <color indexed="8"/>
      </left>
      <right>
        <color indexed="8"/>
      </right>
      <top style="thin">
        <color indexed="25"/>
      </top>
      <bottom/>
      <diagonal/>
    </border>
    <border>
      <left style="thick">
        <color indexed="8"/>
      </left>
      <right style="medium">
        <color indexed="30"/>
      </right>
      <top style="thin">
        <color indexed="17"/>
      </top>
      <bottom style="thick">
        <color indexed="30"/>
      </bottom>
      <diagonal/>
    </border>
    <border>
      <left style="thick">
        <color indexed="8"/>
      </left>
      <right style="medium">
        <color indexed="8"/>
      </right>
      <top style="thin">
        <color indexed="12"/>
      </top>
      <bottom style="thick">
        <color indexed="30"/>
      </bottom>
      <diagonal/>
    </border>
    <border>
      <left style="medium">
        <color indexed="8"/>
      </left>
      <right style="medium">
        <color indexed="8"/>
      </right>
      <top style="thin">
        <color indexed="12"/>
      </top>
      <bottom style="thick">
        <color indexed="30"/>
      </bottom>
      <diagonal/>
    </border>
    <border>
      <left style="medium">
        <color indexed="8"/>
      </left>
      <right/>
      <top style="thin">
        <color indexed="12"/>
      </top>
      <bottom style="thin">
        <color indexed="17"/>
      </bottom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25"/>
      </right>
      <top/>
      <bottom style="thick">
        <color indexed="30"/>
      </bottom>
      <diagonal/>
    </border>
    <border>
      <left style="thin">
        <color indexed="25"/>
      </left>
      <right style="thick">
        <color indexed="8"/>
      </right>
      <top/>
      <bottom style="thick">
        <color indexed="30"/>
      </bottom>
      <diagonal/>
    </border>
    <border>
      <left style="thick">
        <color indexed="8"/>
      </left>
      <right style="medium">
        <color indexed="8"/>
      </right>
      <top/>
      <bottom style="thick">
        <color indexed="30"/>
      </bottom>
      <diagonal/>
    </border>
    <border>
      <left style="medium">
        <color indexed="8"/>
      </left>
      <right style="thick">
        <color indexed="8"/>
      </right>
      <top/>
      <bottom style="thick">
        <color indexed="30"/>
      </bottom>
      <diagonal/>
    </border>
    <border>
      <left style="thick">
        <color indexed="8"/>
      </left>
      <right style="thick">
        <color indexed="8"/>
      </right>
      <top/>
      <bottom style="thick">
        <color indexed="30"/>
      </bottom>
      <diagonal/>
    </border>
    <border>
      <left style="thick">
        <color indexed="8"/>
      </left>
      <right>
        <color indexed="8"/>
      </right>
      <top/>
      <bottom style="thick">
        <color indexed="30"/>
      </bottom>
      <diagonal/>
    </border>
    <border>
      <left style="thick">
        <color indexed="8"/>
      </left>
      <right style="medium">
        <color indexed="30"/>
      </right>
      <top style="thick">
        <color indexed="30"/>
      </top>
      <bottom style="thick">
        <color indexed="12"/>
      </bottom>
      <diagonal/>
    </border>
    <border>
      <left style="medium">
        <color indexed="30"/>
      </left>
      <right style="thick">
        <color indexed="8"/>
      </right>
      <top style="thick">
        <color indexed="30"/>
      </top>
      <bottom style="thick">
        <color indexed="12"/>
      </bottom>
      <diagonal/>
    </border>
    <border>
      <left style="thick">
        <color indexed="8"/>
      </left>
      <right style="medium">
        <color indexed="8"/>
      </right>
      <top style="thick">
        <color indexed="30"/>
      </top>
      <bottom style="thick">
        <color indexed="12"/>
      </bottom>
      <diagonal/>
    </border>
    <border>
      <left style="medium">
        <color indexed="8"/>
      </left>
      <right style="medium">
        <color indexed="8"/>
      </right>
      <top style="thick">
        <color indexed="30"/>
      </top>
      <bottom style="thick">
        <color indexed="12"/>
      </bottom>
      <diagonal/>
    </border>
    <border>
      <left style="medium">
        <color indexed="8"/>
      </left>
      <right style="medium">
        <color indexed="8"/>
      </right>
      <top style="thin">
        <color indexed="17"/>
      </top>
      <bottom style="thick">
        <color indexed="12"/>
      </bottom>
      <diagonal/>
    </border>
    <border>
      <left style="medium">
        <color indexed="8"/>
      </left>
      <right style="thick">
        <color indexed="8"/>
      </right>
      <top style="thin">
        <color indexed="17"/>
      </top>
      <bottom style="thick">
        <color indexed="12"/>
      </bottom>
      <diagonal/>
    </border>
    <border>
      <left style="thick">
        <color indexed="8"/>
      </left>
      <right style="medium">
        <color indexed="8"/>
      </right>
      <top/>
      <bottom style="thick">
        <color indexed="12"/>
      </bottom>
      <diagonal/>
    </border>
    <border>
      <left style="medium">
        <color indexed="8"/>
      </left>
      <right style="thick">
        <color indexed="8"/>
      </right>
      <top/>
      <bottom style="thick">
        <color indexed="12"/>
      </bottom>
      <diagonal/>
    </border>
    <border>
      <left style="thick">
        <color indexed="8"/>
      </left>
      <right style="thick">
        <color indexed="8"/>
      </right>
      <top style="thick">
        <color indexed="30"/>
      </top>
      <bottom style="thick">
        <color indexed="12"/>
      </bottom>
      <diagonal/>
    </border>
    <border>
      <left style="medium">
        <color indexed="8"/>
      </left>
      <right style="thick">
        <color indexed="8"/>
      </right>
      <top style="thick">
        <color indexed="30"/>
      </top>
      <bottom style="thick">
        <color indexed="12"/>
      </bottom>
      <diagonal/>
    </border>
    <border>
      <left style="medium">
        <color indexed="8"/>
      </left>
      <right>
        <color indexed="8"/>
      </right>
      <top style="thick">
        <color indexed="30"/>
      </top>
      <bottom style="thick">
        <color indexed="12"/>
      </bottom>
      <diagonal/>
    </border>
    <border>
      <left style="medium">
        <color indexed="8"/>
      </left>
      <right>
        <color indexed="8"/>
      </right>
      <top style="thick">
        <color indexed="12"/>
      </top>
      <bottom/>
      <diagonal/>
    </border>
    <border>
      <left>
        <color indexed="8"/>
      </left>
      <right>
        <color indexed="8"/>
      </right>
      <top style="thick">
        <color indexed="12"/>
      </top>
      <bottom>
        <color indexed="8"/>
      </bottom>
      <diagonal/>
    </border>
    <border>
      <left style="medium">
        <color indexed="8"/>
      </left>
      <right>
        <color indexed="8"/>
      </right>
      <top/>
      <bottom style="thick">
        <color indexed="12"/>
      </bottom>
      <diagonal/>
    </border>
    <border>
      <left>
        <color indexed="8"/>
      </left>
      <right>
        <color indexed="8"/>
      </right>
      <top>
        <color indexed="8"/>
      </top>
      <bottom style="thick">
        <color indexed="12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medium">
        <color indexed="12"/>
      </bottom>
      <diagonal/>
    </border>
    <border>
      <left style="thick">
        <color indexed="12"/>
      </left>
      <right>
        <color indexed="8"/>
      </right>
      <top>
        <color indexed="8"/>
      </top>
      <bottom>
        <color indexed="8"/>
      </bottom>
      <diagonal/>
    </border>
    <border>
      <left style="thick">
        <color indexed="12"/>
      </left>
      <right style="medium">
        <color indexed="8"/>
      </right>
      <top style="medium">
        <color indexed="12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 style="medium">
        <color indexed="12"/>
      </top>
      <bottom style="thin">
        <color indexed="12"/>
      </bottom>
      <diagonal/>
    </border>
    <border>
      <left style="medium">
        <color indexed="8"/>
      </left>
      <right style="thick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8"/>
      </left>
      <right style="thick">
        <color indexed="12"/>
      </right>
      <top style="thin">
        <color indexed="12"/>
      </top>
      <bottom style="thin">
        <color indexed="12"/>
      </bottom>
      <diagonal/>
    </border>
    <border>
      <left style="thick">
        <color indexed="12"/>
      </left>
      <right style="medium">
        <color indexed="8"/>
      </right>
      <top style="thin">
        <color indexed="12"/>
      </top>
      <bottom style="thick">
        <color indexed="12"/>
      </bottom>
      <diagonal/>
    </border>
    <border>
      <left style="medium">
        <color indexed="8"/>
      </left>
      <right style="medium">
        <color indexed="8"/>
      </right>
      <top style="thin">
        <color indexed="12"/>
      </top>
      <bottom style="thick">
        <color indexed="12"/>
      </bottom>
      <diagonal/>
    </border>
    <border>
      <left style="medium">
        <color indexed="8"/>
      </left>
      <right style="thick">
        <color indexed="12"/>
      </right>
      <top style="thin">
        <color indexed="12"/>
      </top>
      <bottom style="thick">
        <color indexed="1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>
        <color indexed="8"/>
      </right>
      <top/>
      <bottom/>
      <diagonal/>
    </border>
    <border>
      <left style="medium">
        <color indexed="8"/>
      </left>
      <right>
        <color indexed="8"/>
      </right>
      <top/>
      <bottom style="medium">
        <color indexed="8"/>
      </bottom>
      <diagonal/>
    </border>
    <border>
      <left style="thick">
        <color indexed="15"/>
      </left>
      <right style="thin">
        <color indexed="17"/>
      </right>
      <top style="thick">
        <color indexed="15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ck">
        <color indexed="15"/>
      </top>
      <bottom style="thin">
        <color indexed="17"/>
      </bottom>
      <diagonal/>
    </border>
    <border>
      <left style="thin">
        <color indexed="17"/>
      </left>
      <right style="thick">
        <color indexed="8"/>
      </right>
      <top style="thick">
        <color indexed="15"/>
      </top>
      <bottom style="thin">
        <color indexed="17"/>
      </bottom>
      <diagonal/>
    </border>
    <border>
      <left style="thick">
        <color indexed="8"/>
      </left>
      <right style="thin">
        <color indexed="17"/>
      </right>
      <top style="thick">
        <color indexed="8"/>
      </top>
      <bottom style="thin">
        <color indexed="17"/>
      </bottom>
      <diagonal/>
    </border>
    <border>
      <left style="thin">
        <color indexed="17"/>
      </left>
      <right style="thick">
        <color indexed="8"/>
      </right>
      <top style="thick">
        <color indexed="8"/>
      </top>
      <bottom style="thin">
        <color indexed="17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17"/>
      </bottom>
      <diagonal/>
    </border>
    <border>
      <left style="thin">
        <color indexed="17"/>
      </left>
      <right>
        <color indexed="8"/>
      </right>
      <top style="thick">
        <color indexed="8"/>
      </top>
      <bottom style="thin">
        <color indexed="17"/>
      </bottom>
      <diagonal/>
    </border>
    <border>
      <left style="thick">
        <color indexed="15"/>
      </left>
      <right style="thin">
        <color indexed="17"/>
      </right>
      <top style="thin">
        <color indexed="17"/>
      </top>
      <bottom style="thick">
        <color indexed="15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ck">
        <color indexed="15"/>
      </bottom>
      <diagonal/>
    </border>
    <border>
      <left style="thin">
        <color indexed="17"/>
      </left>
      <right style="thick">
        <color indexed="8"/>
      </right>
      <top style="thin">
        <color indexed="17"/>
      </top>
      <bottom style="thick">
        <color indexed="15"/>
      </bottom>
      <diagonal/>
    </border>
    <border>
      <left style="thick">
        <color indexed="8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ck">
        <color indexed="8"/>
      </right>
      <top style="thin">
        <color indexed="17"/>
      </top>
      <bottom style="thin">
        <color indexed="18"/>
      </bottom>
      <diagonal/>
    </border>
    <border>
      <left style="thick">
        <color indexed="8"/>
      </left>
      <right style="thin">
        <color indexed="17"/>
      </right>
      <top style="thin">
        <color indexed="17"/>
      </top>
      <bottom style="thick">
        <color indexed="15"/>
      </bottom>
      <diagonal/>
    </border>
    <border>
      <left style="thick">
        <color indexed="8"/>
      </left>
      <right style="thick">
        <color indexed="8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>
        <color indexed="8"/>
      </right>
      <top style="thin">
        <color indexed="17"/>
      </top>
      <bottom style="thin">
        <color indexed="18"/>
      </bottom>
      <diagonal/>
    </border>
    <border>
      <left style="thick">
        <color indexed="8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ck">
        <color indexed="8"/>
      </right>
      <top style="thin">
        <color indexed="18"/>
      </top>
      <bottom style="thin">
        <color indexed="17"/>
      </bottom>
      <diagonal/>
    </border>
    <border>
      <left style="thick">
        <color indexed="8"/>
      </left>
      <right style="thin">
        <color indexed="17"/>
      </right>
      <top style="thick">
        <color indexed="15"/>
      </top>
      <bottom style="thin">
        <color indexed="17"/>
      </bottom>
      <diagonal/>
    </border>
    <border>
      <left style="thick">
        <color indexed="8"/>
      </left>
      <right style="thick">
        <color indexed="8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>
        <color indexed="8"/>
      </right>
      <top style="thin">
        <color indexed="18"/>
      </top>
      <bottom style="thin">
        <color indexed="17"/>
      </bottom>
      <diagonal/>
    </border>
    <border>
      <left style="thick">
        <color indexed="15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ck">
        <color indexed="8"/>
      </right>
      <top style="thin">
        <color indexed="17"/>
      </top>
      <bottom style="thin">
        <color indexed="17"/>
      </bottom>
      <diagonal/>
    </border>
    <border>
      <left style="thick">
        <color indexed="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ck">
        <color indexed="8"/>
      </left>
      <right style="thick">
        <color indexed="8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>
        <color indexed="8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20"/>
      </bottom>
      <diagonal/>
    </border>
    <border>
      <left style="thin">
        <color indexed="17"/>
      </left>
      <right style="thick">
        <color indexed="8"/>
      </right>
      <top style="thin">
        <color indexed="17"/>
      </top>
      <bottom style="thin">
        <color indexed="20"/>
      </bottom>
      <diagonal/>
    </border>
    <border>
      <left style="thick">
        <color indexed="15"/>
      </left>
      <right style="thin">
        <color indexed="20"/>
      </right>
      <top style="thin">
        <color indexed="17"/>
      </top>
      <bottom style="thin">
        <color indexed="17"/>
      </bottom>
      <diagonal/>
    </border>
    <border>
      <left style="thin">
        <color indexed="20"/>
      </left>
      <right style="thin">
        <color indexed="17"/>
      </right>
      <top style="thin">
        <color indexed="20"/>
      </top>
      <bottom style="thin">
        <color indexed="20"/>
      </bottom>
      <diagonal/>
    </border>
    <border>
      <left style="thin">
        <color indexed="17"/>
      </left>
      <right style="thick">
        <color indexed="8"/>
      </right>
      <top style="thin">
        <color indexed="20"/>
      </top>
      <bottom style="thin">
        <color indexed="20"/>
      </bottom>
      <diagonal/>
    </border>
    <border>
      <left style="thick">
        <color indexed="8"/>
      </left>
      <right/>
      <top style="thin">
        <color indexed="17"/>
      </top>
      <bottom style="thin">
        <color indexed="17"/>
      </bottom>
      <diagonal/>
    </border>
    <border>
      <left/>
      <right style="thick">
        <color indexed="8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20"/>
      </top>
      <bottom style="thin">
        <color indexed="17"/>
      </bottom>
      <diagonal/>
    </border>
    <border>
      <left style="thin">
        <color indexed="17"/>
      </left>
      <right style="thick">
        <color indexed="8"/>
      </right>
      <top style="thin">
        <color indexed="20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20"/>
      </top>
      <bottom style="thin">
        <color indexed="20"/>
      </bottom>
      <diagonal/>
    </border>
    <border>
      <left style="thick">
        <color indexed="8"/>
      </left>
      <right style="thin">
        <color indexed="17"/>
      </right>
      <top style="thin">
        <color indexed="17"/>
      </top>
      <bottom/>
      <diagonal/>
    </border>
    <border>
      <left style="thick">
        <color indexed="8"/>
      </left>
      <right style="thin">
        <color indexed="17"/>
      </right>
      <top/>
      <bottom style="thick">
        <color indexed="15"/>
      </bottom>
      <diagonal/>
    </border>
    <border>
      <left style="thick">
        <color indexed="8"/>
      </left>
      <right style="thick">
        <color indexed="8"/>
      </right>
      <top style="thin">
        <color indexed="17"/>
      </top>
      <bottom style="thick">
        <color indexed="15"/>
      </bottom>
      <diagonal/>
    </border>
    <border>
      <left style="thin">
        <color indexed="17"/>
      </left>
      <right>
        <color indexed="8"/>
      </right>
      <top style="thin">
        <color indexed="17"/>
      </top>
      <bottom style="thick">
        <color indexed="15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ck">
        <color indexed="22"/>
      </bottom>
      <diagonal/>
    </border>
    <border>
      <left style="thin">
        <color indexed="17"/>
      </left>
      <right style="thick">
        <color indexed="8"/>
      </right>
      <top style="thin">
        <color indexed="17"/>
      </top>
      <bottom style="thick">
        <color indexed="22"/>
      </bottom>
      <diagonal/>
    </border>
    <border>
      <left style="thick">
        <color indexed="8"/>
      </left>
      <right style="thin">
        <color indexed="17"/>
      </right>
      <top style="thin">
        <color indexed="17"/>
      </top>
      <bottom style="thick">
        <color indexed="22"/>
      </bottom>
      <diagonal/>
    </border>
    <border>
      <left style="thick">
        <color indexed="8"/>
      </left>
      <right style="thin">
        <color indexed="17"/>
      </right>
      <top style="thick">
        <color indexed="15"/>
      </top>
      <bottom style="thick">
        <color indexed="15"/>
      </bottom>
      <diagonal/>
    </border>
    <border>
      <left style="thin">
        <color indexed="17"/>
      </left>
      <right style="thick">
        <color indexed="8"/>
      </right>
      <top style="thick">
        <color indexed="15"/>
      </top>
      <bottom style="thick">
        <color indexed="15"/>
      </bottom>
      <diagonal/>
    </border>
    <border>
      <left style="thick">
        <color indexed="8"/>
      </left>
      <right style="thick">
        <color indexed="8"/>
      </right>
      <top style="thick">
        <color indexed="15"/>
      </top>
      <bottom style="thick">
        <color indexed="15"/>
      </bottom>
      <diagonal/>
    </border>
    <border>
      <left style="thin">
        <color indexed="17"/>
      </left>
      <right>
        <color indexed="8"/>
      </right>
      <top style="thick">
        <color indexed="15"/>
      </top>
      <bottom style="thick">
        <color indexed="15"/>
      </bottom>
      <diagonal/>
    </border>
    <border>
      <left style="thin">
        <color indexed="17"/>
      </left>
      <right style="thin">
        <color indexed="17"/>
      </right>
      <top style="thick">
        <color indexed="22"/>
      </top>
      <bottom style="thick">
        <color indexed="22"/>
      </bottom>
      <diagonal/>
    </border>
    <border>
      <left style="thin">
        <color indexed="17"/>
      </left>
      <right style="thick">
        <color indexed="8"/>
      </right>
      <top style="thick">
        <color indexed="22"/>
      </top>
      <bottom style="thick">
        <color indexed="22"/>
      </bottom>
      <diagonal/>
    </border>
    <border>
      <left style="thick">
        <color indexed="8"/>
      </left>
      <right style="thin">
        <color indexed="17"/>
      </right>
      <top style="thick">
        <color indexed="22"/>
      </top>
      <bottom style="thick">
        <color indexed="22"/>
      </bottom>
      <diagonal/>
    </border>
    <border>
      <left style="thin">
        <color indexed="17"/>
      </left>
      <right style="thin">
        <color indexed="17"/>
      </right>
      <top style="thick">
        <color indexed="22"/>
      </top>
      <bottom style="medium">
        <color indexed="14"/>
      </bottom>
      <diagonal/>
    </border>
    <border>
      <left style="thin">
        <color indexed="17"/>
      </left>
      <right style="thick">
        <color indexed="8"/>
      </right>
      <top style="thick">
        <color indexed="22"/>
      </top>
      <bottom style="medium">
        <color indexed="14"/>
      </bottom>
      <diagonal/>
    </border>
    <border>
      <left style="thick">
        <color indexed="8"/>
      </left>
      <right style="thin">
        <color indexed="17"/>
      </right>
      <top style="thick">
        <color indexed="22"/>
      </top>
      <bottom style="medium">
        <color indexed="14"/>
      </bottom>
      <diagonal/>
    </border>
    <border>
      <left style="thick">
        <color indexed="8"/>
      </left>
      <right style="thin">
        <color indexed="17"/>
      </right>
      <top style="thick">
        <color indexed="15"/>
      </top>
      <bottom style="medium">
        <color indexed="14"/>
      </bottom>
      <diagonal/>
    </border>
    <border>
      <left style="thin">
        <color indexed="17"/>
      </left>
      <right style="thick">
        <color indexed="8"/>
      </right>
      <top style="thick">
        <color indexed="15"/>
      </top>
      <bottom style="medium">
        <color indexed="14"/>
      </bottom>
      <diagonal/>
    </border>
    <border>
      <left style="thick">
        <color indexed="8"/>
      </left>
      <right style="thick">
        <color indexed="8"/>
      </right>
      <top style="thick">
        <color indexed="15"/>
      </top>
      <bottom style="medium">
        <color indexed="14"/>
      </bottom>
      <diagonal/>
    </border>
    <border>
      <left style="thin">
        <color indexed="17"/>
      </left>
      <right>
        <color indexed="8"/>
      </right>
      <top style="thick">
        <color indexed="15"/>
      </top>
      <bottom style="medium">
        <color indexed="14"/>
      </bottom>
      <diagonal/>
    </border>
    <border>
      <left style="thin">
        <color indexed="17"/>
      </left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medium">
        <color indexed="14"/>
      </left>
      <right style="thick">
        <color indexed="8"/>
      </right>
      <top style="medium">
        <color indexed="14"/>
      </top>
      <bottom style="medium">
        <color indexed="14"/>
      </bottom>
      <diagonal/>
    </border>
    <border>
      <left style="thick">
        <color indexed="8"/>
      </left>
      <right>
        <color indexed="14"/>
      </right>
      <top style="medium">
        <color indexed="14"/>
      </top>
      <bottom style="medium">
        <color indexed="14"/>
      </bottom>
      <diagonal/>
    </border>
    <border>
      <left>
        <color indexed="14"/>
      </left>
      <right style="thick">
        <color indexed="8"/>
      </right>
      <top style="medium">
        <color indexed="14"/>
      </top>
      <bottom style="medium">
        <color indexed="14"/>
      </bottom>
      <diagonal/>
    </border>
    <border>
      <left style="thick">
        <color indexed="8"/>
      </left>
      <right style="thick">
        <color indexed="8"/>
      </right>
      <top style="medium">
        <color indexed="14"/>
      </top>
      <bottom style="medium">
        <color indexed="14"/>
      </bottom>
      <diagonal/>
    </border>
    <border>
      <left style="thick"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14"/>
      </left>
      <right>
        <color indexed="8"/>
      </right>
      <top style="medium">
        <color indexed="14"/>
      </top>
      <bottom style="medium">
        <color indexed="14"/>
      </bottom>
      <diagonal/>
    </border>
    <border>
      <left style="thick">
        <color indexed="15"/>
      </left>
      <right style="thin">
        <color indexed="17"/>
      </right>
      <top style="thin">
        <color indexed="17"/>
      </top>
      <bottom style="thick">
        <color indexed="12"/>
      </bottom>
      <diagonal/>
    </border>
    <border>
      <left style="thin">
        <color indexed="17"/>
      </left>
      <right style="medium">
        <color indexed="14"/>
      </right>
      <top style="medium">
        <color indexed="14"/>
      </top>
      <bottom style="thick">
        <color indexed="12"/>
      </bottom>
      <diagonal/>
    </border>
    <border>
      <left style="medium">
        <color indexed="14"/>
      </left>
      <right style="thick">
        <color indexed="8"/>
      </right>
      <top style="medium">
        <color indexed="14"/>
      </top>
      <bottom style="thick">
        <color indexed="12"/>
      </bottom>
      <diagonal/>
    </border>
    <border>
      <left style="thick">
        <color indexed="8"/>
      </left>
      <right>
        <color indexed="14"/>
      </right>
      <top style="medium">
        <color indexed="14"/>
      </top>
      <bottom style="thick">
        <color indexed="12"/>
      </bottom>
      <diagonal/>
    </border>
    <border>
      <left>
        <color indexed="14"/>
      </left>
      <right style="thick">
        <color indexed="8"/>
      </right>
      <top style="medium">
        <color indexed="14"/>
      </top>
      <bottom style="thick">
        <color indexed="12"/>
      </bottom>
      <diagonal/>
    </border>
    <border>
      <left style="thick">
        <color indexed="8"/>
      </left>
      <right style="thick">
        <color indexed="8"/>
      </right>
      <top style="medium">
        <color indexed="14"/>
      </top>
      <bottom style="thick">
        <color indexed="12"/>
      </bottom>
      <diagonal/>
    </border>
    <border>
      <left>
        <color indexed="14"/>
      </left>
      <right>
        <color indexed="8"/>
      </right>
      <top style="medium">
        <color indexed="14"/>
      </top>
      <bottom style="thick">
        <color indexed="12"/>
      </bottom>
      <diagonal/>
    </border>
    <border>
      <left>
        <color indexed="8"/>
      </left>
      <right style="medium">
        <color indexed="8"/>
      </right>
      <top>
        <color indexed="8"/>
      </top>
      <bottom/>
      <diagonal/>
    </border>
    <border>
      <left style="medium">
        <color indexed="8"/>
      </left>
      <right style="medium">
        <color indexed="8"/>
      </right>
      <top>
        <color indexed="8"/>
      </top>
      <bottom/>
      <diagonal/>
    </border>
    <border>
      <left style="medium">
        <color indexed="8"/>
      </left>
      <right>
        <color indexed="14"/>
      </right>
      <top>
        <color indexed="8"/>
      </top>
      <bottom/>
      <diagonal/>
    </border>
    <border>
      <left style="thick">
        <color indexed="12"/>
      </left>
      <right style="medium">
        <color indexed="14"/>
      </right>
      <top style="thick">
        <color indexed="12"/>
      </top>
      <bottom style="medium">
        <color indexed="14"/>
      </bottom>
      <diagonal/>
    </border>
    <border>
      <left style="medium">
        <color indexed="14"/>
      </left>
      <right style="medium">
        <color indexed="14"/>
      </right>
      <top style="thick">
        <color indexed="12"/>
      </top>
      <bottom style="medium">
        <color indexed="14"/>
      </bottom>
      <diagonal/>
    </border>
    <border>
      <left style="medium">
        <color indexed="14"/>
      </left>
      <right style="thick">
        <color indexed="15"/>
      </right>
      <top style="thick">
        <color indexed="12"/>
      </top>
      <bottom style="medium">
        <color indexed="14"/>
      </bottom>
      <diagonal/>
    </border>
    <border>
      <left style="thick">
        <color indexed="15"/>
      </left>
      <right style="thick">
        <color indexed="12"/>
      </right>
      <top style="thick">
        <color indexed="12"/>
      </top>
      <bottom style="medium">
        <color indexed="8"/>
      </bottom>
      <diagonal/>
    </border>
    <border>
      <left style="thick">
        <color indexed="12"/>
      </left>
      <right style="thick">
        <color indexed="8"/>
      </right>
      <top style="medium">
        <color indexed="14"/>
      </top>
      <bottom style="thin">
        <color indexed="20"/>
      </bottom>
      <diagonal/>
    </border>
    <border>
      <left style="thick">
        <color indexed="8"/>
      </left>
      <right style="thick">
        <color indexed="8"/>
      </right>
      <top style="medium">
        <color indexed="14"/>
      </top>
      <bottom style="medium">
        <color indexed="12"/>
      </bottom>
      <diagonal/>
    </border>
    <border>
      <left style="thick">
        <color indexed="8"/>
      </left>
      <right style="medium">
        <color indexed="8"/>
      </right>
      <top style="medium">
        <color indexed="14"/>
      </top>
      <bottom style="medium">
        <color indexed="14"/>
      </bottom>
      <diagonal/>
    </border>
    <border>
      <left style="medium">
        <color indexed="8"/>
      </left>
      <right style="medium">
        <color indexed="12"/>
      </right>
      <top style="medium">
        <color indexed="8"/>
      </top>
      <bottom style="medium">
        <color indexed="8"/>
      </bottom>
      <diagonal/>
    </border>
    <border>
      <left style="thin">
        <color indexed="12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12"/>
      </right>
      <top style="medium">
        <color indexed="8"/>
      </top>
      <bottom style="medium">
        <color indexed="14"/>
      </bottom>
      <diagonal/>
    </border>
    <border>
      <left style="medium">
        <color indexed="12"/>
      </left>
      <right style="thin">
        <color indexed="12"/>
      </right>
      <top style="medium">
        <color indexed="8"/>
      </top>
      <bottom style="medium">
        <color indexed="14"/>
      </bottom>
      <diagonal/>
    </border>
    <border>
      <left style="thin">
        <color indexed="12"/>
      </left>
      <right style="medium">
        <color indexed="12"/>
      </right>
      <top style="medium">
        <color indexed="8"/>
      </top>
      <bottom style="medium">
        <color indexed="14"/>
      </bottom>
      <diagonal/>
    </border>
    <border>
      <left style="thin">
        <color indexed="12"/>
      </left>
      <right style="medium">
        <color indexed="8"/>
      </right>
      <top style="medium">
        <color indexed="8"/>
      </top>
      <bottom style="medium">
        <color indexed="14"/>
      </bottom>
      <diagonal/>
    </border>
    <border>
      <left style="medium">
        <color indexed="8"/>
      </left>
      <right style="medium">
        <color indexed="12"/>
      </right>
      <top style="thin">
        <color indexed="18"/>
      </top>
      <bottom style="medium">
        <color indexed="8"/>
      </bottom>
      <diagonal/>
    </border>
    <border>
      <left style="thin">
        <color indexed="12"/>
      </left>
      <right style="medium">
        <color indexed="8"/>
      </right>
      <top style="thin">
        <color indexed="18"/>
      </top>
      <bottom style="medium">
        <color indexed="8"/>
      </bottom>
      <diagonal/>
    </border>
    <border>
      <left style="medium">
        <color indexed="8"/>
      </left>
      <right style="thick">
        <color indexed="12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24"/>
      </right>
      <top style="medium">
        <color indexed="8"/>
      </top>
      <bottom style="medium">
        <color indexed="14"/>
      </bottom>
      <diagonal/>
    </border>
    <border>
      <left style="thin">
        <color indexed="24"/>
      </left>
      <right style="thin">
        <color indexed="25"/>
      </right>
      <top style="medium">
        <color indexed="8"/>
      </top>
      <bottom style="medium">
        <color indexed="14"/>
      </bottom>
      <diagonal/>
    </border>
    <border>
      <left style="thin">
        <color indexed="25"/>
      </left>
      <right style="thin">
        <color indexed="25"/>
      </right>
      <top style="medium">
        <color indexed="8"/>
      </top>
      <bottom style="medium">
        <color indexed="14"/>
      </bottom>
      <diagonal/>
    </border>
    <border>
      <left style="thin">
        <color indexed="25"/>
      </left>
      <right style="medium">
        <color indexed="8"/>
      </right>
      <top style="medium">
        <color indexed="8"/>
      </top>
      <bottom style="medium">
        <color indexed="14"/>
      </bottom>
      <diagonal/>
    </border>
    <border>
      <left style="thin">
        <color indexed="25"/>
      </left>
      <right style="medium">
        <color indexed="14"/>
      </right>
      <top style="medium">
        <color indexed="8"/>
      </top>
      <bottom style="medium">
        <color indexed="14"/>
      </bottom>
      <diagonal/>
    </border>
    <border>
      <left style="medium">
        <color indexed="14"/>
      </left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medium">
        <color indexed="14"/>
      </left>
      <right style="thin">
        <color indexed="24"/>
      </right>
      <top style="medium">
        <color indexed="8"/>
      </top>
      <bottom style="thin">
        <color indexed="25"/>
      </bottom>
      <diagonal/>
    </border>
    <border>
      <left style="medium">
        <color indexed="8"/>
      </left>
      <right style="thick">
        <color indexed="12"/>
      </right>
      <top style="medium">
        <color indexed="8"/>
      </top>
      <bottom style="thin">
        <color indexed="25"/>
      </bottom>
      <diagonal/>
    </border>
    <border>
      <left style="medium">
        <color indexed="8"/>
      </left>
      <right style="thin">
        <color indexed="25"/>
      </right>
      <top style="thin">
        <color indexed="25"/>
      </top>
      <bottom style="medium">
        <color indexed="14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medium">
        <color indexed="14"/>
      </bottom>
      <diagonal/>
    </border>
    <border>
      <left style="thin">
        <color indexed="25"/>
      </left>
      <right style="medium">
        <color indexed="14"/>
      </right>
      <top style="thin">
        <color indexed="25"/>
      </top>
      <bottom style="medium">
        <color indexed="14"/>
      </bottom>
      <diagonal/>
    </border>
    <border>
      <left style="medium">
        <color indexed="14"/>
      </left>
      <right style="thin">
        <color indexed="25"/>
      </right>
      <top style="thin">
        <color indexed="25"/>
      </top>
      <bottom style="medium">
        <color indexed="14"/>
      </bottom>
      <diagonal/>
    </border>
    <border>
      <left style="thin">
        <color indexed="25"/>
      </left>
      <right style="medium">
        <color indexed="8"/>
      </right>
      <top style="thin">
        <color indexed="25"/>
      </top>
      <bottom style="medium">
        <color indexed="14"/>
      </bottom>
      <diagonal/>
    </border>
    <border>
      <left style="medium">
        <color indexed="14"/>
      </left>
      <right style="thin">
        <color indexed="25"/>
      </right>
      <top style="medium">
        <color indexed="14"/>
      </top>
      <bottom style="medium">
        <color indexed="14"/>
      </bottom>
      <diagonal/>
    </border>
    <border>
      <left style="thin">
        <color indexed="25"/>
      </left>
      <right style="thin">
        <color indexed="25"/>
      </right>
      <top style="medium">
        <color indexed="14"/>
      </top>
      <bottom style="medium">
        <color indexed="14"/>
      </bottom>
      <diagonal/>
    </border>
    <border>
      <left style="thin">
        <color indexed="25"/>
      </left>
      <right style="medium">
        <color indexed="8"/>
      </right>
      <top style="medium">
        <color indexed="14"/>
      </top>
      <bottom style="medium">
        <color indexed="14"/>
      </bottom>
      <diagonal/>
    </border>
    <border>
      <left style="thin">
        <color indexed="25"/>
      </left>
      <right style="medium">
        <color indexed="14"/>
      </right>
      <top style="thin">
        <color indexed="25"/>
      </top>
      <bottom style="thin">
        <color indexed="25"/>
      </bottom>
      <diagonal/>
    </border>
    <border>
      <left style="medium">
        <color indexed="8"/>
      </left>
      <right style="thick">
        <color indexed="12"/>
      </right>
      <top style="thin">
        <color indexed="25"/>
      </top>
      <bottom style="thin">
        <color indexed="25"/>
      </bottom>
      <diagonal/>
    </border>
    <border>
      <left style="thick">
        <color indexed="8"/>
      </left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medium">
        <color indexed="8"/>
      </left>
      <right style="thin">
        <color indexed="25"/>
      </right>
      <top style="medium">
        <color indexed="14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medium">
        <color indexed="14"/>
      </top>
      <bottom style="thin">
        <color indexed="25"/>
      </bottom>
      <diagonal/>
    </border>
    <border>
      <left style="thin">
        <color indexed="25"/>
      </left>
      <right style="thin">
        <color indexed="14"/>
      </right>
      <top style="medium">
        <color indexed="14"/>
      </top>
      <bottom style="thin">
        <color indexed="25"/>
      </bottom>
      <diagonal/>
    </border>
    <border>
      <left style="thin">
        <color indexed="14"/>
      </left>
      <right style="thin">
        <color indexed="14"/>
      </right>
      <top style="medium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medium">
        <color indexed="14"/>
      </top>
      <bottom style="thin">
        <color indexed="25"/>
      </bottom>
      <diagonal/>
    </border>
    <border>
      <left style="medium">
        <color indexed="8"/>
      </left>
      <right style="thin">
        <color indexed="25"/>
      </right>
      <top style="medium">
        <color indexed="14"/>
      </top>
      <bottom style="medium">
        <color indexed="14"/>
      </bottom>
      <diagonal/>
    </border>
    <border>
      <left style="thin">
        <color indexed="25"/>
      </left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medium">
        <color indexed="14"/>
      </left>
      <right style="thin">
        <color indexed="25"/>
      </right>
      <top style="medium">
        <color indexed="14"/>
      </top>
      <bottom style="thin">
        <color indexed="25"/>
      </bottom>
      <diagonal/>
    </border>
    <border>
      <left style="thin">
        <color indexed="25"/>
      </left>
      <right style="medium">
        <color indexed="8"/>
      </right>
      <top style="medium">
        <color indexed="14"/>
      </top>
      <bottom style="thin">
        <color indexed="25"/>
      </bottom>
      <diagonal/>
    </border>
    <border>
      <left style="thin">
        <color indexed="25"/>
      </left>
      <right style="thin">
        <color indexed="14"/>
      </right>
      <top style="thin">
        <color indexed="25"/>
      </top>
      <bottom style="thin">
        <color indexed="25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14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14"/>
      </right>
      <top style="thin">
        <color indexed="25"/>
      </top>
      <bottom style="medium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25"/>
      </top>
      <bottom style="medium">
        <color indexed="14"/>
      </bottom>
      <diagonal/>
    </border>
    <border>
      <left style="thin">
        <color indexed="25"/>
      </left>
      <right style="medium">
        <color indexed="14"/>
      </right>
      <top style="medium">
        <color indexed="14"/>
      </top>
      <bottom style="thin">
        <color indexed="25"/>
      </bottom>
      <diagonal/>
    </border>
    <border>
      <left style="thin">
        <color indexed="25"/>
      </left>
      <right style="thin">
        <color indexed="14"/>
      </right>
      <top style="medium">
        <color indexed="14"/>
      </top>
      <bottom style="medium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14"/>
      </top>
      <bottom style="medium">
        <color indexed="14"/>
      </bottom>
      <diagonal/>
    </border>
    <border>
      <left style="thin">
        <color indexed="14"/>
      </left>
      <right style="medium">
        <color indexed="8"/>
      </right>
      <top style="medium">
        <color indexed="14"/>
      </top>
      <bottom style="medium">
        <color indexed="14"/>
      </bottom>
      <diagonal/>
    </border>
    <border>
      <left style="thick">
        <color indexed="12"/>
      </left>
      <right style="thick">
        <color indexed="8"/>
      </right>
      <top style="thin">
        <color indexed="12"/>
      </top>
      <bottom style="medium">
        <color indexed="14"/>
      </bottom>
      <diagonal/>
    </border>
    <border>
      <left style="thick">
        <color indexed="8"/>
      </left>
      <right style="thick">
        <color indexed="8"/>
      </right>
      <top style="medium">
        <color indexed="12"/>
      </top>
      <bottom style="thin">
        <color indexed="25"/>
      </bottom>
      <diagonal/>
    </border>
    <border>
      <left style="thick">
        <color indexed="12"/>
      </left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medium">
        <color indexed="14"/>
      </left>
      <right style="thick">
        <color indexed="8"/>
      </right>
      <top style="thin">
        <color indexed="25"/>
      </top>
      <bottom style="thin">
        <color indexed="25"/>
      </bottom>
      <diagonal/>
    </border>
    <border>
      <left style="medium">
        <color indexed="8"/>
      </left>
      <right style="thin">
        <color indexed="25"/>
      </right>
      <top style="medium">
        <color indexed="14"/>
      </top>
      <bottom style="medium">
        <color indexed="8"/>
      </bottom>
      <diagonal/>
    </border>
    <border>
      <left style="thin">
        <color indexed="25"/>
      </left>
      <right style="thin">
        <color indexed="25"/>
      </right>
      <top style="medium">
        <color indexed="14"/>
      </top>
      <bottom style="medium">
        <color indexed="8"/>
      </bottom>
      <diagonal/>
    </border>
    <border>
      <left style="thin">
        <color indexed="25"/>
      </left>
      <right style="medium">
        <color indexed="8"/>
      </right>
      <top style="medium">
        <color indexed="14"/>
      </top>
      <bottom style="medium">
        <color indexed="8"/>
      </bottom>
      <diagonal/>
    </border>
    <border>
      <left style="medium">
        <color indexed="8"/>
      </left>
      <right style="thick">
        <color indexed="12"/>
      </right>
      <top style="thin">
        <color indexed="25"/>
      </top>
      <bottom style="medium">
        <color indexed="8"/>
      </bottom>
      <diagonal/>
    </border>
    <border>
      <left style="thick">
        <color indexed="12"/>
      </left>
      <right style="thin">
        <color indexed="17"/>
      </right>
      <top style="medium">
        <color indexed="14"/>
      </top>
      <bottom style="thin">
        <color indexed="17"/>
      </bottom>
      <diagonal/>
    </border>
    <border>
      <left style="thin">
        <color indexed="17"/>
      </left>
      <right style="thick">
        <color indexed="8"/>
      </right>
      <top style="thin">
        <color indexed="25"/>
      </top>
      <bottom style="thin">
        <color indexed="25"/>
      </bottom>
      <diagonal/>
    </border>
    <border>
      <left style="medium">
        <color indexed="8"/>
      </left>
      <right style="thin">
        <color indexed="25"/>
      </right>
      <top style="medium">
        <color indexed="8"/>
      </top>
      <bottom style="medium">
        <color indexed="14"/>
      </bottom>
      <diagonal/>
    </border>
    <border>
      <left style="thick">
        <color indexed="12"/>
      </left>
      <right style="thin">
        <color indexed="12"/>
      </right>
      <top style="thin">
        <color indexed="17"/>
      </top>
      <bottom style="thin">
        <color indexed="12"/>
      </bottom>
      <diagonal/>
    </border>
    <border>
      <left style="thin">
        <color indexed="12"/>
      </left>
      <right style="thick">
        <color indexed="8"/>
      </right>
      <top style="thin">
        <color indexed="25"/>
      </top>
      <bottom style="thin">
        <color indexed="25"/>
      </bottom>
      <diagonal/>
    </border>
    <border>
      <left style="thick">
        <color indexed="12"/>
      </left>
      <right style="medium">
        <color indexed="8"/>
      </right>
      <top style="thin">
        <color indexed="12"/>
      </top>
      <bottom style="thin">
        <color indexed="17"/>
      </bottom>
      <diagonal/>
    </border>
    <border>
      <left style="thick">
        <color indexed="12"/>
      </left>
      <right style="medium">
        <color indexed="8"/>
      </right>
      <top style="thin">
        <color indexed="17"/>
      </top>
      <bottom style="thick">
        <color indexed="12"/>
      </bottom>
      <diagonal/>
    </border>
    <border>
      <left style="medium">
        <color indexed="8"/>
      </left>
      <right style="thick">
        <color indexed="8"/>
      </right>
      <top style="thin">
        <color indexed="25"/>
      </top>
      <bottom style="thick">
        <color indexed="12"/>
      </bottom>
      <diagonal/>
    </border>
    <border>
      <left style="thick">
        <color indexed="8"/>
      </left>
      <right style="medium">
        <color indexed="14"/>
      </right>
      <top style="medium">
        <color indexed="14"/>
      </top>
      <bottom style="thick">
        <color indexed="12"/>
      </bottom>
      <diagonal/>
    </border>
    <border>
      <left style="medium">
        <color indexed="14"/>
      </left>
      <right style="medium">
        <color indexed="14"/>
      </right>
      <top style="medium">
        <color indexed="14"/>
      </top>
      <bottom style="thick">
        <color indexed="12"/>
      </bottom>
      <diagonal/>
    </border>
    <border>
      <left style="medium">
        <color indexed="14"/>
      </left>
      <right style="thin">
        <color indexed="25"/>
      </right>
      <top style="thin">
        <color indexed="25"/>
      </top>
      <bottom style="thick">
        <color indexed="12"/>
      </bottom>
      <diagonal/>
    </border>
    <border>
      <left style="medium">
        <color indexed="8"/>
      </left>
      <right style="thick">
        <color indexed="12"/>
      </right>
      <top style="thin">
        <color indexed="25"/>
      </top>
      <bottom style="thick">
        <color indexed="12"/>
      </bottom>
      <diagonal/>
    </border>
    <border>
      <left style="medium">
        <color indexed="8"/>
      </left>
      <right style="medium">
        <color indexed="8"/>
      </right>
      <top style="medium">
        <color indexed="14"/>
      </top>
      <bottom/>
      <diagonal/>
    </border>
    <border>
      <left style="medium">
        <color indexed="8"/>
      </left>
      <right style="medium">
        <color indexed="8"/>
      </right>
      <top style="medium">
        <color indexed="14"/>
      </top>
      <bottom style="medium">
        <color indexed="8"/>
      </bottom>
      <diagonal/>
    </border>
    <border>
      <left style="medium">
        <color indexed="30"/>
      </left>
      <right style="medium">
        <color indexed="30"/>
      </right>
      <top style="thick">
        <color indexed="12"/>
      </top>
      <bottom style="thick">
        <color indexed="12"/>
      </bottom>
      <diagonal/>
    </border>
    <border>
      <left style="medium">
        <color indexed="30"/>
      </left>
      <right style="medium">
        <color indexed="8"/>
      </right>
      <top style="thick">
        <color indexed="12"/>
      </top>
      <bottom style="thick">
        <color indexed="12"/>
      </bottom>
      <diagonal/>
    </border>
    <border>
      <left style="thick">
        <color indexed="12"/>
      </left>
      <right>
        <color indexed="14"/>
      </right>
      <top style="medium">
        <color indexed="8"/>
      </top>
      <bottom>
        <color indexed="8"/>
      </bottom>
      <diagonal/>
    </border>
    <border>
      <left>
        <color indexed="14"/>
      </left>
      <right style="medium">
        <color indexed="8"/>
      </right>
      <top style="medium">
        <color indexed="8"/>
      </top>
      <bottom>
        <color indexed="8"/>
      </bottom>
      <diagonal/>
    </border>
    <border>
      <left style="thick">
        <color indexed="12"/>
      </left>
      <right style="medium">
        <color indexed="30"/>
      </right>
      <top style="thick">
        <color indexed="12"/>
      </top>
      <bottom style="thin">
        <color indexed="20"/>
      </bottom>
      <diagonal/>
    </border>
    <border>
      <left style="medium">
        <color indexed="8"/>
      </left>
      <right style="thick">
        <color indexed="8"/>
      </right>
      <top style="thick">
        <color indexed="12"/>
      </top>
      <bottom style="thick">
        <color indexed="12"/>
      </bottom>
      <diagonal/>
    </border>
    <border>
      <left style="thick">
        <color indexed="8"/>
      </left>
      <right style="thick">
        <color indexed="8"/>
      </right>
      <top style="thick">
        <color indexed="12"/>
      </top>
      <bottom style="thick">
        <color indexed="12"/>
      </bottom>
      <diagonal/>
    </border>
    <border>
      <left style="thick">
        <color indexed="8"/>
      </left>
      <right style="thick">
        <color indexed="33"/>
      </right>
      <top style="thick">
        <color indexed="12"/>
      </top>
      <bottom style="thick">
        <color indexed="12"/>
      </bottom>
      <diagonal/>
    </border>
    <border>
      <left style="thick">
        <color indexed="33"/>
      </left>
      <right style="thick">
        <color indexed="8"/>
      </right>
      <top style="thick">
        <color indexed="12"/>
      </top>
      <bottom style="thin">
        <color indexed="12"/>
      </bottom>
      <diagonal/>
    </border>
    <border>
      <left style="thick">
        <color indexed="33"/>
      </left>
      <right style="thick">
        <color indexed="8"/>
      </right>
      <top style="thick">
        <color indexed="12"/>
      </top>
      <bottom style="thick">
        <color indexed="12"/>
      </bottom>
      <diagonal/>
    </border>
    <border>
      <left style="thick">
        <color indexed="8"/>
      </left>
      <right style="medium">
        <color indexed="8"/>
      </right>
      <top style="thick">
        <color indexed="12"/>
      </top>
      <bottom style="thick">
        <color indexed="12"/>
      </bottom>
      <diagonal/>
    </border>
    <border>
      <left style="thick">
        <color indexed="8"/>
      </left>
      <right>
        <color indexed="14"/>
      </right>
      <top style="thick">
        <color indexed="12"/>
      </top>
      <bottom style="thick">
        <color indexed="12"/>
      </bottom>
      <diagonal/>
    </border>
    <border>
      <left>
        <color indexed="14"/>
      </left>
      <right/>
      <top style="thick">
        <color indexed="12"/>
      </top>
      <bottom style="thick">
        <color indexed="12"/>
      </bottom>
      <diagonal/>
    </border>
    <border>
      <left/>
      <right>
        <color indexed="8"/>
      </right>
      <top>
        <color indexed="8"/>
      </top>
      <bottom>
        <color indexed="8"/>
      </bottom>
      <diagonal/>
    </border>
    <border>
      <left style="thick">
        <color indexed="12"/>
      </left>
      <right style="medium">
        <color indexed="30"/>
      </right>
      <top style="thin">
        <color indexed="20"/>
      </top>
      <bottom style="thin">
        <color indexed="20"/>
      </bottom>
      <diagonal/>
    </border>
    <border>
      <left style="medium">
        <color indexed="30"/>
      </left>
      <right style="medium">
        <color indexed="30"/>
      </right>
      <top style="thick">
        <color indexed="12"/>
      </top>
      <bottom style="thin">
        <color indexed="12"/>
      </bottom>
      <diagonal/>
    </border>
    <border>
      <left style="medium">
        <color indexed="30"/>
      </left>
      <right style="medium">
        <color indexed="8"/>
      </right>
      <top style="thick">
        <color indexed="12"/>
      </top>
      <bottom style="thin">
        <color indexed="12"/>
      </bottom>
      <diagonal/>
    </border>
    <border>
      <left style="medium">
        <color indexed="8"/>
      </left>
      <right style="thick">
        <color indexed="45"/>
      </right>
      <top style="thick">
        <color indexed="12"/>
      </top>
      <bottom style="thin">
        <color indexed="12"/>
      </bottom>
      <diagonal/>
    </border>
    <border>
      <left style="thick">
        <color indexed="45"/>
      </left>
      <right style="thick">
        <color indexed="8"/>
      </right>
      <top style="thick">
        <color indexed="12"/>
      </top>
      <bottom style="thin">
        <color indexed="12"/>
      </bottom>
      <diagonal/>
    </border>
    <border>
      <left style="thick">
        <color indexed="8"/>
      </left>
      <right style="medium">
        <color indexed="8"/>
      </right>
      <top style="thick">
        <color indexed="12"/>
      </top>
      <bottom style="thin">
        <color indexed="12"/>
      </bottom>
      <diagonal/>
    </border>
    <border>
      <left style="medium">
        <color indexed="8"/>
      </left>
      <right style="thick">
        <color indexed="8"/>
      </right>
      <top style="thick">
        <color indexed="12"/>
      </top>
      <bottom style="thin">
        <color indexed="12"/>
      </bottom>
      <diagonal/>
    </border>
    <border>
      <left style="thick">
        <color indexed="8"/>
      </left>
      <right style="thick">
        <color indexed="8"/>
      </right>
      <top style="thick">
        <color indexed="12"/>
      </top>
      <bottom style="thin">
        <color indexed="12"/>
      </bottom>
      <diagonal/>
    </border>
    <border>
      <left style="medium">
        <color indexed="8"/>
      </left>
      <right style="thick">
        <color indexed="8"/>
      </right>
      <top style="thin">
        <color indexed="12"/>
      </top>
      <bottom style="thin">
        <color indexed="17"/>
      </bottom>
      <diagonal/>
    </border>
    <border>
      <left style="thick">
        <color indexed="8"/>
      </left>
      <right style="thick">
        <color indexed="45"/>
      </right>
      <top style="thick">
        <color indexed="12"/>
      </top>
      <bottom style="thin">
        <color indexed="12"/>
      </bottom>
      <diagonal/>
    </border>
    <border>
      <left style="medium">
        <color indexed="8"/>
      </left>
      <right style="thick">
        <color indexed="12"/>
      </right>
      <top style="thick">
        <color indexed="12"/>
      </top>
      <bottom style="thin">
        <color indexed="17"/>
      </bottom>
      <diagonal/>
    </border>
    <border>
      <left style="thick">
        <color indexed="12"/>
      </left>
      <right style="medium">
        <color indexed="30"/>
      </right>
      <top style="thin">
        <color indexed="20"/>
      </top>
      <bottom style="thin">
        <color indexed="12"/>
      </bottom>
      <diagonal/>
    </border>
    <border>
      <left style="medium">
        <color indexed="30"/>
      </left>
      <right style="medium">
        <color indexed="30"/>
      </right>
      <top style="thin">
        <color indexed="12"/>
      </top>
      <bottom style="thin">
        <color indexed="12"/>
      </bottom>
      <diagonal/>
    </border>
    <border>
      <left style="medium">
        <color indexed="30"/>
      </left>
      <right style="medium">
        <color indexed="8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thick">
        <color indexed="45"/>
      </right>
      <top style="thin">
        <color indexed="12"/>
      </top>
      <bottom style="thin">
        <color indexed="12"/>
      </bottom>
      <diagonal/>
    </border>
    <border>
      <left style="thick">
        <color indexed="45"/>
      </left>
      <right style="medium">
        <color indexed="8"/>
      </right>
      <top style="thin">
        <color indexed="12"/>
      </top>
      <bottom/>
      <diagonal/>
    </border>
    <border>
      <left style="medium">
        <color indexed="8"/>
      </left>
      <right style="thick">
        <color indexed="8"/>
      </right>
      <top style="thin">
        <color indexed="12"/>
      </top>
      <bottom/>
      <diagonal/>
    </border>
    <border>
      <left style="thick">
        <color indexed="8"/>
      </left>
      <right style="thick">
        <color indexed="8"/>
      </right>
      <top style="thin">
        <color indexed="17"/>
      </top>
      <bottom style="thin">
        <color indexed="12"/>
      </bottom>
      <diagonal/>
    </border>
    <border>
      <left style="thick">
        <color indexed="8"/>
      </left>
      <right style="thick">
        <color indexed="45"/>
      </right>
      <top style="thin">
        <color indexed="12"/>
      </top>
      <bottom style="thin">
        <color indexed="12"/>
      </bottom>
      <diagonal/>
    </border>
    <border>
      <left style="thick">
        <color indexed="45"/>
      </left>
      <right style="thick">
        <color indexed="8"/>
      </right>
      <top style="thin">
        <color indexed="12"/>
      </top>
      <bottom style="thin">
        <color indexed="12"/>
      </bottom>
      <diagonal/>
    </border>
    <border>
      <left style="thick">
        <color indexed="8"/>
      </left>
      <right style="medium">
        <color indexed="8"/>
      </right>
      <top style="thin">
        <color indexed="17"/>
      </top>
      <bottom style="thin">
        <color indexed="17"/>
      </bottom>
      <diagonal/>
    </border>
    <border>
      <left style="medium">
        <color indexed="8"/>
      </left>
      <right style="thick">
        <color indexed="12"/>
      </right>
      <top style="thin">
        <color indexed="17"/>
      </top>
      <bottom style="thin">
        <color indexed="17"/>
      </bottom>
      <diagonal/>
    </border>
    <border>
      <left style="thick">
        <color indexed="12"/>
      </left>
      <right style="medium">
        <color indexed="30"/>
      </right>
      <top style="thin">
        <color indexed="12"/>
      </top>
      <bottom style="thin">
        <color indexed="12"/>
      </bottom>
      <diagonal/>
    </border>
    <border>
      <left style="medium">
        <color indexed="30"/>
      </left>
      <right style="medium">
        <color indexed="30"/>
      </right>
      <top style="thin">
        <color indexed="12"/>
      </top>
      <bottom style="thin">
        <color indexed="17"/>
      </bottom>
      <diagonal/>
    </border>
    <border>
      <left style="thick">
        <color indexed="45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30"/>
      </left>
      <right style="medium">
        <color indexed="30"/>
      </right>
      <top style="thin">
        <color indexed="17"/>
      </top>
      <bottom style="thin">
        <color indexed="12"/>
      </bottom>
      <diagonal/>
    </border>
    <border>
      <left style="thick">
        <color indexed="45"/>
      </left>
      <right style="thick">
        <color indexed="8"/>
      </right>
      <top style="medium">
        <color indexed="8"/>
      </top>
      <bottom style="thin">
        <color indexed="17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 style="thin">
        <color indexed="12"/>
      </bottom>
      <diagonal/>
    </border>
    <border>
      <left style="medium">
        <color indexed="8"/>
      </left>
      <right style="thick">
        <color indexed="45"/>
      </right>
      <top style="medium">
        <color indexed="8"/>
      </top>
      <bottom style="thin">
        <color indexed="12"/>
      </bottom>
      <diagonal/>
    </border>
    <border>
      <left style="thick">
        <color indexed="45"/>
      </left>
      <right style="thick">
        <color indexed="8"/>
      </right>
      <top style="thin">
        <color indexed="17"/>
      </top>
      <bottom style="thin">
        <color indexed="12"/>
      </bottom>
      <diagonal/>
    </border>
    <border>
      <left style="medium">
        <color indexed="8"/>
      </left>
      <right style="thick">
        <color indexed="12"/>
      </right>
      <top style="thin">
        <color indexed="17"/>
      </top>
      <bottom/>
      <diagonal/>
    </border>
    <border>
      <left style="thick">
        <color indexed="12"/>
      </left>
      <right style="medium">
        <color indexed="30"/>
      </right>
      <top style="thin">
        <color indexed="12"/>
      </top>
      <bottom style="thin">
        <color indexed="20"/>
      </bottom>
      <diagonal/>
    </border>
    <border>
      <left style="thick">
        <color indexed="45"/>
      </left>
      <right style="medium">
        <color indexed="8"/>
      </right>
      <top style="thin">
        <color indexed="17"/>
      </top>
      <bottom style="thin">
        <color indexed="12"/>
      </bottom>
      <diagonal/>
    </border>
    <border>
      <left style="thick">
        <color indexed="8"/>
      </left>
      <right style="thick">
        <color indexed="8"/>
      </right>
      <top style="thin">
        <color indexed="12"/>
      </top>
      <bottom style="thin">
        <color indexed="17"/>
      </bottom>
      <diagonal/>
    </border>
    <border>
      <left style="medium">
        <color indexed="8"/>
      </left>
      <right style="medium">
        <color indexed="8"/>
      </right>
      <top/>
      <bottom style="thin">
        <color indexed="12"/>
      </bottom>
      <diagonal/>
    </border>
    <border>
      <left style="medium">
        <color indexed="8"/>
      </left>
      <right style="thick">
        <color indexed="12"/>
      </right>
      <top/>
      <bottom style="thin">
        <color indexed="12"/>
      </bottom>
      <diagonal/>
    </border>
    <border>
      <left style="thick">
        <color indexed="45"/>
      </left>
      <right style="thick">
        <color indexed="8"/>
      </right>
      <top style="thin">
        <color indexed="12"/>
      </top>
      <bottom style="thin">
        <color indexed="17"/>
      </bottom>
      <diagonal/>
    </border>
    <border>
      <left style="medium">
        <color indexed="8"/>
      </left>
      <right style="thick">
        <color indexed="12"/>
      </right>
      <top style="thin">
        <color indexed="12"/>
      </top>
      <bottom style="thin">
        <color indexed="17"/>
      </bottom>
      <diagonal/>
    </border>
    <border>
      <left style="thick">
        <color indexed="45"/>
      </left>
      <right style="thick">
        <color indexed="8"/>
      </right>
      <top style="thin">
        <color indexed="17"/>
      </top>
      <bottom/>
      <diagonal/>
    </border>
    <border>
      <left style="thick">
        <color indexed="45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45"/>
      </right>
      <top style="medium">
        <color indexed="8"/>
      </top>
      <bottom style="thin">
        <color indexed="12"/>
      </bottom>
      <diagonal/>
    </border>
    <border>
      <left style="thick">
        <color indexed="45"/>
      </left>
      <right style="thick">
        <color indexed="8"/>
      </right>
      <top style="medium">
        <color indexed="8"/>
      </top>
      <bottom style="thin">
        <color indexed="12"/>
      </bottom>
      <diagonal/>
    </border>
    <border>
      <left style="thick">
        <color indexed="45"/>
      </left>
      <right style="thick">
        <color indexed="8"/>
      </right>
      <top style="thin">
        <color indexed="12"/>
      </top>
      <bottom/>
      <diagonal/>
    </border>
    <border>
      <left style="thick">
        <color indexed="45"/>
      </left>
      <right style="medium">
        <color indexed="8"/>
      </right>
      <top/>
      <bottom style="medium">
        <color indexed="8"/>
      </bottom>
      <diagonal/>
    </border>
    <border>
      <left style="thick">
        <color indexed="45"/>
      </left>
      <right style="medium">
        <color indexed="8"/>
      </right>
      <top/>
      <bottom/>
      <diagonal/>
    </border>
    <border>
      <left style="thick">
        <color indexed="8"/>
      </left>
      <right style="medium">
        <color indexed="8"/>
      </right>
      <top style="thin">
        <color indexed="12"/>
      </top>
      <bottom/>
      <diagonal/>
    </border>
    <border>
      <left style="thick">
        <color indexed="8"/>
      </left>
      <right style="thick">
        <color indexed="45"/>
      </right>
      <top style="thin">
        <color indexed="12"/>
      </top>
      <bottom/>
      <diagonal/>
    </border>
    <border>
      <left style="thick">
        <color indexed="45"/>
      </left>
      <right style="thick">
        <color indexed="8"/>
      </right>
      <top/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n">
        <color indexed="17"/>
      </top>
      <bottom style="thin">
        <color indexed="12"/>
      </bottom>
      <diagonal/>
    </border>
    <border>
      <left style="medium">
        <color indexed="30"/>
      </left>
      <right style="medium">
        <color indexed="30"/>
      </right>
      <top style="thin">
        <color indexed="17"/>
      </top>
      <bottom style="thin">
        <color indexed="17"/>
      </bottom>
      <diagonal/>
    </border>
    <border>
      <left style="medium">
        <color indexed="30"/>
      </left>
      <right style="medium">
        <color indexed="8"/>
      </right>
      <top style="thin">
        <color indexed="12"/>
      </top>
      <bottom style="thin">
        <color indexed="17"/>
      </bottom>
      <diagonal/>
    </border>
    <border>
      <left style="medium">
        <color indexed="8"/>
      </left>
      <right style="thick">
        <color indexed="45"/>
      </right>
      <top style="thin">
        <color indexed="12"/>
      </top>
      <bottom style="thin">
        <color indexed="17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thin">
        <color indexed="17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thin">
        <color indexed="17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7"/>
      </bottom>
      <diagonal/>
    </border>
    <border>
      <left style="thick">
        <color indexed="8"/>
      </left>
      <right style="thick">
        <color indexed="45"/>
      </right>
      <top style="thin">
        <color indexed="12"/>
      </top>
      <bottom style="thin">
        <color indexed="17"/>
      </bottom>
      <diagonal/>
    </border>
    <border>
      <left style="medium">
        <color indexed="30"/>
      </left>
      <right style="medium">
        <color indexed="30"/>
      </right>
      <top style="thin">
        <color indexed="17"/>
      </top>
      <bottom style="thick">
        <color indexed="30"/>
      </bottom>
      <diagonal/>
    </border>
    <border>
      <left style="medium">
        <color indexed="30"/>
      </left>
      <right style="medium">
        <color indexed="8"/>
      </right>
      <top style="thin">
        <color indexed="17"/>
      </top>
      <bottom style="thick">
        <color indexed="30"/>
      </bottom>
      <diagonal/>
    </border>
    <border>
      <left style="medium">
        <color indexed="8"/>
      </left>
      <right style="thick">
        <color indexed="45"/>
      </right>
      <top style="thin">
        <color indexed="17"/>
      </top>
      <bottom style="thick">
        <color indexed="30"/>
      </bottom>
      <diagonal/>
    </border>
    <border>
      <left style="thick">
        <color indexed="45"/>
      </left>
      <right style="thick">
        <color indexed="8"/>
      </right>
      <top style="medium">
        <color indexed="8"/>
      </top>
      <bottom style="thick">
        <color indexed="30"/>
      </bottom>
      <diagonal/>
    </border>
    <border>
      <left style="thick">
        <color indexed="8"/>
      </left>
      <right style="thick">
        <color indexed="8"/>
      </right>
      <top style="thin">
        <color indexed="17"/>
      </top>
      <bottom style="thick">
        <color indexed="30"/>
      </bottom>
      <diagonal/>
    </border>
    <border>
      <left style="thick">
        <color indexed="45"/>
      </left>
      <right style="thick">
        <color indexed="8"/>
      </right>
      <top style="thin">
        <color indexed="17"/>
      </top>
      <bottom style="thick">
        <color indexed="30"/>
      </bottom>
      <diagonal/>
    </border>
    <border>
      <left style="thick">
        <color indexed="45"/>
      </left>
      <right style="medium">
        <color indexed="8"/>
      </right>
      <top style="thin">
        <color indexed="17"/>
      </top>
      <bottom style="thick">
        <color indexed="30"/>
      </bottom>
      <diagonal/>
    </border>
    <border>
      <left style="thick">
        <color indexed="12"/>
      </left>
      <right style="thin">
        <color indexed="17"/>
      </right>
      <top style="thin">
        <color indexed="20"/>
      </top>
      <bottom style="thin">
        <color indexed="17"/>
      </bottom>
      <diagonal/>
    </border>
    <border>
      <left style="thin">
        <color indexed="17"/>
      </left>
      <right style="medium">
        <color indexed="30"/>
      </right>
      <top style="thick">
        <color indexed="30"/>
      </top>
      <bottom style="thick">
        <color indexed="30"/>
      </bottom>
      <diagonal/>
    </border>
    <border>
      <left style="medium">
        <color indexed="30"/>
      </left>
      <right style="medium">
        <color indexed="8"/>
      </right>
      <top style="thick">
        <color indexed="30"/>
      </top>
      <bottom style="thick">
        <color indexed="30"/>
      </bottom>
      <diagonal/>
    </border>
    <border>
      <left style="medium">
        <color indexed="8"/>
      </left>
      <right style="thick">
        <color indexed="45"/>
      </right>
      <top style="thick">
        <color indexed="30"/>
      </top>
      <bottom style="thick">
        <color indexed="30"/>
      </bottom>
      <diagonal/>
    </border>
    <border>
      <left style="thick">
        <color indexed="45"/>
      </left>
      <right style="thick">
        <color indexed="8"/>
      </right>
      <top style="thick">
        <color indexed="30"/>
      </top>
      <bottom style="thick">
        <color indexed="30"/>
      </bottom>
      <diagonal/>
    </border>
    <border>
      <left style="thick">
        <color indexed="8"/>
      </left>
      <right style="thick">
        <color indexed="8"/>
      </right>
      <top style="thick">
        <color indexed="30"/>
      </top>
      <bottom style="thick">
        <color indexed="30"/>
      </bottom>
      <diagonal/>
    </border>
    <border>
      <left style="thick">
        <color indexed="8"/>
      </left>
      <right style="thick">
        <color indexed="33"/>
      </right>
      <top style="thick">
        <color indexed="30"/>
      </top>
      <bottom style="thick">
        <color indexed="30"/>
      </bottom>
      <diagonal/>
    </border>
    <border>
      <left style="thick">
        <color indexed="33"/>
      </left>
      <right style="thick">
        <color indexed="8"/>
      </right>
      <top style="thick">
        <color indexed="30"/>
      </top>
      <bottom style="thick">
        <color indexed="30"/>
      </bottom>
      <diagonal/>
    </border>
    <border>
      <left style="medium">
        <color indexed="8"/>
      </left>
      <right style="thick">
        <color indexed="8"/>
      </right>
      <top style="thick">
        <color indexed="30"/>
      </top>
      <bottom style="thick">
        <color indexed="30"/>
      </bottom>
      <diagonal/>
    </border>
    <border>
      <left style="thick">
        <color indexed="8"/>
      </left>
      <right>
        <color indexed="14"/>
      </right>
      <top style="thick">
        <color indexed="30"/>
      </top>
      <bottom style="thick">
        <color indexed="30"/>
      </bottom>
      <diagonal/>
    </border>
    <border>
      <left>
        <color indexed="14"/>
      </left>
      <right>
        <color indexed="8"/>
      </right>
      <top style="thick">
        <color indexed="30"/>
      </top>
      <bottom style="thick">
        <color indexed="30"/>
      </bottom>
      <diagonal/>
    </border>
    <border>
      <left style="thick">
        <color indexed="12"/>
      </left>
      <right style="medium">
        <color indexed="30"/>
      </right>
      <top style="thin">
        <color indexed="17"/>
      </top>
      <bottom style="thin">
        <color indexed="17"/>
      </bottom>
      <diagonal/>
    </border>
    <border>
      <left style="medium">
        <color indexed="30"/>
      </left>
      <right style="medium">
        <color indexed="30"/>
      </right>
      <top style="thick">
        <color indexed="30"/>
      </top>
      <bottom style="thin">
        <color indexed="12"/>
      </bottom>
      <diagonal/>
    </border>
    <border>
      <left style="medium">
        <color indexed="30"/>
      </left>
      <right style="medium">
        <color indexed="8"/>
      </right>
      <top style="thick">
        <color indexed="30"/>
      </top>
      <bottom style="thin">
        <color indexed="12"/>
      </bottom>
      <diagonal/>
    </border>
    <border>
      <left style="medium">
        <color indexed="8"/>
      </left>
      <right style="thick">
        <color indexed="45"/>
      </right>
      <top style="thick">
        <color indexed="30"/>
      </top>
      <bottom style="thin">
        <color indexed="12"/>
      </bottom>
      <diagonal/>
    </border>
    <border>
      <left style="thick">
        <color indexed="45"/>
      </left>
      <right style="thick">
        <color indexed="8"/>
      </right>
      <top style="thick">
        <color indexed="30"/>
      </top>
      <bottom/>
      <diagonal/>
    </border>
    <border>
      <left style="thick">
        <color indexed="8"/>
      </left>
      <right style="thick">
        <color indexed="33"/>
      </right>
      <top style="thick">
        <color indexed="30"/>
      </top>
      <bottom style="thin">
        <color indexed="12"/>
      </bottom>
      <diagonal/>
    </border>
    <border>
      <left style="thick">
        <color indexed="33"/>
      </left>
      <right style="thick">
        <color indexed="8"/>
      </right>
      <top style="thick">
        <color indexed="30"/>
      </top>
      <bottom style="thin">
        <color indexed="12"/>
      </bottom>
      <diagonal/>
    </border>
    <border>
      <left style="medium">
        <color indexed="8"/>
      </left>
      <right style="thick">
        <color indexed="33"/>
      </right>
      <top style="thick">
        <color indexed="30"/>
      </top>
      <bottom style="thin">
        <color indexed="12"/>
      </bottom>
      <diagonal/>
    </border>
    <border>
      <left style="thick">
        <color indexed="33"/>
      </left>
      <right style="medium">
        <color indexed="8"/>
      </right>
      <top style="thick">
        <color indexed="30"/>
      </top>
      <bottom style="thin">
        <color indexed="17"/>
      </bottom>
      <diagonal/>
    </border>
    <border>
      <left style="medium">
        <color indexed="8"/>
      </left>
      <right>
        <color indexed="8"/>
      </right>
      <top style="thick">
        <color indexed="30"/>
      </top>
      <bottom style="thin">
        <color indexed="17"/>
      </bottom>
      <diagonal/>
    </border>
    <border>
      <left style="thick">
        <color indexed="12"/>
      </left>
      <right style="medium">
        <color indexed="30"/>
      </right>
      <top style="thin">
        <color indexed="17"/>
      </top>
      <bottom style="thin">
        <color indexed="12"/>
      </bottom>
      <diagonal/>
    </border>
    <border>
      <left style="medium">
        <color indexed="8"/>
      </left>
      <right style="thick">
        <color indexed="33"/>
      </right>
      <top style="thin">
        <color indexed="12"/>
      </top>
      <bottom style="thin">
        <color indexed="12"/>
      </bottom>
      <diagonal/>
    </border>
    <border>
      <left style="thick">
        <color indexed="33"/>
      </left>
      <right style="thick">
        <color indexed="8"/>
      </right>
      <top style="thin">
        <color indexed="12"/>
      </top>
      <bottom style="thin">
        <color indexed="12"/>
      </bottom>
      <diagonal/>
    </border>
    <border>
      <left style="thick">
        <color indexed="33"/>
      </left>
      <right style="medium">
        <color indexed="8"/>
      </right>
      <top style="thin">
        <color indexed="17"/>
      </top>
      <bottom style="thin">
        <color indexed="17"/>
      </bottom>
      <diagonal/>
    </border>
    <border>
      <left style="medium">
        <color indexed="8"/>
      </left>
      <right>
        <color indexed="8"/>
      </right>
      <top style="thin">
        <color indexed="17"/>
      </top>
      <bottom style="thin">
        <color indexed="17"/>
      </bottom>
      <diagonal/>
    </border>
    <border>
      <left style="thick">
        <color indexed="12"/>
      </left>
      <right style="medium">
        <color indexed="30"/>
      </right>
      <top style="thin">
        <color indexed="12"/>
      </top>
      <bottom style="thin">
        <color indexed="17"/>
      </bottom>
      <diagonal/>
    </border>
    <border>
      <left style="thick">
        <color indexed="33"/>
      </left>
      <right style="medium">
        <color indexed="8"/>
      </right>
      <top style="thin">
        <color indexed="17"/>
      </top>
      <bottom/>
      <diagonal/>
    </border>
    <border>
      <left style="medium">
        <color indexed="8"/>
      </left>
      <right>
        <color indexed="8"/>
      </right>
      <top style="thin">
        <color indexed="17"/>
      </top>
      <bottom/>
      <diagonal/>
    </border>
    <border>
      <left style="thick">
        <color indexed="12"/>
      </left>
      <right style="medium">
        <color indexed="30"/>
      </right>
      <top style="thin">
        <color indexed="17"/>
      </top>
      <bottom style="thick">
        <color indexed="30"/>
      </bottom>
      <diagonal/>
    </border>
    <border>
      <left style="medium">
        <color indexed="30"/>
      </left>
      <right style="medium">
        <color indexed="30"/>
      </right>
      <top style="thin">
        <color indexed="12"/>
      </top>
      <bottom style="thick">
        <color indexed="30"/>
      </bottom>
      <diagonal/>
    </border>
    <border>
      <left style="medium">
        <color indexed="30"/>
      </left>
      <right style="medium">
        <color indexed="8"/>
      </right>
      <top style="thin">
        <color indexed="12"/>
      </top>
      <bottom style="thick">
        <color indexed="30"/>
      </bottom>
      <diagonal/>
    </border>
    <border>
      <left style="medium">
        <color indexed="8"/>
      </left>
      <right style="thick">
        <color indexed="45"/>
      </right>
      <top style="thin">
        <color indexed="12"/>
      </top>
      <bottom style="thick">
        <color indexed="30"/>
      </bottom>
      <diagonal/>
    </border>
    <border>
      <left style="thick">
        <color indexed="45"/>
      </left>
      <right style="medium">
        <color indexed="8"/>
      </right>
      <top/>
      <bottom style="thick">
        <color indexed="30"/>
      </bottom>
      <diagonal/>
    </border>
    <border>
      <left style="medium">
        <color indexed="8"/>
      </left>
      <right style="thick">
        <color indexed="8"/>
      </right>
      <top style="thin">
        <color indexed="12"/>
      </top>
      <bottom style="medium">
        <color indexed="30"/>
      </bottom>
      <diagonal/>
    </border>
    <border>
      <left style="medium">
        <color indexed="8"/>
      </left>
      <right style="thick">
        <color indexed="33"/>
      </right>
      <top style="thin">
        <color indexed="12"/>
      </top>
      <bottom style="thick">
        <color indexed="30"/>
      </bottom>
      <diagonal/>
    </border>
    <border>
      <left style="thick">
        <color indexed="33"/>
      </left>
      <right style="thick">
        <color indexed="8"/>
      </right>
      <top style="thin">
        <color indexed="12"/>
      </top>
      <bottom style="thick">
        <color indexed="30"/>
      </bottom>
      <diagonal/>
    </border>
    <border>
      <left style="thick">
        <color indexed="8"/>
      </left>
      <right style="thick">
        <color indexed="8"/>
      </right>
      <top style="thin">
        <color indexed="12"/>
      </top>
      <bottom style="thick">
        <color indexed="30"/>
      </bottom>
      <diagonal/>
    </border>
    <border>
      <left style="thick">
        <color indexed="33"/>
      </left>
      <right style="medium">
        <color indexed="8"/>
      </right>
      <top/>
      <bottom style="thick">
        <color indexed="30"/>
      </bottom>
      <diagonal/>
    </border>
    <border>
      <left style="medium">
        <color indexed="8"/>
      </left>
      <right>
        <color indexed="8"/>
      </right>
      <top/>
      <bottom style="thick">
        <color indexed="30"/>
      </bottom>
      <diagonal/>
    </border>
    <border>
      <left style="thick">
        <color indexed="12"/>
      </left>
      <right style="medium">
        <color indexed="30"/>
      </right>
      <top style="thick">
        <color indexed="30"/>
      </top>
      <bottom style="thick">
        <color indexed="12"/>
      </bottom>
      <diagonal/>
    </border>
    <border>
      <left style="medium">
        <color indexed="30"/>
      </left>
      <right style="medium">
        <color indexed="30"/>
      </right>
      <top style="thick">
        <color indexed="30"/>
      </top>
      <bottom style="thick">
        <color indexed="12"/>
      </bottom>
      <diagonal/>
    </border>
    <border>
      <left style="medium">
        <color indexed="30"/>
      </left>
      <right style="medium">
        <color indexed="8"/>
      </right>
      <top style="thick">
        <color indexed="30"/>
      </top>
      <bottom style="thick">
        <color indexed="12"/>
      </bottom>
      <diagonal/>
    </border>
    <border>
      <left style="medium">
        <color indexed="8"/>
      </left>
      <right style="thick">
        <color indexed="45"/>
      </right>
      <top style="thick">
        <color indexed="30"/>
      </top>
      <bottom style="thick">
        <color indexed="12"/>
      </bottom>
      <diagonal/>
    </border>
    <border>
      <left style="thick">
        <color indexed="45"/>
      </left>
      <right style="medium">
        <color indexed="8"/>
      </right>
      <top style="thick">
        <color indexed="30"/>
      </top>
      <bottom style="thick">
        <color indexed="12"/>
      </bottom>
      <diagonal/>
    </border>
    <border>
      <left style="medium">
        <color indexed="8"/>
      </left>
      <right style="medium">
        <color indexed="8"/>
      </right>
      <top style="medium">
        <color indexed="30"/>
      </top>
      <bottom style="thick">
        <color indexed="12"/>
      </bottom>
      <diagonal/>
    </border>
    <border>
      <left style="medium">
        <color indexed="8"/>
      </left>
      <right>
        <color indexed="8"/>
      </right>
      <top style="thick">
        <color indexed="12"/>
      </top>
      <bottom>
        <color indexed="8"/>
      </bottom>
      <diagonal/>
    </border>
    <border>
      <left>
        <color indexed="8"/>
      </left>
      <right>
        <color indexed="12"/>
      </right>
      <top style="thick">
        <color indexed="12"/>
      </top>
      <bottom style="thick">
        <color indexed="12"/>
      </bottom>
      <diagonal/>
    </border>
    <border>
      <left>
        <color indexed="12"/>
      </left>
      <right>
        <color indexed="12"/>
      </right>
      <top style="thick">
        <color indexed="12"/>
      </top>
      <bottom style="thick">
        <color indexed="12"/>
      </bottom>
      <diagonal/>
    </border>
    <border>
      <left>
        <color indexed="12"/>
      </left>
      <right>
        <color indexed="12"/>
      </right>
      <top style="thick">
        <color indexed="12"/>
      </top>
      <bottom>
        <color indexed="8"/>
      </bottom>
      <diagonal/>
    </border>
    <border>
      <left>
        <color indexed="12"/>
      </left>
      <right>
        <color indexed="12"/>
      </right>
      <top style="thick">
        <color indexed="12"/>
      </top>
      <bottom>
        <color indexed="12"/>
      </bottom>
      <diagonal/>
    </border>
    <border>
      <left>
        <color indexed="12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/>
      <diagonal/>
    </border>
    <border>
      <left>
        <color indexed="8"/>
      </left>
      <right style="thick">
        <color indexed="12"/>
      </right>
      <top>
        <color indexed="8"/>
      </top>
      <bottom/>
      <diagonal/>
    </border>
    <border>
      <left>
        <color indexed="8"/>
      </left>
      <right>
        <color indexed="8"/>
      </right>
      <top>
        <color indexed="12"/>
      </top>
      <bottom>
        <color indexed="8"/>
      </bottom>
      <diagonal/>
    </border>
    <border>
      <left style="thick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thick">
        <color indexed="12"/>
      </right>
      <top/>
      <bottom/>
      <diagonal/>
    </border>
    <border>
      <left style="thick">
        <color indexed="12"/>
      </left>
      <right style="medium">
        <color indexed="8"/>
      </right>
      <top style="thick">
        <color indexed="12"/>
      </top>
      <bottom style="thin">
        <color indexed="12"/>
      </bottom>
      <diagonal/>
    </border>
    <border>
      <left style="medium">
        <color indexed="8"/>
      </left>
      <right style="thick">
        <color indexed="12"/>
      </right>
      <top style="thick">
        <color indexed="12"/>
      </top>
      <bottom style="medium">
        <color indexed="8"/>
      </bottom>
      <diagonal/>
    </border>
    <border>
      <left style="thick">
        <color indexed="12"/>
      </left>
      <right>
        <color indexed="8"/>
      </right>
      <top>
        <color indexed="8"/>
      </top>
      <bottom/>
      <diagonal/>
    </border>
    <border>
      <left style="medium">
        <color indexed="8"/>
      </left>
      <right style="thick">
        <color indexed="12"/>
      </right>
      <top style="thick">
        <color indexed="12"/>
      </top>
      <bottom style="thin">
        <color indexed="12"/>
      </bottom>
      <diagonal/>
    </border>
    <border>
      <left style="thick">
        <color indexed="12"/>
      </left>
      <right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12"/>
      </top>
      <bottom/>
      <diagonal/>
    </border>
    <border>
      <left style="medium">
        <color indexed="8"/>
      </left>
      <right style="thick">
        <color indexed="12"/>
      </right>
      <top style="thin">
        <color indexed="12"/>
      </top>
      <bottom/>
      <diagonal/>
    </border>
    <border>
      <left style="medium">
        <color indexed="8"/>
      </left>
      <right style="thick">
        <color indexed="12"/>
      </right>
      <top/>
      <bottom style="thick">
        <color indexed="12"/>
      </bottom>
      <diagonal/>
    </border>
    <border>
      <left style="medium">
        <color indexed="8"/>
      </left>
      <right>
        <color indexed="8"/>
      </right>
      <top>
        <color indexed="8"/>
      </top>
      <bottom style="thick">
        <color indexed="12"/>
      </bottom>
      <diagonal/>
    </border>
    <border>
      <left style="medium">
        <color indexed="8"/>
      </left>
      <right style="thick">
        <color indexed="12"/>
      </right>
      <top style="medium">
        <color indexed="8"/>
      </top>
      <bottom style="thick">
        <color indexed="12"/>
      </bottom>
      <diagonal/>
    </border>
    <border>
      <left style="thick">
        <color indexed="12"/>
      </left>
      <right style="medium">
        <color indexed="8"/>
      </right>
      <top/>
      <bottom style="thick">
        <color indexed="12"/>
      </bottom>
      <diagonal/>
    </border>
    <border>
      <left style="thick">
        <color indexed="12"/>
      </left>
      <right style="thin">
        <color indexed="17"/>
      </right>
      <top style="thick">
        <color indexed="12"/>
      </top>
      <bottom style="thick">
        <color indexed="12"/>
      </bottom>
      <diagonal/>
    </border>
    <border>
      <left style="thin">
        <color indexed="17"/>
      </left>
      <right style="thin">
        <color indexed="17"/>
      </right>
      <top style="thick">
        <color indexed="12"/>
      </top>
      <bottom style="thick">
        <color indexed="12"/>
      </bottom>
      <diagonal/>
    </border>
    <border>
      <left style="thin">
        <color indexed="17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2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12"/>
      </right>
      <top/>
      <bottom/>
      <diagonal/>
    </border>
    <border>
      <left style="medium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2"/>
      </left>
      <right style="medium">
        <color indexed="8"/>
      </right>
      <top style="thick">
        <color indexed="12"/>
      </top>
      <bottom style="medium">
        <color indexed="8"/>
      </bottom>
      <diagonal/>
    </border>
    <border>
      <left style="thick">
        <color indexed="12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12"/>
      </right>
      <top/>
      <bottom style="medium">
        <color indexed="8"/>
      </bottom>
      <diagonal/>
    </border>
    <border>
      <left style="thick">
        <color indexed="12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12"/>
      </right>
      <top/>
      <bottom style="medium">
        <color indexed="8"/>
      </bottom>
      <diagonal/>
    </border>
    <border>
      <left style="thick">
        <color indexed="12"/>
      </left>
      <right style="medium">
        <color indexed="8"/>
      </right>
      <top style="medium">
        <color indexed="8"/>
      </top>
      <bottom style="thick">
        <color indexed="12"/>
      </bottom>
      <diagonal/>
    </border>
    <border>
      <left style="medium">
        <color indexed="8"/>
      </left>
      <right>
        <color indexed="8"/>
      </right>
      <top style="medium">
        <color indexed="8"/>
      </top>
      <bottom style="thick">
        <color indexed="12"/>
      </bottom>
      <diagonal/>
    </border>
    <border>
      <left>
        <color indexed="8"/>
      </left>
      <right>
        <color indexed="8"/>
      </right>
      <top style="medium">
        <color indexed="8"/>
      </top>
      <bottom/>
      <diagonal/>
    </border>
    <border>
      <left>
        <color indexed="8"/>
      </left>
      <right>
        <color indexed="8"/>
      </right>
      <top style="thick">
        <color indexed="12"/>
      </top>
      <bottom/>
      <diagonal/>
    </border>
    <border>
      <left>
        <color indexed="8"/>
      </left>
      <right>
        <color indexed="8"/>
      </right>
      <top style="thick">
        <color indexed="12"/>
      </top>
      <bottom style="thick">
        <color indexed="12"/>
      </bottom>
      <diagonal/>
    </border>
    <border>
      <left style="thin">
        <color indexed="17"/>
      </left>
      <right style="thick">
        <color indexed="12"/>
      </right>
      <top/>
      <bottom style="thick">
        <color indexed="12"/>
      </bottom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medium">
        <color indexed="8"/>
      </left>
      <right/>
      <top style="thick">
        <color indexed="12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 style="thin">
        <color indexed="12"/>
      </top>
      <bottom style="medium">
        <color indexed="8"/>
      </bottom>
      <diagonal/>
    </border>
    <border>
      <left style="medium">
        <color indexed="8"/>
      </left>
      <right/>
      <top style="thin">
        <color indexed="12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2"/>
      </bottom>
      <diagonal/>
    </border>
    <border>
      <left style="medium">
        <color indexed="8"/>
      </left>
      <right/>
      <top/>
      <bottom style="thin">
        <color indexed="12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n">
        <color indexed="12"/>
      </bottom>
      <diagonal/>
    </border>
    <border>
      <left/>
      <right>
        <color indexed="8"/>
      </right>
      <top>
        <color indexed="8"/>
      </top>
      <bottom/>
      <diagonal/>
    </border>
    <border>
      <left style="thick">
        <color indexed="12"/>
      </left>
      <right style="thick">
        <color indexed="12"/>
      </right>
      <top style="thin">
        <color indexed="12"/>
      </top>
      <bottom style="thick">
        <color indexed="12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>
        <color indexed="8"/>
      </right>
      <top/>
      <bottom>
        <color indexed="8"/>
      </bottom>
      <diagonal/>
    </border>
    <border>
      <left>
        <color indexed="8"/>
      </left>
      <right>
        <color indexed="8"/>
      </right>
      <top/>
      <bottom>
        <color indexed="8"/>
      </bottom>
      <diagonal/>
    </border>
    <border>
      <left style="thick">
        <color indexed="12"/>
      </left>
      <right style="medium">
        <color indexed="8"/>
      </right>
      <top style="thin">
        <color indexed="17"/>
      </top>
      <bottom style="thin">
        <color indexed="12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>
        <color indexed="8"/>
      </top>
      <bottom style="thick">
        <color indexed="12"/>
      </bottom>
      <diagonal/>
    </border>
    <border>
      <left style="medium">
        <color indexed="8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 style="medium">
        <color indexed="8"/>
      </left>
      <right>
        <color indexed="8"/>
      </right>
      <top>
        <color indexed="8"/>
      </top>
      <bottom/>
      <diagonal/>
    </border>
    <border>
      <left>
        <color indexed="8"/>
      </left>
      <right>
        <color indexed="8"/>
      </right>
      <top/>
      <bottom/>
      <diagonal/>
    </border>
    <border>
      <left>
        <color indexed="8"/>
      </left>
      <right style="medium">
        <color indexed="8"/>
      </right>
      <top style="thick">
        <color indexed="12"/>
      </top>
      <bottom style="thick">
        <color indexed="12"/>
      </bottom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medium">
        <color indexed="8"/>
      </left>
      <right>
        <color indexed="8"/>
      </right>
      <top style="medium">
        <color indexed="8"/>
      </top>
      <bottom style="medium">
        <color indexed="8"/>
      </bottom>
      <diagonal/>
    </border>
    <border>
      <left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12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12"/>
      </left>
      <right style="thick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12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>
        <color indexed="8"/>
      </right>
      <top style="medium">
        <color indexed="8"/>
      </top>
      <bottom/>
      <diagonal/>
    </border>
    <border>
      <left>
        <color indexed="8"/>
      </left>
      <right>
        <color indexed="8"/>
      </right>
      <top style="medium">
        <color indexed="12"/>
      </top>
      <bottom style="medium">
        <color indexed="8"/>
      </bottom>
      <diagonal/>
    </border>
    <border>
      <left>
        <color indexed="8"/>
      </left>
      <right/>
      <top style="medium">
        <color indexed="8"/>
      </top>
      <bottom style="medium">
        <color indexed="8"/>
      </bottom>
      <diagonal/>
    </border>
    <border>
      <left>
        <color indexed="8"/>
      </left>
      <right style="medium">
        <color indexed="8"/>
      </right>
      <top style="medium">
        <color indexed="8"/>
      </top>
      <bottom/>
      <diagonal/>
    </border>
    <border>
      <left>
        <color indexed="8"/>
      </left>
      <right style="medium">
        <color indexed="8"/>
      </right>
      <top/>
      <bottom/>
      <diagonal/>
    </border>
    <border>
      <left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>
        <color indexed="8"/>
      </right>
      <top/>
      <bottom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/>
      <bottom style="thick">
        <color indexed="8"/>
      </bottom>
      <diagonal/>
    </border>
    <border>
      <left/>
      <right/>
      <top/>
      <bottom style="thick">
        <color indexed="12"/>
      </bottom>
      <diagonal/>
    </border>
    <border>
      <left/>
      <right style="medium">
        <color indexed="8"/>
      </right>
      <top/>
      <bottom style="thick">
        <color indexed="12"/>
      </bottom>
      <diagonal/>
    </border>
    <border>
      <left>
        <color indexed="8"/>
      </left>
      <right>
        <color indexed="8"/>
      </right>
      <top/>
      <bottom style="thick">
        <color indexed="12"/>
      </bottom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thick">
        <color indexed="8"/>
      </top>
      <bottom style="thick">
        <color indexed="12"/>
      </bottom>
      <diagonal/>
    </border>
    <border>
      <left style="medium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12"/>
      </right>
      <top style="thick">
        <color indexed="8"/>
      </top>
      <bottom/>
      <diagonal/>
    </border>
    <border>
      <left style="medium">
        <color indexed="8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medium">
        <color indexed="8"/>
      </right>
      <top style="thick">
        <color indexed="12"/>
      </top>
      <bottom style="thick">
        <color indexed="12"/>
      </bottom>
      <diagonal/>
    </border>
    <border>
      <left/>
      <right style="thick">
        <color indexed="8"/>
      </right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 style="thick">
        <color indexed="8"/>
      </right>
      <top/>
      <bottom style="thick">
        <color indexed="12"/>
      </bottom>
      <diagonal/>
    </border>
    <border>
      <left style="thick">
        <color indexed="8"/>
      </left>
      <right>
        <color indexed="8"/>
      </right>
      <top/>
      <bottom/>
      <diagonal/>
    </border>
    <border>
      <left style="thick">
        <color indexed="8"/>
      </left>
      <right style="medium">
        <color indexed="8"/>
      </right>
      <top style="thick">
        <color indexed="12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ck">
        <color indexed="12"/>
      </top>
      <bottom/>
      <diagonal/>
    </border>
    <border>
      <left style="thick">
        <color indexed="8"/>
      </left>
      <right style="medium">
        <color indexed="8"/>
      </right>
      <top style="thick">
        <color indexed="12"/>
      </top>
      <bottom/>
      <diagonal/>
    </border>
    <border>
      <left style="medium">
        <color indexed="8"/>
      </left>
      <right style="thick">
        <color indexed="8"/>
      </right>
      <top style="thick">
        <color indexed="12"/>
      </top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7"/>
      </left>
      <right style="thick">
        <color indexed="15"/>
      </right>
      <top style="thick">
        <color indexed="15"/>
      </top>
      <bottom style="thin">
        <color indexed="17"/>
      </bottom>
      <diagonal/>
    </border>
    <border>
      <left style="thin">
        <color indexed="17"/>
      </left>
      <right style="thick">
        <color indexed="15"/>
      </right>
      <top style="thick">
        <color indexed="8"/>
      </top>
      <bottom style="thin">
        <color indexed="17"/>
      </bottom>
      <diagonal/>
    </border>
    <border>
      <left style="thick">
        <color indexed="15"/>
      </left>
      <right style="thin">
        <color indexed="17"/>
      </right>
      <top style="thick">
        <color indexed="8"/>
      </top>
      <bottom style="thin">
        <color indexed="17"/>
      </bottom>
      <diagonal/>
    </border>
    <border>
      <left style="thin">
        <color indexed="17"/>
      </left>
      <right style="thick">
        <color indexed="15"/>
      </right>
      <top style="thin">
        <color indexed="17"/>
      </top>
      <bottom style="thick">
        <color indexed="15"/>
      </bottom>
      <diagonal/>
    </border>
    <border>
      <left style="thick">
        <color indexed="15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ck">
        <color indexed="15"/>
      </right>
      <top style="thin">
        <color indexed="17"/>
      </top>
      <bottom style="thin">
        <color indexed="18"/>
      </bottom>
      <diagonal/>
    </border>
    <border>
      <left style="thick">
        <color indexed="15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ck">
        <color indexed="15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ck">
        <color indexed="15"/>
      </right>
      <top style="thin">
        <color indexed="17"/>
      </top>
      <bottom style="thin">
        <color indexed="20"/>
      </bottom>
      <diagonal/>
    </border>
    <border>
      <left style="thin">
        <color indexed="17"/>
      </left>
      <right style="thick">
        <color indexed="15"/>
      </right>
      <top style="thin">
        <color indexed="20"/>
      </top>
      <bottom style="thin">
        <color indexed="20"/>
      </bottom>
      <diagonal/>
    </border>
    <border>
      <left style="thick">
        <color indexed="15"/>
      </left>
      <right/>
      <top style="thin">
        <color indexed="17"/>
      </top>
      <bottom style="thin">
        <color indexed="17"/>
      </bottom>
      <diagonal/>
    </border>
    <border>
      <left/>
      <right style="thick">
        <color indexed="15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ck">
        <color indexed="15"/>
      </right>
      <top style="thin">
        <color indexed="20"/>
      </top>
      <bottom style="thin">
        <color indexed="17"/>
      </bottom>
      <diagonal/>
    </border>
    <border>
      <left style="thick">
        <color indexed="15"/>
      </left>
      <right style="thin">
        <color indexed="17"/>
      </right>
      <top style="thin">
        <color indexed="17"/>
      </top>
      <bottom/>
      <diagonal/>
    </border>
    <border>
      <left style="thick">
        <color indexed="15"/>
      </left>
      <right style="thin">
        <color indexed="17"/>
      </right>
      <top/>
      <bottom style="thick">
        <color indexed="15"/>
      </bottom>
      <diagonal/>
    </border>
    <border>
      <left style="thin">
        <color indexed="17"/>
      </left>
      <right style="thick">
        <color indexed="15"/>
      </right>
      <top style="thin">
        <color indexed="17"/>
      </top>
      <bottom style="thick">
        <color indexed="22"/>
      </bottom>
      <diagonal/>
    </border>
    <border>
      <left style="thick">
        <color indexed="15"/>
      </left>
      <right style="thin">
        <color indexed="17"/>
      </right>
      <top style="thin">
        <color indexed="17"/>
      </top>
      <bottom style="thick">
        <color indexed="22"/>
      </bottom>
      <diagonal/>
    </border>
    <border>
      <left style="thick">
        <color indexed="15"/>
      </left>
      <right style="thin">
        <color indexed="17"/>
      </right>
      <top style="thick">
        <color indexed="15"/>
      </top>
      <bottom style="thick">
        <color indexed="15"/>
      </bottom>
      <diagonal/>
    </border>
    <border>
      <left style="thin">
        <color indexed="17"/>
      </left>
      <right style="thick">
        <color indexed="15"/>
      </right>
      <top style="thick">
        <color indexed="15"/>
      </top>
      <bottom style="thick">
        <color indexed="15"/>
      </bottom>
      <diagonal/>
    </border>
    <border>
      <left style="thick">
        <color indexed="15"/>
      </left>
      <right style="thin">
        <color indexed="17"/>
      </right>
      <top style="thin">
        <color indexed="17"/>
      </top>
      <bottom style="medium">
        <color indexed="14"/>
      </bottom>
      <diagonal/>
    </border>
    <border>
      <left style="thin">
        <color indexed="17"/>
      </left>
      <right style="thick">
        <color indexed="15"/>
      </right>
      <top style="thick">
        <color indexed="22"/>
      </top>
      <bottom style="thick">
        <color indexed="22"/>
      </bottom>
      <diagonal/>
    </border>
    <border>
      <left style="thick">
        <color indexed="15"/>
      </left>
      <right style="thin">
        <color indexed="17"/>
      </right>
      <top style="thick">
        <color indexed="22"/>
      </top>
      <bottom style="thick">
        <color indexed="22"/>
      </bottom>
      <diagonal/>
    </border>
    <border>
      <left style="thin">
        <color indexed="17"/>
      </left>
      <right style="thick">
        <color indexed="22"/>
      </right>
      <top style="thick">
        <color indexed="22"/>
      </top>
      <bottom style="thick">
        <color indexed="22"/>
      </bottom>
      <diagonal/>
    </border>
    <border>
      <left style="thick">
        <color indexed="22"/>
      </left>
      <right style="thin">
        <color indexed="17"/>
      </right>
      <top style="thick">
        <color indexed="15"/>
      </top>
      <bottom style="thick">
        <color indexed="15"/>
      </bottom>
      <diagonal/>
    </border>
    <border>
      <left style="medium">
        <color indexed="14"/>
      </left>
      <right style="thin">
        <color indexed="17"/>
      </right>
      <top style="thick">
        <color indexed="22"/>
      </top>
      <bottom style="medium">
        <color indexed="14"/>
      </bottom>
      <diagonal/>
    </border>
    <border>
      <left style="thin">
        <color indexed="17"/>
      </left>
      <right style="thick">
        <color indexed="15"/>
      </right>
      <top style="thick">
        <color indexed="22"/>
      </top>
      <bottom style="medium">
        <color indexed="14"/>
      </bottom>
      <diagonal/>
    </border>
    <border>
      <left style="thick">
        <color indexed="15"/>
      </left>
      <right style="thin">
        <color indexed="17"/>
      </right>
      <top style="thick">
        <color indexed="22"/>
      </top>
      <bottom style="medium">
        <color indexed="14"/>
      </bottom>
      <diagonal/>
    </border>
    <border>
      <left style="thick">
        <color indexed="15"/>
      </left>
      <right style="thin">
        <color indexed="17"/>
      </right>
      <top style="thick">
        <color indexed="15"/>
      </top>
      <bottom style="medium">
        <color indexed="14"/>
      </bottom>
      <diagonal/>
    </border>
    <border>
      <left style="thin">
        <color indexed="17"/>
      </left>
      <right style="thick">
        <color indexed="15"/>
      </right>
      <top style="thick">
        <color indexed="15"/>
      </top>
      <bottom style="medium">
        <color indexed="14"/>
      </bottom>
      <diagonal/>
    </border>
    <border>
      <left style="medium">
        <color indexed="14"/>
      </left>
      <right>
        <color indexed="14"/>
      </right>
      <top style="medium">
        <color indexed="14"/>
      </top>
      <bottom style="medium">
        <color indexed="14"/>
      </bottom>
      <diagonal/>
    </border>
    <border>
      <left>
        <color indexed="14"/>
      </left>
      <right style="medium">
        <color indexed="14"/>
      </right>
      <top style="medium">
        <color indexed="14"/>
      </top>
      <bottom style="medium">
        <color indexed="14"/>
      </bottom>
      <diagonal/>
    </border>
    <border>
      <left>
        <color indexed="14"/>
      </left>
      <right style="medium">
        <color indexed="8"/>
      </right>
      <top style="medium">
        <color indexed="14"/>
      </top>
      <bottom style="medium">
        <color indexed="14"/>
      </bottom>
      <diagonal/>
    </border>
    <border>
      <left style="medium">
        <color indexed="8"/>
      </left>
      <right>
        <color indexed="14"/>
      </right>
      <top style="medium">
        <color indexed="14"/>
      </top>
      <bottom style="medium">
        <color indexed="14"/>
      </bottom>
      <diagonal/>
    </border>
    <border>
      <left style="medium">
        <color indexed="8"/>
      </left>
      <right>
        <color indexed="14"/>
      </right>
      <top style="medium">
        <color indexed="14"/>
      </top>
      <bottom style="medium">
        <color indexed="8"/>
      </bottom>
      <diagonal/>
    </border>
    <border>
      <left>
        <color indexed="14"/>
      </left>
      <right style="medium">
        <color indexed="8"/>
      </right>
      <top style="medium">
        <color indexed="14"/>
      </top>
      <bottom style="medium">
        <color indexed="8"/>
      </bottom>
      <diagonal/>
    </border>
    <border>
      <left>
        <color indexed="14"/>
      </left>
      <right style="thick">
        <color indexed="8"/>
      </right>
      <top style="medium">
        <color indexed="14"/>
      </top>
      <bottom style="medium">
        <color indexed="8"/>
      </bottom>
      <diagonal/>
    </border>
    <border>
      <left style="thick">
        <color indexed="8"/>
      </left>
      <right>
        <color indexed="14"/>
      </right>
      <top style="medium">
        <color indexed="14"/>
      </top>
      <bottom style="medium">
        <color indexed="8"/>
      </bottom>
      <diagonal/>
    </border>
    <border>
      <left style="medium">
        <color indexed="8"/>
      </left>
      <right>
        <color indexed="14"/>
      </right>
      <top style="medium">
        <color indexed="8"/>
      </top>
      <bottom style="medium">
        <color indexed="8"/>
      </bottom>
      <diagonal/>
    </border>
    <border>
      <left>
        <color indexed="1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>
        <color indexed="14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>
        <color indexed="14"/>
      </right>
      <top style="medium">
        <color indexed="8"/>
      </top>
      <bottom style="thick">
        <color indexed="8"/>
      </bottom>
      <diagonal/>
    </border>
    <border>
      <left>
        <color indexed="14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>
        <color indexed="14"/>
      </right>
      <top style="medium">
        <color indexed="8"/>
      </top>
      <bottom style="thick">
        <color indexed="8"/>
      </bottom>
      <diagonal/>
    </border>
    <border>
      <left>
        <color indexed="14"/>
      </left>
      <right style="thick">
        <color indexed="8"/>
      </right>
      <top style="medium">
        <color indexed="8"/>
      </top>
      <bottom style="thick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thin">
        <color indexed="2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20"/>
      </bottom>
      <diagonal/>
    </border>
    <border>
      <left style="medium">
        <color indexed="8"/>
      </left>
      <right style="thin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ck">
        <color indexed="15"/>
      </right>
      <top style="thin">
        <color indexed="12"/>
      </top>
      <bottom style="medium">
        <color indexed="12"/>
      </bottom>
      <diagonal/>
    </border>
    <border>
      <left style="thick">
        <color indexed="15"/>
      </left>
      <right style="thin">
        <color indexed="17"/>
      </right>
      <top style="thin">
        <color indexed="17"/>
      </top>
      <bottom style="medium">
        <color indexed="8"/>
      </bottom>
      <diagonal/>
    </border>
    <border>
      <left style="thin">
        <color indexed="17"/>
      </left>
      <right style="thick">
        <color indexed="15"/>
      </right>
      <top style="thin">
        <color indexed="17"/>
      </top>
      <bottom style="medium">
        <color indexed="8"/>
      </bottom>
      <diagonal/>
    </border>
    <border>
      <left style="thick">
        <color indexed="15"/>
      </left>
      <right style="thick">
        <color indexed="15"/>
      </right>
      <top style="thin">
        <color indexed="17"/>
      </top>
      <bottom style="medium">
        <color indexed="8"/>
      </bottom>
      <diagonal/>
    </border>
    <border>
      <left style="thick">
        <color indexed="15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7"/>
      </left>
      <right style="thick">
        <color indexed="8"/>
      </right>
      <top style="thin">
        <color indexed="20"/>
      </top>
      <bottom style="thin">
        <color indexed="12"/>
      </bottom>
      <diagonal/>
    </border>
    <border>
      <left style="thick">
        <color indexed="8"/>
      </left>
      <right style="thick">
        <color indexed="8"/>
      </right>
      <top style="thin">
        <color indexed="17"/>
      </top>
      <bottom style="medium">
        <color indexed="12"/>
      </bottom>
      <diagonal/>
    </border>
    <border>
      <left style="thick">
        <color indexed="8"/>
      </left>
      <right style="medium">
        <color indexed="8"/>
      </right>
      <top style="thin">
        <color indexed="20"/>
      </top>
      <bottom style="thin">
        <color indexed="12"/>
      </bottom>
      <diagonal/>
    </border>
    <border>
      <left style="medium">
        <color indexed="8"/>
      </left>
      <right style="medium">
        <color indexed="12"/>
      </right>
      <top style="medium">
        <color indexed="12"/>
      </top>
      <bottom style="medium">
        <color indexed="8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8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medium">
        <color indexed="8"/>
      </right>
      <top style="medium">
        <color indexed="12"/>
      </top>
      <bottom style="thin">
        <color indexed="12"/>
      </bottom>
      <diagonal/>
    </border>
    <border>
      <left style="medium">
        <color indexed="8"/>
      </left>
      <right style="medium">
        <color indexed="12"/>
      </right>
      <top style="medium">
        <color indexed="8"/>
      </top>
      <bottom style="thin">
        <color indexed="25"/>
      </bottom>
      <diagonal/>
    </border>
    <border>
      <left style="medium">
        <color indexed="12"/>
      </left>
      <right style="thin">
        <color indexed="12"/>
      </right>
      <top style="medium">
        <color indexed="8"/>
      </top>
      <bottom style="thin">
        <color indexed="25"/>
      </bottom>
      <diagonal/>
    </border>
    <border>
      <left style="thin">
        <color indexed="12"/>
      </left>
      <right style="medium">
        <color indexed="12"/>
      </right>
      <top style="medium">
        <color indexed="8"/>
      </top>
      <bottom style="thin">
        <color indexed="25"/>
      </bottom>
      <diagonal/>
    </border>
    <border>
      <left style="thin">
        <color indexed="12"/>
      </left>
      <right style="medium">
        <color indexed="8"/>
      </right>
      <top style="medium">
        <color indexed="8"/>
      </top>
      <bottom style="thin">
        <color indexed="25"/>
      </bottom>
      <diagonal/>
    </border>
    <border>
      <left style="medium">
        <color indexed="8"/>
      </left>
      <right style="thin">
        <color indexed="12"/>
      </right>
      <top style="medium">
        <color indexed="12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medium">
        <color indexed="8"/>
      </bottom>
      <diagonal/>
    </border>
    <border>
      <left style="thin">
        <color indexed="12"/>
      </left>
      <right style="thick">
        <color indexed="8"/>
      </right>
      <top style="thin">
        <color indexed="12"/>
      </top>
      <bottom style="thin">
        <color indexed="20"/>
      </bottom>
      <diagonal/>
    </border>
    <border>
      <left style="medium">
        <color indexed="8"/>
      </left>
      <right style="thin">
        <color indexed="24"/>
      </right>
      <top style="medium">
        <color indexed="12"/>
      </top>
      <bottom style="thin">
        <color indexed="25"/>
      </bottom>
      <diagonal/>
    </border>
    <border>
      <left style="thin">
        <color indexed="24"/>
      </left>
      <right style="thin">
        <color indexed="25"/>
      </right>
      <top style="medium">
        <color indexed="12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medium">
        <color indexed="12"/>
      </top>
      <bottom style="thin">
        <color indexed="25"/>
      </bottom>
      <diagonal/>
    </border>
    <border>
      <left style="thin">
        <color indexed="25"/>
      </left>
      <right style="medium">
        <color indexed="8"/>
      </right>
      <top style="thin">
        <color indexed="12"/>
      </top>
      <bottom style="thin">
        <color indexed="25"/>
      </bottom>
      <diagonal/>
    </border>
    <border>
      <left style="thin">
        <color indexed="12"/>
      </left>
      <right style="thick">
        <color indexed="8"/>
      </right>
      <top style="thin">
        <color indexed="20"/>
      </top>
      <bottom style="thin">
        <color indexed="20"/>
      </bottom>
      <diagonal/>
    </border>
    <border>
      <left style="medium">
        <color indexed="8"/>
      </left>
      <right style="thin">
        <color indexed="24"/>
      </right>
      <top style="thin">
        <color indexed="25"/>
      </top>
      <bottom style="thin">
        <color indexed="25"/>
      </bottom>
      <diagonal/>
    </border>
    <border>
      <left style="thin">
        <color indexed="24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12"/>
      </left>
      <right style="thick">
        <color indexed="8"/>
      </right>
      <top style="thin">
        <color indexed="20"/>
      </top>
      <bottom style="thin">
        <color indexed="12"/>
      </bottom>
      <diagonal/>
    </border>
    <border>
      <left style="thin">
        <color indexed="12"/>
      </left>
      <right style="thick">
        <color indexed="8"/>
      </right>
      <top style="thin">
        <color indexed="12"/>
      </top>
      <bottom style="thin">
        <color indexed="12"/>
      </bottom>
      <diagonal/>
    </border>
    <border>
      <left style="thick">
        <color indexed="8"/>
      </left>
      <right style="thick">
        <color indexed="8"/>
      </right>
      <top style="thin">
        <color indexed="25"/>
      </top>
      <bottom style="medium">
        <color indexed="12"/>
      </bottom>
      <diagonal/>
    </border>
    <border>
      <left style="medium">
        <color indexed="8"/>
      </left>
      <right style="thin">
        <color indexed="24"/>
      </right>
      <top style="thin">
        <color indexed="25"/>
      </top>
      <bottom style="medium">
        <color indexed="12"/>
      </bottom>
      <diagonal/>
    </border>
    <border>
      <left style="thin">
        <color indexed="24"/>
      </left>
      <right style="thin">
        <color indexed="25"/>
      </right>
      <top style="thin">
        <color indexed="25"/>
      </top>
      <bottom style="medium">
        <color indexed="12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medium">
        <color indexed="12"/>
      </bottom>
      <diagonal/>
    </border>
    <border>
      <left style="thin">
        <color indexed="25"/>
      </left>
      <right style="medium">
        <color indexed="8"/>
      </right>
      <top style="thin">
        <color indexed="25"/>
      </top>
      <bottom style="medium">
        <color indexed="12"/>
      </bottom>
      <diagonal/>
    </border>
    <border>
      <left style="thin">
        <color indexed="25"/>
      </left>
      <right style="medium">
        <color indexed="8"/>
      </right>
      <top style="medium">
        <color indexed="12"/>
      </top>
      <bottom style="thin">
        <color indexed="25"/>
      </bottom>
      <diagonal/>
    </border>
    <border>
      <left style="medium">
        <color indexed="8"/>
      </left>
      <right style="medium">
        <color indexed="8"/>
      </right>
      <top style="thin">
        <color indexed="25"/>
      </top>
      <bottom style="medium">
        <color indexed="8"/>
      </bottom>
      <diagonal/>
    </border>
    <border>
      <left style="thick">
        <color indexed="8"/>
      </left>
      <right style="thin">
        <color indexed="12"/>
      </right>
      <top style="thin">
        <color indexed="25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25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25"/>
      </top>
      <bottom style="thin">
        <color indexed="17"/>
      </bottom>
      <diagonal/>
    </border>
    <border>
      <left style="thin">
        <color indexed="12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/>
      <top style="medium">
        <color indexed="8"/>
      </top>
      <bottom style="thin">
        <color indexed="25"/>
      </bottom>
      <diagonal/>
    </border>
    <border>
      <left/>
      <right style="thin">
        <color indexed="25"/>
      </right>
      <top style="medium">
        <color indexed="8"/>
      </top>
      <bottom style="thin">
        <color indexed="25"/>
      </bottom>
      <diagonal/>
    </border>
    <border>
      <left style="thick">
        <color indexed="8"/>
      </left>
      <right style="thin">
        <color indexed="12"/>
      </right>
      <top style="thin">
        <color indexed="12"/>
      </top>
      <bottom style="thin">
        <color indexed="17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7"/>
      </bottom>
      <diagonal/>
    </border>
    <border>
      <left style="thin">
        <color indexed="12"/>
      </left>
      <right style="thin">
        <color indexed="12"/>
      </right>
      <top style="thin">
        <color indexed="17"/>
      </top>
      <bottom style="thin">
        <color indexed="17"/>
      </bottom>
      <diagonal/>
    </border>
    <border>
      <left style="thin">
        <color indexed="25"/>
      </left>
      <right style="thin">
        <color indexed="25"/>
      </right>
      <top/>
      <bottom style="thin">
        <color indexed="25"/>
      </bottom>
      <diagonal/>
    </border>
    <border>
      <left style="thick">
        <color indexed="8"/>
      </left>
      <right style="thin">
        <color indexed="12"/>
      </right>
      <top style="thin">
        <color indexed="17"/>
      </top>
      <bottom style="thin">
        <color indexed="17"/>
      </bottom>
      <diagonal/>
    </border>
    <border>
      <left style="thin">
        <color indexed="12"/>
      </left>
      <right style="thin">
        <color indexed="25"/>
      </right>
      <top style="thin">
        <color indexed="25"/>
      </top>
      <bottom style="medium">
        <color indexed="8"/>
      </bottom>
      <diagonal/>
    </border>
    <border>
      <left style="thin">
        <color indexed="12"/>
      </left>
      <right style="thin">
        <color indexed="25"/>
      </right>
      <top style="medium">
        <color indexed="8"/>
      </top>
      <bottom style="medium">
        <color indexed="8"/>
      </bottom>
      <diagonal/>
    </border>
    <border>
      <left style="thin">
        <color indexed="25"/>
      </left>
      <right style="thin">
        <color indexed="25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30"/>
      </right>
      <top style="medium">
        <color indexed="8"/>
      </top>
      <bottom style="medium">
        <color indexed="12"/>
      </bottom>
      <diagonal/>
    </border>
    <border>
      <left style="thick">
        <color indexed="30"/>
      </left>
      <right style="thick">
        <color indexed="30"/>
      </right>
      <top style="thick">
        <color indexed="30"/>
      </top>
      <bottom style="medium">
        <color indexed="12"/>
      </bottom>
      <diagonal/>
    </border>
    <border>
      <left style="thick">
        <color indexed="30"/>
      </left>
      <right style="medium">
        <color indexed="8"/>
      </right>
      <top style="medium">
        <color indexed="8"/>
      </top>
      <bottom style="medium">
        <color indexed="12"/>
      </bottom>
      <diagonal/>
    </border>
    <border>
      <left style="medium">
        <color indexed="8"/>
      </left>
      <right style="thick">
        <color indexed="55"/>
      </right>
      <top style="medium">
        <color indexed="8"/>
      </top>
      <bottom style="medium">
        <color indexed="12"/>
      </bottom>
      <diagonal/>
    </border>
    <border>
      <left style="thick">
        <color indexed="55"/>
      </left>
      <right style="thick">
        <color indexed="8"/>
      </right>
      <top style="thick">
        <color indexed="55"/>
      </top>
      <bottom style="medium">
        <color indexed="12"/>
      </bottom>
      <diagonal/>
    </border>
    <border>
      <left style="thick">
        <color indexed="8"/>
      </left>
      <right style="thick">
        <color indexed="8"/>
      </right>
      <top style="thick">
        <color indexed="55"/>
      </top>
      <bottom style="medium">
        <color indexed="12"/>
      </bottom>
      <diagonal/>
    </border>
    <border>
      <left style="thick">
        <color indexed="8"/>
      </left>
      <right style="thick">
        <color indexed="15"/>
      </right>
      <top style="thick">
        <color indexed="55"/>
      </top>
      <bottom style="medium">
        <color indexed="12"/>
      </bottom>
      <diagonal/>
    </border>
    <border>
      <left style="thick">
        <color indexed="15"/>
      </left>
      <right style="thick">
        <color indexed="15"/>
      </right>
      <top style="thick">
        <color indexed="55"/>
      </top>
      <bottom style="medium">
        <color indexed="12"/>
      </bottom>
      <diagonal/>
    </border>
    <border>
      <left style="thick">
        <color indexed="15"/>
      </left>
      <right style="thick">
        <color indexed="55"/>
      </right>
      <top style="thick">
        <color indexed="55"/>
      </top>
      <bottom style="medium">
        <color indexed="12"/>
      </bottom>
      <diagonal/>
    </border>
    <border>
      <left style="medium">
        <color indexed="12"/>
      </left>
      <right style="thick">
        <color indexed="30"/>
      </right>
      <top style="medium">
        <color indexed="12"/>
      </top>
      <bottom style="medium">
        <color indexed="12"/>
      </bottom>
      <diagonal/>
    </border>
    <border>
      <left style="thick">
        <color indexed="30"/>
      </left>
      <right style="thick">
        <color indexed="30"/>
      </right>
      <top style="medium">
        <color indexed="12"/>
      </top>
      <bottom style="medium">
        <color indexed="12"/>
      </bottom>
      <diagonal/>
    </border>
    <border>
      <left style="thick">
        <color indexed="30"/>
      </left>
      <right style="medium">
        <color indexed="8"/>
      </right>
      <top style="medium">
        <color indexed="12"/>
      </top>
      <bottom style="medium">
        <color indexed="12"/>
      </bottom>
      <diagonal/>
    </border>
    <border>
      <left style="medium">
        <color indexed="8"/>
      </left>
      <right style="thick">
        <color indexed="55"/>
      </right>
      <top style="medium">
        <color indexed="12"/>
      </top>
      <bottom style="medium">
        <color indexed="12"/>
      </bottom>
      <diagonal/>
    </border>
    <border>
      <left style="thick">
        <color indexed="55"/>
      </left>
      <right style="thick">
        <color indexed="8"/>
      </right>
      <top style="medium">
        <color indexed="12"/>
      </top>
      <bottom style="thin">
        <color indexed="12"/>
      </bottom>
      <diagonal/>
    </border>
    <border>
      <left style="thick">
        <color indexed="8"/>
      </left>
      <right style="thick">
        <color indexed="55"/>
      </right>
      <top style="medium">
        <color indexed="12"/>
      </top>
      <bottom style="medium">
        <color indexed="12"/>
      </bottom>
      <diagonal/>
    </border>
    <border>
      <left style="thin">
        <color indexed="12"/>
      </left>
      <right style="thick">
        <color indexed="30"/>
      </right>
      <top style="medium">
        <color indexed="12"/>
      </top>
      <bottom style="thin">
        <color indexed="20"/>
      </bottom>
      <diagonal/>
    </border>
    <border>
      <left style="thick">
        <color indexed="30"/>
      </left>
      <right style="thick">
        <color indexed="30"/>
      </right>
      <top style="medium">
        <color indexed="12"/>
      </top>
      <bottom style="thin">
        <color indexed="12"/>
      </bottom>
      <diagonal/>
    </border>
    <border>
      <left style="thick">
        <color indexed="30"/>
      </left>
      <right style="medium">
        <color indexed="8"/>
      </right>
      <top style="medium">
        <color indexed="12"/>
      </top>
      <bottom style="thin">
        <color indexed="12"/>
      </bottom>
      <diagonal/>
    </border>
    <border>
      <left style="medium">
        <color indexed="8"/>
      </left>
      <right style="thick">
        <color indexed="55"/>
      </right>
      <top style="medium">
        <color indexed="12"/>
      </top>
      <bottom style="thin">
        <color indexed="12"/>
      </bottom>
      <diagonal/>
    </border>
    <border>
      <left style="thick">
        <color indexed="55"/>
      </left>
      <right style="thick">
        <color indexed="8"/>
      </right>
      <top style="thin">
        <color indexed="12"/>
      </top>
      <bottom style="thin">
        <color indexed="17"/>
      </bottom>
      <diagonal/>
    </border>
    <border>
      <left style="thick">
        <color indexed="8"/>
      </left>
      <right style="thick">
        <color indexed="55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 style="thick">
        <color indexed="30"/>
      </right>
      <top style="thin">
        <color indexed="20"/>
      </top>
      <bottom style="thin">
        <color indexed="20"/>
      </bottom>
      <diagonal/>
    </border>
    <border>
      <left style="thick">
        <color indexed="30"/>
      </left>
      <right style="thick">
        <color indexed="30"/>
      </right>
      <top style="thin">
        <color indexed="12"/>
      </top>
      <bottom style="thin">
        <color indexed="12"/>
      </bottom>
      <diagonal/>
    </border>
    <border>
      <left style="thick">
        <color indexed="30"/>
      </left>
      <right style="medium">
        <color indexed="8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thick">
        <color indexed="55"/>
      </right>
      <top style="thin">
        <color indexed="12"/>
      </top>
      <bottom style="thin">
        <color indexed="17"/>
      </bottom>
      <diagonal/>
    </border>
    <border>
      <left style="thick">
        <color indexed="55"/>
      </left>
      <right style="medium">
        <color indexed="8"/>
      </right>
      <top style="thin">
        <color indexed="17"/>
      </top>
      <bottom style="thin">
        <color indexed="12"/>
      </bottom>
      <diagonal/>
    </border>
    <border>
      <left style="thick">
        <color indexed="8"/>
      </left>
      <right style="thick">
        <color indexed="55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thick">
        <color indexed="55"/>
      </right>
      <top style="thin">
        <color indexed="17"/>
      </top>
      <bottom style="thin">
        <color indexed="12"/>
      </bottom>
      <diagonal/>
    </border>
    <border>
      <left style="thick">
        <color indexed="55"/>
      </left>
      <right style="medium">
        <color indexed="8"/>
      </right>
      <top style="thin">
        <color indexed="12"/>
      </top>
      <bottom style="thin">
        <color indexed="17"/>
      </bottom>
      <diagonal/>
    </border>
    <border>
      <left style="medium">
        <color indexed="8"/>
      </left>
      <right style="thick">
        <color indexed="55"/>
      </right>
      <top style="thin">
        <color indexed="12"/>
      </top>
      <bottom style="thin">
        <color indexed="12"/>
      </bottom>
      <diagonal/>
    </border>
    <border>
      <left style="thick">
        <color indexed="8"/>
      </left>
      <right style="medium">
        <color indexed="8"/>
      </right>
      <top style="thin">
        <color indexed="17"/>
      </top>
      <bottom style="thin">
        <color indexed="12"/>
      </bottom>
      <diagonal/>
    </border>
    <border>
      <left style="thin">
        <color indexed="12"/>
      </left>
      <right style="thick">
        <color indexed="30"/>
      </right>
      <top style="thin">
        <color indexed="20"/>
      </top>
      <bottom style="thin">
        <color indexed="12"/>
      </bottom>
      <diagonal/>
    </border>
    <border>
      <left style="thin">
        <color indexed="12"/>
      </left>
      <right style="thick">
        <color indexed="30"/>
      </right>
      <top style="thin">
        <color indexed="12"/>
      </top>
      <bottom style="thin">
        <color indexed="12"/>
      </bottom>
      <diagonal/>
    </border>
    <border>
      <left style="thick">
        <color indexed="8"/>
      </left>
      <right style="thick">
        <color indexed="55"/>
      </right>
      <top style="thin">
        <color indexed="17"/>
      </top>
      <bottom style="thin">
        <color indexed="12"/>
      </bottom>
      <diagonal/>
    </border>
    <border>
      <left style="medium">
        <color indexed="8"/>
      </left>
      <right style="thick">
        <color indexed="55"/>
      </right>
      <top style="thin">
        <color indexed="17"/>
      </top>
      <bottom style="thin">
        <color indexed="17"/>
      </bottom>
      <diagonal/>
    </border>
    <border>
      <left style="thick">
        <color indexed="30"/>
      </left>
      <right style="thick">
        <color indexed="30"/>
      </right>
      <top style="thin">
        <color indexed="12"/>
      </top>
      <bottom style="thin">
        <color indexed="17"/>
      </bottom>
      <diagonal/>
    </border>
    <border>
      <left style="thick">
        <color indexed="30"/>
      </left>
      <right style="thick">
        <color indexed="30"/>
      </right>
      <top style="thin">
        <color indexed="17"/>
      </top>
      <bottom style="thin">
        <color indexed="17"/>
      </bottom>
      <diagonal/>
    </border>
    <border>
      <left style="thin">
        <color indexed="12"/>
      </left>
      <right style="thick">
        <color indexed="30"/>
      </right>
      <top style="thin">
        <color indexed="12"/>
      </top>
      <bottom style="thick">
        <color indexed="30"/>
      </bottom>
      <diagonal/>
    </border>
    <border>
      <left style="thick">
        <color indexed="30"/>
      </left>
      <right style="thick">
        <color indexed="30"/>
      </right>
      <top style="thin">
        <color indexed="17"/>
      </top>
      <bottom style="thick">
        <color indexed="30"/>
      </bottom>
      <diagonal/>
    </border>
    <border>
      <left style="thick">
        <color indexed="30"/>
      </left>
      <right style="medium">
        <color indexed="8"/>
      </right>
      <top style="thin">
        <color indexed="12"/>
      </top>
      <bottom style="thin">
        <color indexed="17"/>
      </bottom>
      <diagonal/>
    </border>
    <border>
      <left style="thick">
        <color indexed="55"/>
      </left>
      <right style="medium">
        <color indexed="8"/>
      </right>
      <top style="thin">
        <color indexed="17"/>
      </top>
      <bottom style="thick">
        <color indexed="30"/>
      </bottom>
      <diagonal/>
    </border>
    <border>
      <left style="medium">
        <color indexed="8"/>
      </left>
      <right style="thick">
        <color indexed="8"/>
      </right>
      <top style="thin">
        <color indexed="17"/>
      </top>
      <bottom style="thick">
        <color indexed="30"/>
      </bottom>
      <diagonal/>
    </border>
    <border>
      <left style="thick">
        <color indexed="30"/>
      </left>
      <right style="thick">
        <color indexed="30"/>
      </right>
      <top style="thick">
        <color indexed="30"/>
      </top>
      <bottom style="thick">
        <color indexed="30"/>
      </bottom>
      <diagonal/>
    </border>
    <border>
      <left style="thick">
        <color indexed="30"/>
      </left>
      <right style="medium">
        <color indexed="8"/>
      </right>
      <top style="thin">
        <color indexed="17"/>
      </top>
      <bottom style="thick">
        <color indexed="30"/>
      </bottom>
      <diagonal/>
    </border>
    <border>
      <left style="medium">
        <color indexed="8"/>
      </left>
      <right style="thick">
        <color indexed="55"/>
      </right>
      <top style="thin">
        <color indexed="17"/>
      </top>
      <bottom style="thick">
        <color indexed="30"/>
      </bottom>
      <diagonal/>
    </border>
    <border>
      <left style="thick">
        <color indexed="55"/>
      </left>
      <right style="thick">
        <color indexed="8"/>
      </right>
      <top style="thick">
        <color indexed="30"/>
      </top>
      <bottom style="thick">
        <color indexed="30"/>
      </bottom>
      <diagonal/>
    </border>
    <border>
      <left style="thick">
        <color indexed="8"/>
      </left>
      <right style="thick">
        <color indexed="55"/>
      </right>
      <top style="thin">
        <color indexed="17"/>
      </top>
      <bottom style="thick">
        <color indexed="30"/>
      </bottom>
      <diagonal/>
    </border>
    <border>
      <left style="thick">
        <color indexed="30"/>
      </left>
      <right style="medium">
        <color indexed="8"/>
      </right>
      <top style="thick">
        <color indexed="30"/>
      </top>
      <bottom style="thick">
        <color indexed="30"/>
      </bottom>
      <diagonal/>
    </border>
    <border>
      <left style="medium">
        <color indexed="8"/>
      </left>
      <right style="thick">
        <color indexed="55"/>
      </right>
      <top style="thick">
        <color indexed="30"/>
      </top>
      <bottom style="thick">
        <color indexed="30"/>
      </bottom>
      <diagonal/>
    </border>
    <border>
      <left style="thick">
        <color indexed="8"/>
      </left>
      <right style="thick">
        <color indexed="55"/>
      </right>
      <top style="thick">
        <color indexed="30"/>
      </top>
      <bottom style="thick">
        <color indexed="30"/>
      </bottom>
      <diagonal/>
    </border>
    <border>
      <left style="thin">
        <color indexed="12"/>
      </left>
      <right style="thick">
        <color indexed="30"/>
      </right>
      <top style="thick">
        <color indexed="30"/>
      </top>
      <bottom style="thin">
        <color indexed="12"/>
      </bottom>
      <diagonal/>
    </border>
    <border>
      <left style="thick">
        <color indexed="30"/>
      </left>
      <right style="thick">
        <color indexed="30"/>
      </right>
      <top style="thick">
        <color indexed="30"/>
      </top>
      <bottom style="thin">
        <color indexed="12"/>
      </bottom>
      <diagonal/>
    </border>
    <border>
      <left style="thick">
        <color indexed="30"/>
      </left>
      <right style="medium">
        <color indexed="8"/>
      </right>
      <top style="thick">
        <color indexed="30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 style="thick">
        <color indexed="30"/>
      </top>
      <bottom style="thin">
        <color indexed="17"/>
      </bottom>
      <diagonal/>
    </border>
    <border>
      <left style="medium">
        <color indexed="8"/>
      </left>
      <right style="thick">
        <color indexed="55"/>
      </right>
      <top style="thick">
        <color indexed="30"/>
      </top>
      <bottom style="thin">
        <color indexed="12"/>
      </bottom>
      <diagonal/>
    </border>
    <border>
      <left style="thick">
        <color indexed="55"/>
      </left>
      <right style="thick">
        <color indexed="8"/>
      </right>
      <top style="thick">
        <color indexed="30"/>
      </top>
      <bottom style="thin">
        <color indexed="12"/>
      </bottom>
      <diagonal/>
    </border>
    <border>
      <left style="thick">
        <color indexed="8"/>
      </left>
      <right style="thick">
        <color indexed="8"/>
      </right>
      <top style="thick">
        <color indexed="30"/>
      </top>
      <bottom style="thin">
        <color indexed="17"/>
      </bottom>
      <diagonal/>
    </border>
    <border>
      <left style="thick">
        <color indexed="8"/>
      </left>
      <right style="thick">
        <color indexed="55"/>
      </right>
      <top style="thick">
        <color indexed="30"/>
      </top>
      <bottom style="thin">
        <color indexed="17"/>
      </bottom>
      <diagonal/>
    </border>
    <border>
      <left style="thick">
        <color indexed="8"/>
      </left>
      <right style="thick">
        <color indexed="55"/>
      </right>
      <top style="thin">
        <color indexed="17"/>
      </top>
      <bottom style="thin">
        <color indexed="17"/>
      </bottom>
      <diagonal/>
    </border>
    <border>
      <left style="thin">
        <color indexed="12"/>
      </left>
      <right style="thick">
        <color indexed="30"/>
      </right>
      <top style="thin">
        <color indexed="12"/>
      </top>
      <bottom style="thin">
        <color indexed="17"/>
      </bottom>
      <diagonal/>
    </border>
    <border>
      <left style="thick">
        <color indexed="30"/>
      </left>
      <right style="thick">
        <color indexed="30"/>
      </right>
      <top style="thin">
        <color indexed="17"/>
      </top>
      <bottom style="thin">
        <color indexed="12"/>
      </bottom>
      <diagonal/>
    </border>
    <border>
      <left style="thick">
        <color indexed="30"/>
      </left>
      <right style="medium">
        <color indexed="8"/>
      </right>
      <top style="thin">
        <color indexed="17"/>
      </top>
      <bottom style="thin">
        <color indexed="24"/>
      </bottom>
      <diagonal/>
    </border>
    <border>
      <left style="medium">
        <color indexed="8"/>
      </left>
      <right style="medium">
        <color indexed="8"/>
      </right>
      <top style="thin">
        <color indexed="17"/>
      </top>
      <bottom style="thin">
        <color indexed="24"/>
      </bottom>
      <diagonal/>
    </border>
    <border>
      <left style="medium">
        <color indexed="8"/>
      </left>
      <right style="thick">
        <color indexed="55"/>
      </right>
      <top style="thin">
        <color indexed="17"/>
      </top>
      <bottom style="thin">
        <color indexed="24"/>
      </bottom>
      <diagonal/>
    </border>
    <border>
      <left style="thick">
        <color indexed="55"/>
      </left>
      <right style="thick">
        <color indexed="8"/>
      </right>
      <top style="thin">
        <color indexed="17"/>
      </top>
      <bottom style="thin">
        <color indexed="24"/>
      </bottom>
      <diagonal/>
    </border>
    <border>
      <left style="thick">
        <color indexed="8"/>
      </left>
      <right style="thick">
        <color indexed="8"/>
      </right>
      <top style="thin">
        <color indexed="17"/>
      </top>
      <bottom style="thin">
        <color indexed="24"/>
      </bottom>
      <diagonal/>
    </border>
    <border>
      <left style="thick">
        <color indexed="8"/>
      </left>
      <right style="thick">
        <color indexed="55"/>
      </right>
      <top style="thin">
        <color indexed="17"/>
      </top>
      <bottom style="thin">
        <color indexed="24"/>
      </bottom>
      <diagonal/>
    </border>
    <border>
      <left style="thin">
        <color indexed="12"/>
      </left>
      <right style="thick">
        <color indexed="30"/>
      </right>
      <top style="thin">
        <color indexed="17"/>
      </top>
      <bottom style="thin">
        <color indexed="17"/>
      </bottom>
      <diagonal/>
    </border>
    <border>
      <left style="thick">
        <color indexed="30"/>
      </left>
      <right style="medium">
        <color indexed="8"/>
      </right>
      <top style="thin">
        <color indexed="24"/>
      </top>
      <bottom/>
      <diagonal/>
    </border>
    <border>
      <left style="medium">
        <color indexed="8"/>
      </left>
      <right style="medium">
        <color indexed="8"/>
      </right>
      <top style="thin">
        <color indexed="24"/>
      </top>
      <bottom/>
      <diagonal/>
    </border>
    <border>
      <left style="medium">
        <color indexed="8"/>
      </left>
      <right style="thick">
        <color indexed="55"/>
      </right>
      <top style="thin">
        <color indexed="24"/>
      </top>
      <bottom/>
      <diagonal/>
    </border>
    <border>
      <left style="thick">
        <color indexed="55"/>
      </left>
      <right style="thick">
        <color indexed="8"/>
      </right>
      <top style="thin">
        <color indexed="24"/>
      </top>
      <bottom style="thick">
        <color indexed="55"/>
      </bottom>
      <diagonal/>
    </border>
    <border>
      <left style="thick">
        <color indexed="8"/>
      </left>
      <right style="thick">
        <color indexed="8"/>
      </right>
      <top style="thin">
        <color indexed="24"/>
      </top>
      <bottom style="thick">
        <color indexed="55"/>
      </bottom>
      <diagonal/>
    </border>
    <border>
      <left style="thick">
        <color indexed="8"/>
      </left>
      <right style="thick">
        <color indexed="55"/>
      </right>
      <top style="thin">
        <color indexed="24"/>
      </top>
      <bottom style="thick">
        <color indexed="55"/>
      </bottom>
      <diagonal/>
    </border>
    <border>
      <left style="thick">
        <color indexed="30"/>
      </left>
      <right style="medium">
        <color indexed="8"/>
      </right>
      <top/>
      <bottom/>
      <diagonal/>
    </border>
    <border>
      <left style="medium">
        <color indexed="8"/>
      </left>
      <right style="thick">
        <color indexed="55"/>
      </right>
      <top/>
      <bottom/>
      <diagonal/>
    </border>
    <border>
      <left style="thick">
        <color indexed="55"/>
      </left>
      <right style="thick">
        <color indexed="8"/>
      </right>
      <top style="thick">
        <color indexed="55"/>
      </top>
      <bottom style="thick">
        <color indexed="55"/>
      </bottom>
      <diagonal/>
    </border>
    <border>
      <left style="thick">
        <color indexed="8"/>
      </left>
      <right style="thick">
        <color indexed="8"/>
      </right>
      <top style="thick">
        <color indexed="55"/>
      </top>
      <bottom style="thick">
        <color indexed="55"/>
      </bottom>
      <diagonal/>
    </border>
    <border>
      <left style="thick">
        <color indexed="8"/>
      </left>
      <right style="thick">
        <color indexed="55"/>
      </right>
      <top style="thick">
        <color indexed="55"/>
      </top>
      <bottom style="thick">
        <color indexed="55"/>
      </bottom>
      <diagonal/>
    </border>
    <border>
      <left style="thin">
        <color indexed="12"/>
      </left>
      <right style="thick">
        <color indexed="30"/>
      </right>
      <top style="thin">
        <color indexed="17"/>
      </top>
      <bottom style="medium">
        <color indexed="12"/>
      </bottom>
      <diagonal/>
    </border>
    <border>
      <left style="thick">
        <color indexed="30"/>
      </left>
      <right style="thick">
        <color indexed="30"/>
      </right>
      <top style="thin">
        <color indexed="12"/>
      </top>
      <bottom style="medium">
        <color indexed="12"/>
      </bottom>
      <diagonal/>
    </border>
    <border>
      <left style="thick">
        <color indexed="30"/>
      </left>
      <right style="medium">
        <color indexed="8"/>
      </right>
      <top/>
      <bottom style="medium">
        <color indexed="12"/>
      </bottom>
      <diagonal/>
    </border>
    <border>
      <left style="medium">
        <color indexed="8"/>
      </left>
      <right style="thick">
        <color indexed="55"/>
      </right>
      <top/>
      <bottom style="medium">
        <color indexed="12"/>
      </bottom>
      <diagonal/>
    </border>
    <border>
      <left style="thick">
        <color indexed="8"/>
      </left>
      <right style="thick">
        <color indexed="55"/>
      </right>
      <top style="thick">
        <color indexed="55"/>
      </top>
      <bottom style="medium">
        <color indexed="12"/>
      </bottom>
      <diagonal/>
    </border>
    <border>
      <left style="medium">
        <color indexed="12"/>
      </left>
      <right style="medium">
        <color indexed="8"/>
      </right>
      <top style="medium">
        <color indexed="12"/>
      </top>
      <bottom style="medium">
        <color indexed="12"/>
      </bottom>
      <diagonal/>
    </border>
    <border>
      <left style="thick">
        <color indexed="55"/>
      </left>
      <right style="thick">
        <color indexed="8"/>
      </right>
      <top style="medium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8"/>
      </right>
      <top style="medium">
        <color indexed="12"/>
      </top>
      <bottom style="thin">
        <color indexed="20"/>
      </bottom>
      <diagonal/>
    </border>
    <border>
      <left style="medium">
        <color indexed="8"/>
      </left>
      <right style="medium">
        <color indexed="8"/>
      </right>
      <top style="medium">
        <color indexed="12"/>
      </top>
      <bottom style="thin">
        <color indexed="17"/>
      </bottom>
      <diagonal/>
    </border>
    <border>
      <left style="medium">
        <color indexed="8"/>
      </left>
      <right style="thick">
        <color indexed="55"/>
      </right>
      <top style="medium">
        <color indexed="12"/>
      </top>
      <bottom style="thin">
        <color indexed="17"/>
      </bottom>
      <diagonal/>
    </border>
    <border>
      <left style="thick">
        <color indexed="55"/>
      </left>
      <right style="medium">
        <color indexed="8"/>
      </right>
      <top style="medium">
        <color indexed="12"/>
      </top>
      <bottom style="thin">
        <color indexed="12"/>
      </bottom>
      <diagonal/>
    </border>
    <border>
      <left style="medium">
        <color indexed="8"/>
      </left>
      <right style="thick">
        <color indexed="8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8"/>
      </right>
      <top style="thin">
        <color indexed="20"/>
      </top>
      <bottom style="thin">
        <color indexed="20"/>
      </bottom>
      <diagonal/>
    </border>
    <border>
      <left style="thin">
        <color indexed="12"/>
      </left>
      <right style="medium">
        <color indexed="8"/>
      </right>
      <top style="thin">
        <color indexed="20"/>
      </top>
      <bottom style="thin">
        <color indexed="17"/>
      </bottom>
      <diagonal/>
    </border>
    <border>
      <left style="thick">
        <color indexed="55"/>
      </left>
      <right style="medium">
        <color indexed="8"/>
      </right>
      <top style="thin">
        <color indexed="17"/>
      </top>
      <bottom style="thin">
        <color indexed="17"/>
      </bottom>
      <diagonal/>
    </border>
    <border>
      <left style="medium">
        <color indexed="8"/>
      </left>
      <right style="thick">
        <color indexed="8"/>
      </right>
      <top style="thin">
        <color indexed="17"/>
      </top>
      <bottom style="thin">
        <color indexed="17"/>
      </bottom>
      <diagonal/>
    </border>
    <border>
      <left/>
      <right/>
      <top/>
      <bottom style="thick">
        <color indexed="15"/>
      </bottom>
      <diagonal/>
    </border>
    <border>
      <left/>
      <right/>
      <top style="thin">
        <color indexed="13"/>
      </top>
      <bottom style="thick">
        <color indexed="15"/>
      </bottom>
      <diagonal/>
    </border>
    <border>
      <left/>
      <right style="thin">
        <color indexed="13"/>
      </right>
      <top style="thin">
        <color indexed="13"/>
      </top>
      <bottom style="thick">
        <color indexed="15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ck">
        <color indexed="15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20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ck">
        <color indexed="15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ck">
        <color indexed="15"/>
      </top>
      <bottom style="thin">
        <color indexed="17"/>
      </bottom>
      <diagonal/>
    </border>
    <border>
      <left style="thick">
        <color indexed="15"/>
      </left>
      <right style="thick">
        <color indexed="15"/>
      </right>
      <top style="thick">
        <color indexed="15"/>
      </top>
      <bottom style="thin">
        <color indexed="17"/>
      </bottom>
      <diagonal/>
    </border>
    <border>
      <left style="thick">
        <color indexed="15"/>
      </left>
      <right style="thick">
        <color indexed="15"/>
      </right>
      <top style="thin">
        <color indexed="17"/>
      </top>
      <bottom style="thick">
        <color indexed="15"/>
      </bottom>
      <diagonal/>
    </border>
    <border>
      <left style="thick">
        <color indexed="15"/>
      </left>
      <right style="thick">
        <color indexed="15"/>
      </right>
      <top style="thin">
        <color indexed="17"/>
      </top>
      <bottom style="thin">
        <color indexed="17"/>
      </bottom>
      <diagonal/>
    </border>
    <border>
      <left style="medium">
        <color indexed="8"/>
      </left>
      <right style="thin">
        <color indexed="12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24"/>
      </right>
      <top style="thin">
        <color indexed="24"/>
      </top>
      <bottom>
        <color indexed="8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ck">
        <color indexed="61"/>
      </right>
      <top style="thin">
        <color indexed="24"/>
      </top>
      <bottom style="thin">
        <color indexed="24"/>
      </bottom>
      <diagonal/>
    </border>
    <border>
      <left style="thick">
        <color indexed="61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medium">
        <color indexed="8"/>
      </right>
      <top style="medium">
        <color indexed="8"/>
      </top>
      <bottom style="thin">
        <color indexed="25"/>
      </bottom>
      <diagonal/>
    </border>
    <border>
      <left style="medium">
        <color indexed="8"/>
      </left>
      <right style="thin">
        <color indexed="24"/>
      </right>
      <top>
        <color indexed="8"/>
      </top>
      <bottom style="medium">
        <color indexed="8"/>
      </bottom>
      <diagonal/>
    </border>
    <border>
      <left style="thin">
        <color indexed="24"/>
      </left>
      <right style="thick">
        <color indexed="61"/>
      </right>
      <top style="thin">
        <color indexed="24"/>
      </top>
      <bottom style="medium">
        <color indexed="8"/>
      </bottom>
      <diagonal/>
    </border>
    <border>
      <left style="thick">
        <color indexed="61"/>
      </left>
      <right style="thin">
        <color indexed="24"/>
      </right>
      <top style="thin">
        <color indexed="24"/>
      </top>
      <bottom style="medium">
        <color indexed="8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medium">
        <color indexed="8"/>
      </bottom>
      <diagonal/>
    </border>
    <border>
      <left style="thin">
        <color indexed="24"/>
      </left>
      <right style="medium">
        <color indexed="8"/>
      </right>
      <top style="thin">
        <color indexed="25"/>
      </top>
      <bottom style="thin">
        <color indexed="24"/>
      </bottom>
      <diagonal/>
    </border>
    <border>
      <left style="medium">
        <color indexed="8"/>
      </left>
      <right style="thin">
        <color indexed="25"/>
      </right>
      <top style="medium">
        <color indexed="8"/>
      </top>
      <bottom style="thin">
        <color indexed="24"/>
      </bottom>
      <diagonal/>
    </border>
    <border>
      <left style="thin">
        <color indexed="25"/>
      </left>
      <right style="thin">
        <color indexed="24"/>
      </right>
      <top style="medium">
        <color indexed="8"/>
      </top>
      <bottom>
        <color indexed="8"/>
      </bottom>
      <diagonal/>
    </border>
    <border>
      <left style="thin">
        <color indexed="24"/>
      </left>
      <right style="thick">
        <color indexed="61"/>
      </right>
      <top style="medium">
        <color indexed="8"/>
      </top>
      <bottom style="thin">
        <color indexed="24"/>
      </bottom>
      <diagonal/>
    </border>
    <border>
      <left style="thick">
        <color indexed="61"/>
      </left>
      <right style="thin">
        <color indexed="24"/>
      </right>
      <top style="medium">
        <color indexed="8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medium">
        <color indexed="8"/>
      </top>
      <bottom style="thin">
        <color indexed="24"/>
      </bottom>
      <diagonal/>
    </border>
    <border>
      <left style="thin">
        <color indexed="24"/>
      </left>
      <right style="medium">
        <color indexed="8"/>
      </right>
      <top style="medium">
        <color indexed="8"/>
      </top>
      <bottom style="thin">
        <color indexed="24"/>
      </bottom>
      <diagonal/>
    </border>
    <border>
      <left style="thin">
        <color indexed="24"/>
      </left>
      <right style="medium">
        <color indexed="8"/>
      </right>
      <top style="thin">
        <color indexed="24"/>
      </top>
      <bottom style="thin">
        <color indexed="24"/>
      </bottom>
      <diagonal/>
    </border>
    <border>
      <left style="medium">
        <color indexed="8"/>
      </left>
      <right style="thin">
        <color indexed="25"/>
      </right>
      <top style="thin">
        <color indexed="24"/>
      </top>
      <bottom style="medium">
        <color indexed="8"/>
      </bottom>
      <diagonal/>
    </border>
    <border>
      <left style="thin">
        <color indexed="25"/>
      </left>
      <right style="thin">
        <color indexed="24"/>
      </right>
      <top>
        <color indexed="8"/>
      </top>
      <bottom style="medium">
        <color indexed="8"/>
      </bottom>
      <diagonal/>
    </border>
    <border>
      <left style="thin">
        <color indexed="24"/>
      </left>
      <right style="medium">
        <color indexed="8"/>
      </right>
      <top style="thin">
        <color indexed="24"/>
      </top>
      <bottom style="medium">
        <color indexed="8"/>
      </bottom>
      <diagonal/>
    </border>
    <border>
      <left style="medium">
        <color indexed="8"/>
      </left>
      <right style="thin">
        <color indexed="25"/>
      </right>
      <top style="thin">
        <color indexed="24"/>
      </top>
      <bottom style="thin">
        <color indexed="24"/>
      </bottom>
      <diagonal/>
    </border>
    <border>
      <left style="thin">
        <color indexed="25"/>
      </left>
      <right style="thin">
        <color indexed="24"/>
      </right>
      <top>
        <color indexed="8"/>
      </top>
      <bottom>
        <color indexed="8"/>
      </bottom>
      <diagonal/>
    </border>
    <border>
      <left style="thin">
        <color indexed="24"/>
      </left>
      <right style="thin">
        <color indexed="25"/>
      </right>
      <top style="medium">
        <color indexed="8"/>
      </top>
      <bottom style="thin">
        <color indexed="24"/>
      </bottom>
      <diagonal/>
    </border>
    <border>
      <left style="thin">
        <color indexed="24"/>
      </left>
      <right style="thin">
        <color indexed="25"/>
      </right>
      <top style="thin">
        <color indexed="24"/>
      </top>
      <bottom style="thin">
        <color indexed="24"/>
      </bottom>
      <diagonal/>
    </border>
    <border>
      <left style="thin">
        <color indexed="25"/>
      </left>
      <right style="thin">
        <color indexed="24"/>
      </right>
      <top>
        <color indexed="8"/>
      </top>
      <bottom style="thin">
        <color indexed="2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24"/>
      </bottom>
      <diagonal/>
    </border>
    <border>
      <left style="medium">
        <color indexed="8"/>
      </left>
      <right style="medium">
        <color indexed="8"/>
      </right>
      <top style="thin">
        <color indexed="2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24"/>
      </top>
      <bottom style="thin">
        <color indexed="24"/>
      </bottom>
      <diagonal/>
    </border>
    <border>
      <left style="thick">
        <color indexed="61"/>
      </left>
      <right style="thick">
        <color indexed="61"/>
      </right>
      <top style="thin">
        <color indexed="24"/>
      </top>
      <bottom style="thin">
        <color indexed="2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23"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top" wrapText="1"/>
    </xf>
    <xf numFmtId="0" fontId="2" applyNumberFormat="0" applyFont="1" applyFill="0" applyBorder="0" applyAlignment="1" applyProtection="0">
      <alignment horizontal="left" vertical="top" wrapText="1"/>
    </xf>
    <xf numFmtId="0" fontId="1" fillId="2" applyNumberFormat="0" applyFont="1" applyFill="1" applyBorder="0" applyAlignment="1" applyProtection="0">
      <alignment horizontal="left" vertical="top" wrapText="1"/>
    </xf>
    <xf numFmtId="0" fontId="1" fillId="3" applyNumberFormat="0" applyFont="1" applyFill="1" applyBorder="0" applyAlignment="1" applyProtection="0">
      <alignment horizontal="left" vertical="top" wrapText="1"/>
    </xf>
    <xf numFmtId="0" fontId="3" fillId="3" applyNumberFormat="0" applyFont="1" applyFill="1" applyBorder="0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59" fontId="5" fillId="4" borderId="1" applyNumberFormat="1" applyFont="1" applyFill="1" applyBorder="1" applyAlignment="1" applyProtection="0">
      <alignment horizontal="center" vertical="center" wrapText="1"/>
    </xf>
    <xf numFmtId="59" fontId="5" fillId="4" borderId="2" applyNumberFormat="1" applyFont="1" applyFill="1" applyBorder="1" applyAlignment="1" applyProtection="0">
      <alignment horizontal="center" vertical="center" wrapText="1"/>
    </xf>
    <xf numFmtId="59" fontId="6" fillId="4" borderId="3" applyNumberFormat="1" applyFont="1" applyFill="1" applyBorder="1" applyAlignment="1" applyProtection="0">
      <alignment horizontal="center" vertical="center" wrapText="1"/>
    </xf>
    <xf numFmtId="0" fontId="6" fillId="4" borderId="4" applyNumberFormat="0" applyFont="1" applyFill="1" applyBorder="1" applyAlignment="1" applyProtection="0">
      <alignment horizontal="center" vertical="center" wrapText="1"/>
    </xf>
    <xf numFmtId="49" fontId="6" fillId="4" borderId="5" applyNumberFormat="1" applyFont="1" applyFill="1" applyBorder="1" applyAlignment="1" applyProtection="0">
      <alignment horizontal="center" vertical="center" wrapText="1"/>
    </xf>
    <xf numFmtId="49" fontId="7" fillId="5" borderId="6" applyNumberFormat="1" applyFont="1" applyFill="1" applyBorder="1" applyAlignment="1" applyProtection="0">
      <alignment horizontal="center" vertical="center" wrapText="1"/>
    </xf>
    <xf numFmtId="0" fontId="0" fillId="6" borderId="7" applyNumberFormat="0" applyFont="1" applyFill="1" applyBorder="1" applyAlignment="1" applyProtection="0">
      <alignment vertical="top" wrapText="1"/>
    </xf>
    <xf numFmtId="0" fontId="0" fillId="6" borderId="8" applyNumberFormat="0" applyFont="1" applyFill="1" applyBorder="1" applyAlignment="1" applyProtection="0">
      <alignment vertical="top" wrapText="1"/>
    </xf>
    <xf numFmtId="0" fontId="0" fillId="6" borderId="6" applyNumberFormat="0" applyFont="1" applyFill="1" applyBorder="1" applyAlignment="1" applyProtection="0">
      <alignment vertical="top" wrapText="1"/>
    </xf>
    <xf numFmtId="0" fontId="0" fillId="6" borderId="9" applyNumberFormat="0" applyFont="1" applyFill="1" applyBorder="1" applyAlignment="1" applyProtection="0">
      <alignment vertical="top" wrapText="1"/>
    </xf>
    <xf numFmtId="49" fontId="5" fillId="7" borderId="6" applyNumberFormat="1" applyFont="1" applyFill="1" applyBorder="1" applyAlignment="1" applyProtection="0">
      <alignment horizontal="center" vertical="center" wrapText="1"/>
    </xf>
    <xf numFmtId="49" fontId="5" fillId="7" borderId="10" applyNumberFormat="1" applyFont="1" applyFill="1" applyBorder="1" applyAlignment="1" applyProtection="0">
      <alignment horizontal="center" vertical="center" wrapText="1"/>
    </xf>
    <xf numFmtId="0" fontId="0" fillId="6" borderId="11" applyNumberFormat="0" applyFont="1" applyFill="1" applyBorder="1" applyAlignment="1" applyProtection="0">
      <alignment vertical="top" wrapText="1"/>
    </xf>
    <xf numFmtId="0" fontId="0" fillId="6" borderId="10" applyNumberFormat="0" applyFont="1" applyFill="1" applyBorder="1" applyAlignment="1" applyProtection="0">
      <alignment vertical="top" wrapText="1"/>
    </xf>
    <xf numFmtId="0" fontId="0" fillId="6" borderId="12" applyNumberFormat="0" applyFont="1" applyFill="1" applyBorder="1" applyAlignment="1" applyProtection="0">
      <alignment vertical="top" wrapText="1"/>
    </xf>
    <xf numFmtId="49" fontId="8" fillId="8" borderId="13" applyNumberFormat="1" applyFont="1" applyFill="1" applyBorder="1" applyAlignment="1" applyProtection="0">
      <alignment horizontal="center" vertical="center" wrapText="1"/>
    </xf>
    <xf numFmtId="49" fontId="9" fillId="5" borderId="14" applyNumberFormat="1" applyFont="1" applyFill="1" applyBorder="1" applyAlignment="1" applyProtection="0">
      <alignment horizontal="center" vertical="center" wrapText="1"/>
    </xf>
    <xf numFmtId="49" fontId="9" fillId="5" borderId="15" applyNumberFormat="1" applyFont="1" applyFill="1" applyBorder="1" applyAlignment="1" applyProtection="0">
      <alignment horizontal="center" vertical="center" wrapText="1"/>
    </xf>
    <xf numFmtId="49" fontId="8" fillId="9" borderId="16" applyNumberFormat="1" applyFont="1" applyFill="1" applyBorder="1" applyAlignment="1" applyProtection="0">
      <alignment horizontal="center" vertical="center" wrapText="1"/>
    </xf>
    <xf numFmtId="49" fontId="8" fillId="9" borderId="17" applyNumberFormat="1" applyFont="1" applyFill="1" applyBorder="1" applyAlignment="1" applyProtection="0">
      <alignment horizontal="center" vertical="center" wrapText="1"/>
    </xf>
    <xf numFmtId="49" fontId="8" fillId="9" borderId="18" applyNumberFormat="1" applyFont="1" applyFill="1" applyBorder="1" applyAlignment="1" applyProtection="0">
      <alignment horizontal="center" vertical="center" wrapText="1"/>
    </xf>
    <xf numFmtId="49" fontId="8" fillId="9" borderId="19" applyNumberFormat="1" applyFont="1" applyFill="1" applyBorder="1" applyAlignment="1" applyProtection="0">
      <alignment horizontal="center" vertical="center" wrapText="1"/>
    </xf>
    <xf numFmtId="49" fontId="8" fillId="9" borderId="20" applyNumberFormat="1" applyFont="1" applyFill="1" applyBorder="1" applyAlignment="1" applyProtection="0">
      <alignment horizontal="center" vertical="center" wrapText="1"/>
    </xf>
    <xf numFmtId="49" fontId="8" fillId="9" borderId="21" applyNumberFormat="1" applyFont="1" applyFill="1" applyBorder="1" applyAlignment="1" applyProtection="0">
      <alignment horizontal="center" vertical="center" wrapText="1"/>
    </xf>
    <xf numFmtId="49" fontId="8" fillId="9" borderId="22" applyNumberFormat="1" applyFont="1" applyFill="1" applyBorder="1" applyAlignment="1" applyProtection="0">
      <alignment horizontal="center" vertical="center" wrapText="1"/>
    </xf>
    <xf numFmtId="49" fontId="8" fillId="9" borderId="23" applyNumberFormat="1" applyFont="1" applyFill="1" applyBorder="1" applyAlignment="1" applyProtection="0">
      <alignment horizontal="center" vertical="center" wrapText="1"/>
    </xf>
    <xf numFmtId="49" fontId="8" fillId="9" borderId="24" applyNumberFormat="1" applyFont="1" applyFill="1" applyBorder="1" applyAlignment="1" applyProtection="0">
      <alignment horizontal="center" vertical="center" wrapText="1"/>
    </xf>
    <xf numFmtId="49" fontId="8" fillId="9" borderId="25" applyNumberFormat="1" applyFont="1" applyFill="1" applyBorder="1" applyAlignment="1" applyProtection="0">
      <alignment horizontal="center" vertical="center" wrapText="1"/>
    </xf>
    <xf numFmtId="49" fontId="8" fillId="10" borderId="26" applyNumberFormat="1" applyFont="1" applyFill="1" applyBorder="1" applyAlignment="1" applyProtection="0">
      <alignment horizontal="center" vertical="center" wrapText="1"/>
    </xf>
    <xf numFmtId="59" fontId="10" borderId="27" applyNumberFormat="1" applyFont="1" applyFill="0" applyBorder="1" applyAlignment="1" applyProtection="0">
      <alignment horizontal="center" vertical="center" wrapText="1"/>
    </xf>
    <xf numFmtId="59" fontId="10" fillId="8" borderId="28" applyNumberFormat="1" applyFont="1" applyFill="1" applyBorder="1" applyAlignment="1" applyProtection="0">
      <alignment horizontal="center" vertical="center" wrapText="1"/>
    </xf>
    <xf numFmtId="0" fontId="10" borderId="29" applyNumberFormat="1" applyFont="1" applyFill="0" applyBorder="1" applyAlignment="1" applyProtection="0">
      <alignment horizontal="center" vertical="center" wrapText="1"/>
    </xf>
    <xf numFmtId="0" fontId="11" fillId="6" borderId="30" applyNumberFormat="1" applyFont="1" applyFill="1" applyBorder="1" applyAlignment="1" applyProtection="0">
      <alignment horizontal="center" vertical="center" wrapText="1"/>
    </xf>
    <xf numFmtId="0" fontId="11" fillId="6" borderId="31" applyNumberFormat="1" applyFont="1" applyFill="1" applyBorder="1" applyAlignment="1" applyProtection="0">
      <alignment horizontal="center" vertical="center" wrapText="1"/>
    </xf>
    <xf numFmtId="0" fontId="11" fillId="6" borderId="32" applyNumberFormat="1" applyFont="1" applyFill="1" applyBorder="1" applyAlignment="1" applyProtection="0">
      <alignment horizontal="center" vertical="center" wrapText="1"/>
    </xf>
    <xf numFmtId="0" fontId="11" fillId="6" borderId="31" applyNumberFormat="0" applyFont="1" applyFill="1" applyBorder="1" applyAlignment="1" applyProtection="0">
      <alignment horizontal="center" vertical="center" wrapText="1"/>
    </xf>
    <xf numFmtId="0" fontId="11" fillId="6" borderId="33" applyNumberFormat="0" applyFont="1" applyFill="1" applyBorder="1" applyAlignment="1" applyProtection="0">
      <alignment horizontal="center" vertical="center" wrapText="1"/>
    </xf>
    <xf numFmtId="0" fontId="10" borderId="34" applyNumberFormat="1" applyFont="1" applyFill="0" applyBorder="1" applyAlignment="1" applyProtection="0">
      <alignment horizontal="center" vertical="center" wrapText="1"/>
    </xf>
    <xf numFmtId="0" fontId="11" fillId="6" borderId="35" applyNumberFormat="1" applyFont="1" applyFill="1" applyBorder="1" applyAlignment="1" applyProtection="0">
      <alignment horizontal="center" vertical="center" wrapText="1"/>
    </xf>
    <xf numFmtId="0" fontId="10" borderId="35" applyNumberFormat="1" applyFont="1" applyFill="0" applyBorder="1" applyAlignment="1" applyProtection="0">
      <alignment horizontal="center" vertical="center" wrapText="1"/>
    </xf>
    <xf numFmtId="0" fontId="10" fillId="4" borderId="36" applyNumberFormat="0" applyFont="1" applyFill="1" applyBorder="1" applyAlignment="1" applyProtection="0">
      <alignment horizontal="center" vertical="center" wrapText="1"/>
    </xf>
    <xf numFmtId="0" fontId="10" fillId="4" borderId="31" applyNumberFormat="0" applyFont="1" applyFill="1" applyBorder="1" applyAlignment="1" applyProtection="0">
      <alignment horizontal="center" vertical="center" wrapText="1"/>
    </xf>
    <xf numFmtId="0" fontId="10" fillId="4" borderId="32" applyNumberFormat="0" applyFont="1" applyFill="1" applyBorder="1" applyAlignment="1" applyProtection="0">
      <alignment horizontal="center" vertical="center" wrapText="1"/>
    </xf>
    <xf numFmtId="0" fontId="10" fillId="4" borderId="37" applyNumberFormat="0" applyFont="1" applyFill="1" applyBorder="1" applyAlignment="1" applyProtection="0">
      <alignment horizontal="center" vertical="center" wrapText="1"/>
    </xf>
    <xf numFmtId="0" fontId="10" fillId="4" borderId="33" applyNumberFormat="0" applyFont="1" applyFill="1" applyBorder="1" applyAlignment="1" applyProtection="0">
      <alignment horizontal="center" vertical="center" wrapText="1"/>
    </xf>
    <xf numFmtId="0" fontId="11" fillId="6" borderId="33" applyNumberFormat="1" applyFont="1" applyFill="1" applyBorder="1" applyAlignment="1" applyProtection="0">
      <alignment horizontal="center" vertical="center" wrapText="1"/>
    </xf>
    <xf numFmtId="0" fontId="10" borderId="34" applyNumberFormat="0" applyFont="1" applyFill="0" applyBorder="1" applyAlignment="1" applyProtection="0">
      <alignment horizontal="center" vertical="center" wrapText="1"/>
    </xf>
    <xf numFmtId="0" fontId="11" fillId="6" borderId="30" applyNumberFormat="0" applyFont="1" applyFill="1" applyBorder="1" applyAlignment="1" applyProtection="0">
      <alignment horizontal="center" vertical="center" wrapText="1"/>
    </xf>
    <xf numFmtId="0" fontId="11" fillId="6" borderId="35" applyNumberFormat="0" applyFont="1" applyFill="1" applyBorder="1" applyAlignment="1" applyProtection="0">
      <alignment horizontal="center" vertical="center" wrapText="1"/>
    </xf>
    <xf numFmtId="0" fontId="10" borderId="35" applyNumberFormat="0" applyFont="1" applyFill="0" applyBorder="1" applyAlignment="1" applyProtection="0">
      <alignment horizontal="center" vertical="center" wrapText="1"/>
    </xf>
    <xf numFmtId="49" fontId="5" fillId="6" borderId="38" applyNumberFormat="1" applyFont="1" applyFill="1" applyBorder="1" applyAlignment="1" applyProtection="0">
      <alignment horizontal="center" vertical="center" wrapText="1"/>
    </xf>
    <xf numFmtId="59" fontId="10" fillId="11" borderId="14" applyNumberFormat="1" applyFont="1" applyFill="1" applyBorder="1" applyAlignment="1" applyProtection="0">
      <alignment horizontal="center" vertical="center" wrapText="1"/>
    </xf>
    <xf numFmtId="59" fontId="10" fillId="12" borderId="28" applyNumberFormat="1" applyFont="1" applyFill="1" applyBorder="1" applyAlignment="1" applyProtection="0">
      <alignment horizontal="center" vertical="center" wrapText="1"/>
    </xf>
    <xf numFmtId="0" fontId="10" fillId="4" borderId="39" applyNumberFormat="0" applyFont="1" applyFill="1" applyBorder="1" applyAlignment="1" applyProtection="0">
      <alignment horizontal="center" vertical="center" wrapText="1"/>
    </xf>
    <xf numFmtId="0" fontId="10" fillId="4" borderId="40" applyNumberFormat="0" applyFont="1" applyFill="1" applyBorder="1" applyAlignment="1" applyProtection="0">
      <alignment horizontal="center" vertical="center" wrapText="1"/>
    </xf>
    <xf numFmtId="0" fontId="10" fillId="4" borderId="41" applyNumberFormat="0" applyFont="1" applyFill="1" applyBorder="1" applyAlignment="1" applyProtection="0">
      <alignment horizontal="center" vertical="center" wrapText="1"/>
    </xf>
    <xf numFmtId="0" fontId="10" fillId="4" borderId="42" applyNumberFormat="0" applyFont="1" applyFill="1" applyBorder="1" applyAlignment="1" applyProtection="0">
      <alignment horizontal="center" vertical="center" wrapText="1"/>
    </xf>
    <xf numFmtId="0" fontId="10" fillId="11" borderId="43" applyNumberFormat="1" applyFont="1" applyFill="1" applyBorder="1" applyAlignment="1" applyProtection="0">
      <alignment horizontal="center" vertical="center" wrapText="1"/>
    </xf>
    <xf numFmtId="0" fontId="10" fillId="11" borderId="40" applyNumberFormat="1" applyFont="1" applyFill="1" applyBorder="1" applyAlignment="1" applyProtection="0">
      <alignment horizontal="center" vertical="center" wrapText="1"/>
    </xf>
    <xf numFmtId="0" fontId="10" fillId="11" borderId="40" applyNumberFormat="0" applyFont="1" applyFill="1" applyBorder="1" applyAlignment="1" applyProtection="0">
      <alignment horizontal="center" vertical="center" wrapText="1"/>
    </xf>
    <xf numFmtId="0" fontId="10" fillId="11" borderId="42" applyNumberFormat="0" applyFont="1" applyFill="1" applyBorder="1" applyAlignment="1" applyProtection="0">
      <alignment horizontal="center" vertical="center" wrapText="1"/>
    </xf>
    <xf numFmtId="0" fontId="10" fillId="4" borderId="43" applyNumberFormat="0" applyFont="1" applyFill="1" applyBorder="1" applyAlignment="1" applyProtection="0">
      <alignment horizontal="center" vertical="center" wrapText="1"/>
    </xf>
    <xf numFmtId="0" fontId="10" fillId="11" borderId="43" applyNumberFormat="0" applyFont="1" applyFill="1" applyBorder="1" applyAlignment="1" applyProtection="0">
      <alignment horizontal="center" vertical="center" wrapText="1"/>
    </xf>
    <xf numFmtId="49" fontId="8" fillId="10" borderId="44" applyNumberFormat="1" applyFont="1" applyFill="1" applyBorder="1" applyAlignment="1" applyProtection="0">
      <alignment horizontal="center" vertical="center" wrapText="1"/>
    </xf>
    <xf numFmtId="59" fontId="10" borderId="14" applyNumberFormat="1" applyFont="1" applyFill="0" applyBorder="1" applyAlignment="1" applyProtection="0">
      <alignment horizontal="center" vertical="center" wrapText="1"/>
    </xf>
    <xf numFmtId="59" fontId="10" borderId="28" applyNumberFormat="1" applyFont="1" applyFill="0" applyBorder="1" applyAlignment="1" applyProtection="0">
      <alignment horizontal="center" vertical="center" wrapText="1"/>
    </xf>
    <xf numFmtId="0" fontId="10" borderId="43" applyNumberFormat="1" applyFont="1" applyFill="0" applyBorder="1" applyAlignment="1" applyProtection="0">
      <alignment horizontal="center" vertical="center" wrapText="1"/>
    </xf>
    <xf numFmtId="0" fontId="10" borderId="40" applyNumberFormat="1" applyFont="1" applyFill="0" applyBorder="1" applyAlignment="1" applyProtection="0">
      <alignment horizontal="center" vertical="center" wrapText="1"/>
    </xf>
    <xf numFmtId="0" fontId="10" borderId="42" applyNumberFormat="1" applyFont="1" applyFill="0" applyBorder="1" applyAlignment="1" applyProtection="0">
      <alignment horizontal="center" vertical="center" wrapText="1"/>
    </xf>
    <xf numFmtId="0" fontId="10" borderId="40" applyNumberFormat="0" applyFont="1" applyFill="0" applyBorder="1" applyAlignment="1" applyProtection="0">
      <alignment horizontal="center" vertical="center" wrapText="1"/>
    </xf>
    <xf numFmtId="0" fontId="10" borderId="42" applyNumberFormat="0" applyFont="1" applyFill="0" applyBorder="1" applyAlignment="1" applyProtection="0">
      <alignment horizontal="center" vertical="center" wrapText="1"/>
    </xf>
    <xf numFmtId="0" fontId="10" borderId="43" applyNumberFormat="0" applyFont="1" applyFill="0" applyBorder="1" applyAlignment="1" applyProtection="0">
      <alignment horizontal="center" vertical="center" wrapText="1"/>
    </xf>
    <xf numFmtId="49" fontId="5" fillId="6" borderId="44" applyNumberFormat="1" applyFont="1" applyFill="1" applyBorder="1" applyAlignment="1" applyProtection="0">
      <alignment horizontal="center" vertical="center" wrapText="1"/>
    </xf>
    <xf numFmtId="0" fontId="10" borderId="39" applyNumberFormat="1" applyFont="1" applyFill="0" applyBorder="1" applyAlignment="1" applyProtection="0">
      <alignment horizontal="center" vertical="center" wrapText="1"/>
    </xf>
    <xf numFmtId="0" fontId="10" borderId="45" applyNumberFormat="1" applyFont="1" applyFill="0" applyBorder="1" applyAlignment="1" applyProtection="0">
      <alignment horizontal="center" vertical="center" wrapText="1"/>
    </xf>
    <xf numFmtId="0" fontId="10" borderId="46" applyNumberFormat="1" applyFont="1" applyFill="0" applyBorder="1" applyAlignment="1" applyProtection="0">
      <alignment horizontal="center" vertical="center" wrapText="1"/>
    </xf>
    <xf numFmtId="49" fontId="5" fillId="6" borderId="47" applyNumberFormat="1" applyFont="1" applyFill="1" applyBorder="1" applyAlignment="1" applyProtection="0">
      <alignment horizontal="center" vertical="center" wrapText="1"/>
    </xf>
    <xf numFmtId="0" fontId="10" fillId="11" borderId="39" applyNumberFormat="1" applyFont="1" applyFill="1" applyBorder="1" applyAlignment="1" applyProtection="0">
      <alignment horizontal="center" vertical="center" wrapText="1"/>
    </xf>
    <xf numFmtId="0" fontId="10" fillId="11" borderId="45" applyNumberFormat="1" applyFont="1" applyFill="1" applyBorder="1" applyAlignment="1" applyProtection="0">
      <alignment horizontal="center" vertical="center" wrapText="1"/>
    </xf>
    <xf numFmtId="0" fontId="10" fillId="11" borderId="46" applyNumberFormat="1" applyFont="1" applyFill="1" applyBorder="1" applyAlignment="1" applyProtection="0">
      <alignment horizontal="center" vertical="center" wrapText="1"/>
    </xf>
    <xf numFmtId="49" fontId="8" fillId="10" borderId="48" applyNumberFormat="1" applyFont="1" applyFill="1" applyBorder="1" applyAlignment="1" applyProtection="0">
      <alignment horizontal="center" vertical="center" wrapText="1"/>
    </xf>
    <xf numFmtId="59" fontId="10" fillId="13" borderId="28" applyNumberFormat="1" applyFont="1" applyFill="1" applyBorder="1" applyAlignment="1" applyProtection="0">
      <alignment horizontal="center" vertical="center" wrapText="1"/>
    </xf>
    <xf numFmtId="49" fontId="5" fillId="6" borderId="49" applyNumberFormat="1" applyFont="1" applyFill="1" applyBorder="1" applyAlignment="1" applyProtection="0">
      <alignment horizontal="center" vertical="center" wrapText="1"/>
    </xf>
    <xf numFmtId="0" fontId="10" fillId="11" borderId="42" applyNumberFormat="1" applyFont="1" applyFill="1" applyBorder="1" applyAlignment="1" applyProtection="0">
      <alignment horizontal="center" vertical="center" wrapText="1"/>
    </xf>
    <xf numFmtId="49" fontId="8" fillId="10" borderId="50" applyNumberFormat="1" applyFont="1" applyFill="1" applyBorder="1" applyAlignment="1" applyProtection="0">
      <alignment horizontal="center" vertical="center" wrapText="1"/>
    </xf>
    <xf numFmtId="0" fontId="10" fillId="4" borderId="45" applyNumberFormat="0" applyFont="1" applyFill="1" applyBorder="1" applyAlignment="1" applyProtection="0">
      <alignment horizontal="center" vertical="center" wrapText="1"/>
    </xf>
    <xf numFmtId="0" fontId="10" fillId="4" borderId="46" applyNumberFormat="0" applyFont="1" applyFill="1" applyBorder="1" applyAlignment="1" applyProtection="0">
      <alignment horizontal="center" vertical="center" wrapText="1"/>
    </xf>
    <xf numFmtId="59" fontId="10" fillId="11" borderId="51" applyNumberFormat="1" applyFont="1" applyFill="1" applyBorder="1" applyAlignment="1" applyProtection="0">
      <alignment horizontal="center" vertical="center" wrapText="1"/>
    </xf>
    <xf numFmtId="59" fontId="10" fillId="8" borderId="52" applyNumberFormat="1" applyFont="1" applyFill="1" applyBorder="1" applyAlignment="1" applyProtection="0">
      <alignment horizontal="center" vertical="center" wrapText="1"/>
    </xf>
    <xf numFmtId="49" fontId="8" fillId="10" borderId="53" applyNumberFormat="1" applyFont="1" applyFill="1" applyBorder="1" applyAlignment="1" applyProtection="0">
      <alignment horizontal="center" vertical="center" wrapText="1"/>
    </xf>
    <xf numFmtId="49" fontId="8" fillId="10" borderId="54" applyNumberFormat="1" applyFont="1" applyFill="1" applyBorder="1" applyAlignment="1" applyProtection="0">
      <alignment horizontal="center" vertical="center" wrapText="1"/>
    </xf>
    <xf numFmtId="0" fontId="10" fillId="4" borderId="40" applyNumberFormat="1" applyFont="1" applyFill="1" applyBorder="1" applyAlignment="1" applyProtection="0">
      <alignment horizontal="center" vertical="center" wrapText="1"/>
    </xf>
    <xf numFmtId="59" fontId="10" fillId="11" borderId="55" applyNumberFormat="1" applyFont="1" applyFill="1" applyBorder="1" applyAlignment="1" applyProtection="0">
      <alignment horizontal="center" vertical="center" wrapText="1"/>
    </xf>
    <xf numFmtId="59" fontId="10" fillId="8" borderId="56" applyNumberFormat="1" applyFont="1" applyFill="1" applyBorder="1" applyAlignment="1" applyProtection="0">
      <alignment horizontal="center" vertical="center" wrapText="1"/>
    </xf>
    <xf numFmtId="59" fontId="10" fillId="12" borderId="57" applyNumberFormat="1" applyFont="1" applyFill="1" applyBorder="1" applyAlignment="1" applyProtection="0">
      <alignment horizontal="center" vertical="center" wrapText="1"/>
    </xf>
    <xf numFmtId="59" fontId="10" borderId="58" applyNumberFormat="1" applyFont="1" applyFill="0" applyBorder="1" applyAlignment="1" applyProtection="0">
      <alignment horizontal="center" vertical="center" wrapText="1"/>
    </xf>
    <xf numFmtId="59" fontId="10" fillId="11" borderId="58" applyNumberFormat="1" applyFont="1" applyFill="1" applyBorder="1" applyAlignment="1" applyProtection="0">
      <alignment horizontal="center" vertical="center" wrapText="1"/>
    </xf>
    <xf numFmtId="59" fontId="10" borderId="59" applyNumberFormat="1" applyFont="1" applyFill="0" applyBorder="1" applyAlignment="1" applyProtection="0">
      <alignment horizontal="center" vertical="center" wrapText="1"/>
    </xf>
    <xf numFmtId="49" fontId="11" fillId="4" borderId="60" applyNumberFormat="1" applyFont="1" applyFill="1" applyBorder="1" applyAlignment="1" applyProtection="0">
      <alignment horizontal="center" vertical="center" wrapText="1"/>
    </xf>
    <xf numFmtId="49" fontId="12" fillId="8" borderId="61" applyNumberFormat="1" applyFont="1" applyFill="1" applyBorder="1" applyAlignment="1" applyProtection="0">
      <alignment horizontal="center" vertical="center" wrapText="1"/>
    </xf>
    <xf numFmtId="0" fontId="10" fillId="8" borderId="62" applyNumberFormat="1" applyFont="1" applyFill="1" applyBorder="1" applyAlignment="1" applyProtection="0">
      <alignment horizontal="center" vertical="center" wrapText="1"/>
    </xf>
    <xf numFmtId="0" fontId="10" fillId="8" borderId="63" applyNumberFormat="1" applyFont="1" applyFill="1" applyBorder="1" applyAlignment="1" applyProtection="0">
      <alignment horizontal="center" vertical="center" wrapText="1"/>
    </xf>
    <xf numFmtId="0" fontId="10" fillId="8" borderId="64" applyNumberFormat="1" applyFont="1" applyFill="1" applyBorder="1" applyAlignment="1" applyProtection="0">
      <alignment horizontal="center" vertical="center" wrapText="1"/>
    </xf>
    <xf numFmtId="0" fontId="10" fillId="8" borderId="65" applyNumberFormat="1" applyFont="1" applyFill="1" applyBorder="1" applyAlignment="1" applyProtection="0">
      <alignment horizontal="center" vertical="center" wrapText="1"/>
    </xf>
    <xf numFmtId="0" fontId="10" fillId="8" borderId="66" applyNumberFormat="1" applyFont="1" applyFill="1" applyBorder="1" applyAlignment="1" applyProtection="0">
      <alignment horizontal="center" vertical="center" wrapText="1"/>
    </xf>
    <xf numFmtId="0" fontId="10" fillId="8" borderId="64" applyNumberFormat="0" applyFont="1" applyFill="1" applyBorder="1" applyAlignment="1" applyProtection="0">
      <alignment horizontal="center" vertical="center" wrapText="1"/>
    </xf>
    <xf numFmtId="0" fontId="10" fillId="8" borderId="62" applyNumberFormat="0" applyFont="1" applyFill="1" applyBorder="1" applyAlignment="1" applyProtection="0">
      <alignment horizontal="center" vertical="center" wrapText="1"/>
    </xf>
    <xf numFmtId="0" fontId="10" fillId="8" borderId="65" applyNumberFormat="0" applyFont="1" applyFill="1" applyBorder="1" applyAlignment="1" applyProtection="0">
      <alignment horizontal="center" vertical="center" wrapText="1"/>
    </xf>
    <xf numFmtId="49" fontId="8" fillId="8" borderId="67" applyNumberFormat="1" applyFont="1" applyFill="1" applyBorder="1" applyAlignment="1" applyProtection="0">
      <alignment horizontal="center" vertical="center" wrapText="1"/>
    </xf>
    <xf numFmtId="49" fontId="13" fillId="8" borderId="43" applyNumberFormat="1" applyFont="1" applyFill="1" applyBorder="1" applyAlignment="1" applyProtection="0">
      <alignment horizontal="center" vertical="center" wrapText="1"/>
    </xf>
    <xf numFmtId="49" fontId="13" fillId="8" borderId="32" applyNumberFormat="1" applyFont="1" applyFill="1" applyBorder="1" applyAlignment="1" applyProtection="0">
      <alignment horizontal="center" vertical="center" wrapText="1"/>
    </xf>
    <xf numFmtId="49" fontId="13" fillId="8" borderId="68" applyNumberFormat="1" applyFont="1" applyFill="1" applyBorder="1" applyAlignment="1" applyProtection="0">
      <alignment horizontal="center" vertical="center" wrapText="1"/>
    </xf>
    <xf numFmtId="49" fontId="13" fillId="8" borderId="37" applyNumberFormat="1" applyFont="1" applyFill="1" applyBorder="1" applyAlignment="1" applyProtection="0">
      <alignment horizontal="center" vertical="center" wrapText="1"/>
    </xf>
    <xf numFmtId="49" fontId="13" fillId="8" borderId="69" applyNumberFormat="1" applyFont="1" applyFill="1" applyBorder="1" applyAlignment="1" applyProtection="0">
      <alignment horizontal="center" vertical="center" wrapText="1"/>
    </xf>
    <xf numFmtId="49" fontId="13" fillId="8" borderId="70" applyNumberFormat="1" applyFont="1" applyFill="1" applyBorder="1" applyAlignment="1" applyProtection="0">
      <alignment horizontal="center" vertical="center" wrapText="1"/>
    </xf>
    <xf numFmtId="0" fontId="13" fillId="8" borderId="68" applyNumberFormat="0" applyFont="1" applyFill="1" applyBorder="1" applyAlignment="1" applyProtection="0">
      <alignment horizontal="center" vertical="center" wrapText="1"/>
    </xf>
    <xf numFmtId="0" fontId="13" fillId="8" borderId="70" applyNumberFormat="0" applyFont="1" applyFill="1" applyBorder="1" applyAlignment="1" applyProtection="0">
      <alignment horizontal="center" vertical="center" wrapText="1"/>
    </xf>
    <xf numFmtId="0" fontId="13" fillId="8" borderId="71" applyNumberFormat="0" applyFont="1" applyFill="1" applyBorder="1" applyAlignment="1" applyProtection="0">
      <alignment horizontal="center" vertical="center" wrapText="1"/>
    </xf>
    <xf numFmtId="0" fontId="13" fillId="8" borderId="69" applyNumberFormat="0" applyFont="1" applyFill="1" applyBorder="1" applyAlignment="1" applyProtection="0">
      <alignment horizontal="center" vertical="center" wrapText="1"/>
    </xf>
    <xf numFmtId="0" fontId="13" fillId="8" borderId="72" applyNumberFormat="0" applyFont="1" applyFill="1" applyBorder="1" applyAlignment="1" applyProtection="0">
      <alignment horizontal="center" vertical="center" wrapText="1"/>
    </xf>
    <xf numFmtId="49" fontId="13" fillId="8" borderId="73" applyNumberFormat="1" applyFont="1" applyFill="1" applyBorder="1" applyAlignment="1" applyProtection="0">
      <alignment horizontal="center" vertical="center" wrapText="1"/>
    </xf>
    <xf numFmtId="49" fontId="13" fillId="8" borderId="71" applyNumberFormat="1" applyFont="1" applyFill="1" applyBorder="1" applyAlignment="1" applyProtection="0">
      <alignment horizontal="center" vertical="center" wrapText="1"/>
    </xf>
    <xf numFmtId="49" fontId="11" fillId="6" borderId="74" applyNumberFormat="1" applyFont="1" applyFill="1" applyBorder="1" applyAlignment="1" applyProtection="0">
      <alignment horizontal="center" vertical="center" wrapText="1"/>
    </xf>
    <xf numFmtId="59" fontId="10" fillId="12" borderId="39" applyNumberFormat="1" applyFont="1" applyFill="1" applyBorder="1" applyAlignment="1" applyProtection="0">
      <alignment horizontal="center" vertical="center" wrapText="1"/>
    </xf>
    <xf numFmtId="0" fontId="10" fillId="11" borderId="31" applyNumberFormat="1" applyFont="1" applyFill="1" applyBorder="1" applyAlignment="1" applyProtection="0">
      <alignment horizontal="center" vertical="center" wrapText="1"/>
    </xf>
    <xf numFmtId="59" fontId="10" fillId="11" borderId="31" applyNumberFormat="1" applyFont="1" applyFill="1" applyBorder="1" applyAlignment="1" applyProtection="0">
      <alignment horizontal="center" vertical="center" wrapText="1"/>
    </xf>
    <xf numFmtId="0" fontId="10" fillId="11" borderId="31" applyNumberFormat="0" applyFont="1" applyFill="1" applyBorder="1" applyAlignment="1" applyProtection="0">
      <alignment horizontal="center" vertical="center" wrapText="1"/>
    </xf>
    <xf numFmtId="0" fontId="10" fillId="11" borderId="32" applyNumberFormat="0" applyFont="1" applyFill="1" applyBorder="1" applyAlignment="1" applyProtection="0">
      <alignment horizontal="center" vertical="center" wrapText="1"/>
    </xf>
    <xf numFmtId="0" fontId="10" fillId="11" borderId="37" applyNumberFormat="1" applyFont="1" applyFill="1" applyBorder="1" applyAlignment="1" applyProtection="0">
      <alignment horizontal="center" vertical="center" wrapText="1"/>
    </xf>
    <xf numFmtId="0" fontId="10" fillId="11" borderId="41" applyNumberFormat="1" applyFont="1" applyFill="1" applyBorder="1" applyAlignment="1" applyProtection="0">
      <alignment horizontal="center" vertical="center" wrapText="1"/>
    </xf>
    <xf numFmtId="0" fontId="10" fillId="11" borderId="37" applyNumberFormat="0" applyFont="1" applyFill="1" applyBorder="1" applyAlignment="1" applyProtection="0">
      <alignment horizontal="center" vertical="center" wrapText="1"/>
    </xf>
    <xf numFmtId="0" fontId="10" fillId="11" borderId="33" applyNumberFormat="0" applyFont="1" applyFill="1" applyBorder="1" applyAlignment="1" applyProtection="0">
      <alignment horizontal="center" vertical="center" wrapText="1"/>
    </xf>
    <xf numFmtId="0" fontId="10" fillId="11" borderId="36" applyNumberFormat="1" applyFont="1" applyFill="1" applyBorder="1" applyAlignment="1" applyProtection="0">
      <alignment horizontal="center" vertical="center" wrapText="1"/>
    </xf>
    <xf numFmtId="0" fontId="10" fillId="11" borderId="36" applyNumberFormat="0" applyFont="1" applyFill="1" applyBorder="1" applyAlignment="1" applyProtection="0">
      <alignment horizontal="center" vertical="center" wrapText="1"/>
    </xf>
    <xf numFmtId="49" fontId="14" fillId="10" borderId="50" applyNumberFormat="1" applyFont="1" applyFill="1" applyBorder="1" applyAlignment="1" applyProtection="0">
      <alignment horizontal="center" vertical="center" wrapText="1"/>
    </xf>
    <xf numFmtId="59" fontId="10" fillId="13" borderId="43" applyNumberFormat="1" applyFont="1" applyFill="1" applyBorder="1" applyAlignment="1" applyProtection="0">
      <alignment horizontal="center" vertical="center" wrapText="1"/>
    </xf>
    <xf numFmtId="0" fontId="10" borderId="39" applyNumberFormat="0" applyFont="1" applyFill="0" applyBorder="1" applyAlignment="1" applyProtection="0">
      <alignment horizontal="center" vertical="center" wrapText="1"/>
    </xf>
    <xf numFmtId="59" fontId="10" fillId="6" borderId="40" applyNumberFormat="1" applyFont="1" applyFill="1" applyBorder="1" applyAlignment="1" applyProtection="0">
      <alignment horizontal="center" vertical="center" wrapText="1"/>
    </xf>
    <xf numFmtId="49" fontId="11" fillId="6" borderId="75" applyNumberFormat="1" applyFont="1" applyFill="1" applyBorder="1" applyAlignment="1" applyProtection="0">
      <alignment horizontal="center" vertical="center" wrapText="1"/>
    </xf>
    <xf numFmtId="59" fontId="10" fillId="11" borderId="43" applyNumberFormat="1" applyFont="1" applyFill="1" applyBorder="1" applyAlignment="1" applyProtection="0">
      <alignment horizontal="center" vertical="center" wrapText="1"/>
    </xf>
    <xf numFmtId="0" fontId="10" fillId="11" borderId="39" applyNumberFormat="0" applyFont="1" applyFill="1" applyBorder="1" applyAlignment="1" applyProtection="0">
      <alignment horizontal="center" vertical="center" wrapText="1"/>
    </xf>
    <xf numFmtId="59" fontId="10" fillId="11" borderId="40" applyNumberFormat="1" applyFont="1" applyFill="1" applyBorder="1" applyAlignment="1" applyProtection="0">
      <alignment horizontal="center" vertical="center" wrapText="1"/>
    </xf>
    <xf numFmtId="49" fontId="15" fillId="9" borderId="76" applyNumberFormat="1" applyFont="1" applyFill="1" applyBorder="1" applyAlignment="1" applyProtection="0">
      <alignment horizontal="center" vertical="center" wrapText="1"/>
    </xf>
    <xf numFmtId="59" fontId="10" fillId="8" borderId="77" applyNumberFormat="1" applyFont="1" applyFill="1" applyBorder="1" applyAlignment="1" applyProtection="0">
      <alignment horizontal="center" vertical="center" wrapText="1"/>
    </xf>
    <xf numFmtId="49" fontId="11" fillId="4" borderId="78" applyNumberFormat="1" applyFont="1" applyFill="1" applyBorder="1" applyAlignment="1" applyProtection="0">
      <alignment horizontal="center" vertical="center" wrapText="1"/>
    </xf>
    <xf numFmtId="0" fontId="10" fillId="4" borderId="79" applyNumberFormat="0" applyFont="1" applyFill="1" applyBorder="1" applyAlignment="1" applyProtection="0">
      <alignment horizontal="center" vertical="center" wrapText="1"/>
    </xf>
    <xf numFmtId="0" fontId="10" fillId="4" borderId="80" applyNumberFormat="0" applyFont="1" applyFill="1" applyBorder="1" applyAlignment="1" applyProtection="0">
      <alignment horizontal="center" vertical="center" wrapText="1"/>
    </xf>
    <xf numFmtId="0" fontId="10" borderId="81" applyNumberFormat="0" applyFont="1" applyFill="0" applyBorder="1" applyAlignment="1" applyProtection="0">
      <alignment horizontal="center" vertical="center" wrapText="1"/>
    </xf>
    <xf numFmtId="0" fontId="10" borderId="79" applyNumberFormat="0" applyFont="1" applyFill="0" applyBorder="1" applyAlignment="1" applyProtection="0">
      <alignment horizontal="center" vertical="center" wrapText="1"/>
    </xf>
    <xf numFmtId="59" fontId="10" fillId="6" borderId="79" applyNumberFormat="1" applyFont="1" applyFill="1" applyBorder="1" applyAlignment="1" applyProtection="0">
      <alignment horizontal="center" vertical="center" wrapText="1"/>
    </xf>
    <xf numFmtId="0" fontId="10" borderId="82" applyNumberFormat="0" applyFont="1" applyFill="0" applyBorder="1" applyAlignment="1" applyProtection="0">
      <alignment horizontal="center" vertical="center" wrapText="1"/>
    </xf>
    <xf numFmtId="0" fontId="10" fillId="4" borderId="78" applyNumberFormat="0" applyFont="1" applyFill="1" applyBorder="1" applyAlignment="1" applyProtection="0">
      <alignment horizontal="center" vertical="center" wrapText="1"/>
    </xf>
    <xf numFmtId="0" fontId="10" fillId="6" borderId="78" applyNumberFormat="1" applyFont="1" applyFill="1" applyBorder="1" applyAlignment="1" applyProtection="0">
      <alignment horizontal="center" vertical="center" wrapText="1"/>
    </xf>
    <xf numFmtId="0" fontId="10" fillId="6" borderId="79" applyNumberFormat="1" applyFont="1" applyFill="1" applyBorder="1" applyAlignment="1" applyProtection="0">
      <alignment horizontal="center" vertical="center" wrapText="1"/>
    </xf>
    <xf numFmtId="0" fontId="10" fillId="6" borderId="80" applyNumberFormat="1" applyFont="1" applyFill="1" applyBorder="1" applyAlignment="1" applyProtection="0">
      <alignment horizontal="center" vertical="center" wrapText="1"/>
    </xf>
    <xf numFmtId="0" fontId="10" fillId="4" borderId="81" applyNumberFormat="0" applyFont="1" applyFill="1" applyBorder="1" applyAlignment="1" applyProtection="0">
      <alignment horizontal="center" vertical="center" wrapText="1"/>
    </xf>
    <xf numFmtId="0" fontId="10" borderId="78" applyNumberFormat="0" applyFont="1" applyFill="0" applyBorder="1" applyAlignment="1" applyProtection="0">
      <alignment horizontal="center" vertical="center" wrapText="1"/>
    </xf>
    <xf numFmtId="0" fontId="10" fillId="11" borderId="80" applyNumberFormat="1" applyFont="1" applyFill="1" applyBorder="1" applyAlignment="1" applyProtection="0">
      <alignment horizontal="center" vertical="center" wrapText="1"/>
    </xf>
    <xf numFmtId="59" fontId="5" fillId="4" borderId="83" applyNumberFormat="1" applyFont="1" applyFill="1" applyBorder="1" applyAlignment="1" applyProtection="0">
      <alignment horizontal="center" vertical="center" wrapText="1"/>
    </xf>
    <xf numFmtId="59" fontId="5" fillId="4" borderId="84" applyNumberFormat="1" applyFont="1" applyFill="1" applyBorder="1" applyAlignment="1" applyProtection="0">
      <alignment horizontal="center" vertical="center" wrapText="1"/>
    </xf>
    <xf numFmtId="59" fontId="5" fillId="4" borderId="85" applyNumberFormat="1" applyFont="1" applyFill="1" applyBorder="1" applyAlignment="1" applyProtection="0">
      <alignment horizontal="center" vertical="center" wrapText="1"/>
    </xf>
    <xf numFmtId="59" fontId="5" fillId="4" borderId="86" applyNumberFormat="1" applyFont="1" applyFill="1" applyBorder="1" applyAlignment="1" applyProtection="0">
      <alignment horizontal="center" vertical="center" wrapText="1"/>
    </xf>
    <xf numFmtId="59" fontId="5" fillId="4" borderId="87" applyNumberFormat="1" applyFont="1" applyFill="1" applyBorder="1" applyAlignment="1" applyProtection="0">
      <alignment horizontal="center" vertical="center" wrapText="1"/>
    </xf>
    <xf numFmtId="59" fontId="5" fillId="4" borderId="88" applyNumberFormat="1" applyFont="1" applyFill="1" applyBorder="1" applyAlignment="1" applyProtection="0">
      <alignment horizontal="center" vertical="center" wrapText="1"/>
    </xf>
    <xf numFmtId="59" fontId="5" fillId="4" borderId="89" applyNumberFormat="1" applyFont="1" applyFill="1" applyBorder="1" applyAlignment="1" applyProtection="0">
      <alignment horizontal="center" vertical="center" wrapText="1"/>
    </xf>
    <xf numFmtId="59" fontId="5" fillId="4" borderId="70" applyNumberFormat="1" applyFont="1" applyFill="1" applyBorder="1" applyAlignment="1" applyProtection="0">
      <alignment horizontal="center" vertical="center" wrapText="1"/>
    </xf>
    <xf numFmtId="59" fontId="5" fillId="4" borderId="90" applyNumberFormat="1" applyFont="1" applyFill="1" applyBorder="1" applyAlignment="1" applyProtection="0">
      <alignment horizontal="center" vertical="center" wrapText="1"/>
    </xf>
    <xf numFmtId="49" fontId="5" fillId="14" borderId="91" applyNumberFormat="1" applyFont="1" applyFill="1" applyBorder="1" applyAlignment="1" applyProtection="0">
      <alignment horizontal="center" vertical="center" wrapText="1"/>
    </xf>
    <xf numFmtId="0" fontId="0" fillId="15" borderId="92" applyNumberFormat="0" applyFont="1" applyFill="1" applyBorder="1" applyAlignment="1" applyProtection="0">
      <alignment vertical="top" wrapText="1"/>
    </xf>
    <xf numFmtId="49" fontId="5" fillId="16" borderId="93" applyNumberFormat="1" applyFont="1" applyFill="1" applyBorder="1" applyAlignment="1" applyProtection="0">
      <alignment horizontal="center" vertical="center" wrapText="1"/>
    </xf>
    <xf numFmtId="49" fontId="5" fillId="16" borderId="94" applyNumberFormat="1" applyFont="1" applyFill="1" applyBorder="1" applyAlignment="1" applyProtection="0">
      <alignment horizontal="center" vertical="center" wrapText="1"/>
    </xf>
    <xf numFmtId="49" fontId="5" fillId="16" borderId="95" applyNumberFormat="1" applyFont="1" applyFill="1" applyBorder="1" applyAlignment="1" applyProtection="0">
      <alignment horizontal="center" vertical="center" wrapText="1"/>
    </xf>
    <xf numFmtId="49" fontId="7" fillId="5" borderId="96" applyNumberFormat="1" applyFont="1" applyFill="1" applyBorder="1" applyAlignment="1" applyProtection="0">
      <alignment horizontal="center" vertical="center" wrapText="1"/>
    </xf>
    <xf numFmtId="49" fontId="16" fillId="7" borderId="96" applyNumberFormat="1" applyFont="1" applyFill="1" applyBorder="1" applyAlignment="1" applyProtection="0">
      <alignment horizontal="center" vertical="center" wrapText="1"/>
    </xf>
    <xf numFmtId="49" fontId="16" fillId="7" borderId="97" applyNumberFormat="1" applyFont="1" applyFill="1" applyBorder="1" applyAlignment="1" applyProtection="0">
      <alignment horizontal="center" vertical="center" wrapText="1"/>
    </xf>
    <xf numFmtId="59" fontId="5" fillId="4" borderId="98" applyNumberFormat="1" applyFont="1" applyFill="1" applyBorder="1" applyAlignment="1" applyProtection="0">
      <alignment horizontal="center" vertical="center" wrapText="1"/>
    </xf>
    <xf numFmtId="49" fontId="5" fillId="14" borderId="99" applyNumberFormat="1" applyFont="1" applyFill="1" applyBorder="1" applyAlignment="1" applyProtection="0">
      <alignment horizontal="center" vertical="center" wrapText="1"/>
    </xf>
    <xf numFmtId="0" fontId="0" fillId="6" borderId="100" applyNumberFormat="0" applyFont="1" applyFill="1" applyBorder="1" applyAlignment="1" applyProtection="0">
      <alignment vertical="top" wrapText="1"/>
    </xf>
    <xf numFmtId="0" fontId="0" fillId="6" borderId="101" applyNumberFormat="0" applyFont="1" applyFill="1" applyBorder="1" applyAlignment="1" applyProtection="0">
      <alignment vertical="top" wrapText="1"/>
    </xf>
    <xf numFmtId="0" fontId="0" fillId="6" borderId="102" applyNumberFormat="0" applyFont="1" applyFill="1" applyBorder="1" applyAlignment="1" applyProtection="0">
      <alignment vertical="top" wrapText="1"/>
    </xf>
    <xf numFmtId="0" fontId="0" fillId="6" borderId="103" applyNumberFormat="0" applyFont="1" applyFill="1" applyBorder="1" applyAlignment="1" applyProtection="0">
      <alignment vertical="top" wrapText="1"/>
    </xf>
    <xf numFmtId="0" fontId="0" fillId="6" borderId="104" applyNumberFormat="0" applyFont="1" applyFill="1" applyBorder="1" applyAlignment="1" applyProtection="0">
      <alignment vertical="top" wrapText="1"/>
    </xf>
    <xf numFmtId="0" fontId="0" fillId="6" borderId="105" applyNumberFormat="0" applyFont="1" applyFill="1" applyBorder="1" applyAlignment="1" applyProtection="0">
      <alignment vertical="top" wrapText="1"/>
    </xf>
    <xf numFmtId="0" fontId="0" fillId="6" borderId="106" applyNumberFormat="0" applyFont="1" applyFill="1" applyBorder="1" applyAlignment="1" applyProtection="0">
      <alignment vertical="top" wrapText="1"/>
    </xf>
    <xf numFmtId="0" fontId="0" fillId="6" borderId="107" applyNumberFormat="0" applyFont="1" applyFill="1" applyBorder="1" applyAlignment="1" applyProtection="0">
      <alignment vertical="top" wrapText="1"/>
    </xf>
    <xf numFmtId="0" fontId="0" fillId="6" borderId="108" applyNumberFormat="0" applyFont="1" applyFill="1" applyBorder="1" applyAlignment="1" applyProtection="0">
      <alignment vertical="top" wrapText="1"/>
    </xf>
    <xf numFmtId="59" fontId="6" fillId="4" borderId="109" applyNumberFormat="1" applyFont="1" applyFill="1" applyBorder="1" applyAlignment="1" applyProtection="0">
      <alignment horizontal="center" vertical="center" wrapText="1"/>
    </xf>
    <xf numFmtId="59" fontId="6" fillId="4" borderId="110" applyNumberFormat="1" applyFont="1" applyFill="1" applyBorder="1" applyAlignment="1" applyProtection="0">
      <alignment horizontal="center" vertical="center" wrapText="1"/>
    </xf>
    <xf numFmtId="59" fontId="6" fillId="4" borderId="111" applyNumberFormat="1" applyFont="1" applyFill="1" applyBorder="1" applyAlignment="1" applyProtection="0">
      <alignment horizontal="center" vertical="center" wrapText="1"/>
    </xf>
    <xf numFmtId="49" fontId="8" fillId="8" borderId="91" applyNumberFormat="1" applyFont="1" applyFill="1" applyBorder="1" applyAlignment="1" applyProtection="0">
      <alignment horizontal="center" vertical="center" wrapText="1"/>
    </xf>
    <xf numFmtId="49" fontId="8" fillId="8" borderId="112" applyNumberFormat="1" applyFont="1" applyFill="1" applyBorder="1" applyAlignment="1" applyProtection="0">
      <alignment horizontal="center" vertical="center" wrapText="1"/>
    </xf>
    <xf numFmtId="49" fontId="8" fillId="8" borderId="113" applyNumberFormat="1" applyFont="1" applyFill="1" applyBorder="1" applyAlignment="1" applyProtection="0">
      <alignment horizontal="center" vertical="center" wrapText="1"/>
    </xf>
    <xf numFmtId="49" fontId="8" fillId="8" borderId="114" applyNumberFormat="1" applyFont="1" applyFill="1" applyBorder="1" applyAlignment="1" applyProtection="0">
      <alignment horizontal="center" vertical="center" wrapText="1"/>
    </xf>
    <xf numFmtId="49" fontId="8" fillId="8" borderId="115" applyNumberFormat="1" applyFont="1" applyFill="1" applyBorder="1" applyAlignment="1" applyProtection="0">
      <alignment horizontal="center" vertical="center" wrapText="1"/>
    </xf>
    <xf numFmtId="49" fontId="8" fillId="8" borderId="116" applyNumberFormat="1" applyFont="1" applyFill="1" applyBorder="1" applyAlignment="1" applyProtection="0">
      <alignment horizontal="center" vertical="center" wrapText="1"/>
    </xf>
    <xf numFmtId="0" fontId="0" fillId="6" borderId="117" applyNumberFormat="0" applyFont="1" applyFill="1" applyBorder="1" applyAlignment="1" applyProtection="0">
      <alignment vertical="top" wrapText="1"/>
    </xf>
    <xf numFmtId="0" fontId="0" fillId="6" borderId="118" applyNumberFormat="0" applyFont="1" applyFill="1" applyBorder="1" applyAlignment="1" applyProtection="0">
      <alignment vertical="top" wrapText="1"/>
    </xf>
    <xf numFmtId="0" fontId="0" fillId="6" borderId="119" applyNumberFormat="0" applyFont="1" applyFill="1" applyBorder="1" applyAlignment="1" applyProtection="0">
      <alignment vertical="top" wrapText="1"/>
    </xf>
    <xf numFmtId="0" fontId="0" fillId="6" borderId="120" applyNumberFormat="0" applyFont="1" applyFill="1" applyBorder="1" applyAlignment="1" applyProtection="0">
      <alignment vertical="top" wrapText="1"/>
    </xf>
    <xf numFmtId="0" fontId="0" fillId="6" borderId="121" applyNumberFormat="0" applyFont="1" applyFill="1" applyBorder="1" applyAlignment="1" applyProtection="0">
      <alignment vertical="top" wrapText="1"/>
    </xf>
    <xf numFmtId="0" fontId="0" fillId="6" borderId="122" applyNumberFormat="0" applyFont="1" applyFill="1" applyBorder="1" applyAlignment="1" applyProtection="0">
      <alignment vertical="top" wrapText="1"/>
    </xf>
    <xf numFmtId="0" fontId="0" fillId="6" borderId="123" applyNumberFormat="0" applyFont="1" applyFill="1" applyBorder="1" applyAlignment="1" applyProtection="0">
      <alignment vertical="top" wrapText="1"/>
    </xf>
    <xf numFmtId="0" fontId="0" fillId="6" borderId="124" applyNumberFormat="0" applyFont="1" applyFill="1" applyBorder="1" applyAlignment="1" applyProtection="0">
      <alignment vertical="top" wrapText="1"/>
    </xf>
    <xf numFmtId="0" fontId="8" fillId="8" borderId="125" applyNumberFormat="0" applyFont="1" applyFill="1" applyBorder="1" applyAlignment="1" applyProtection="0">
      <alignment horizontal="center" vertical="center" wrapText="1"/>
    </xf>
    <xf numFmtId="49" fontId="5" fillId="17" borderId="96" applyNumberFormat="1" applyFont="1" applyFill="1" applyBorder="1" applyAlignment="1" applyProtection="0">
      <alignment horizontal="center" vertical="center" wrapText="1"/>
    </xf>
    <xf numFmtId="49" fontId="5" fillId="17" borderId="126" applyNumberFormat="1" applyFont="1" applyFill="1" applyBorder="1" applyAlignment="1" applyProtection="0">
      <alignment horizontal="center" vertical="center" wrapText="1"/>
    </xf>
    <xf numFmtId="49" fontId="5" fillId="17" borderId="127" applyNumberFormat="1" applyFont="1" applyFill="1" applyBorder="1" applyAlignment="1" applyProtection="0">
      <alignment horizontal="center" vertical="center" wrapText="1"/>
    </xf>
    <xf numFmtId="49" fontId="5" fillId="17" borderId="128" applyNumberFormat="1" applyFont="1" applyFill="1" applyBorder="1" applyAlignment="1" applyProtection="0">
      <alignment horizontal="center" vertical="center" wrapText="1"/>
    </xf>
    <xf numFmtId="49" fontId="5" fillId="18" borderId="129" applyNumberFormat="1" applyFont="1" applyFill="1" applyBorder="1" applyAlignment="1" applyProtection="0">
      <alignment horizontal="center" vertical="center" wrapText="1"/>
    </xf>
    <xf numFmtId="49" fontId="5" fillId="17" borderId="130" applyNumberFormat="1" applyFont="1" applyFill="1" applyBorder="1" applyAlignment="1" applyProtection="0">
      <alignment horizontal="center" vertical="center" wrapText="1"/>
    </xf>
    <xf numFmtId="59" fontId="5" fillId="4" borderId="131" applyNumberFormat="1" applyFont="1" applyFill="1" applyBorder="1" applyAlignment="1" applyProtection="0">
      <alignment horizontal="center" vertical="center" wrapText="1"/>
    </xf>
    <xf numFmtId="59" fontId="5" fillId="4" borderId="132" applyNumberFormat="1" applyFont="1" applyFill="1" applyBorder="1" applyAlignment="1" applyProtection="0">
      <alignment horizontal="center" vertical="center" wrapText="1"/>
    </xf>
    <xf numFmtId="59" fontId="5" fillId="4" borderId="133" applyNumberFormat="1" applyFont="1" applyFill="1" applyBorder="1" applyAlignment="1" applyProtection="0">
      <alignment horizontal="center" vertical="center" wrapText="1"/>
    </xf>
    <xf numFmtId="60" fontId="17" fillId="10" borderId="134" applyNumberFormat="1" applyFont="1" applyFill="1" applyBorder="1" applyAlignment="1" applyProtection="0">
      <alignment horizontal="center" vertical="center" wrapText="1"/>
    </xf>
    <xf numFmtId="49" fontId="8" fillId="10" borderId="135" applyNumberFormat="1" applyFont="1" applyFill="1" applyBorder="1" applyAlignment="1" applyProtection="0">
      <alignment horizontal="center" vertical="center" wrapText="1"/>
    </xf>
    <xf numFmtId="0" fontId="17" fillId="10" borderId="134" applyNumberFormat="1" applyFont="1" applyFill="1" applyBorder="1" applyAlignment="1" applyProtection="0">
      <alignment horizontal="center" vertical="center" wrapText="1"/>
    </xf>
    <xf numFmtId="0" fontId="17" fillId="10" borderId="136" applyNumberFormat="1" applyFont="1" applyFill="1" applyBorder="1" applyAlignment="1" applyProtection="0">
      <alignment horizontal="center" vertical="center" wrapText="1"/>
    </xf>
    <xf numFmtId="59" fontId="18" fillId="8" borderId="137" applyNumberFormat="1" applyFont="1" applyFill="1" applyBorder="1" applyAlignment="1" applyProtection="0">
      <alignment horizontal="center" vertical="center" wrapText="1"/>
    </xf>
    <xf numFmtId="60" fontId="17" fillId="10" borderId="138" applyNumberFormat="1" applyFont="1" applyFill="1" applyBorder="1" applyAlignment="1" applyProtection="0">
      <alignment horizontal="center" vertical="center" wrapText="1"/>
    </xf>
    <xf numFmtId="60" fontId="17" fillId="10" borderId="139" applyNumberFormat="1" applyFont="1" applyFill="1" applyBorder="1" applyAlignment="1" applyProtection="0">
      <alignment horizontal="center" vertical="center" wrapText="1"/>
    </xf>
    <xf numFmtId="60" fontId="17" fillId="10" borderId="140" applyNumberFormat="1" applyFont="1" applyFill="1" applyBorder="1" applyAlignment="1" applyProtection="0">
      <alignment horizontal="center" vertical="center" wrapText="1"/>
    </xf>
    <xf numFmtId="60" fontId="17" fillId="10" borderId="141" applyNumberFormat="1" applyFont="1" applyFill="1" applyBorder="1" applyAlignment="1" applyProtection="0">
      <alignment horizontal="center" vertical="center" wrapText="1"/>
    </xf>
    <xf numFmtId="0" fontId="10" fillId="4" borderId="142" applyNumberFormat="0" applyFont="1" applyFill="1" applyBorder="1" applyAlignment="1" applyProtection="0">
      <alignment horizontal="center" vertical="center" wrapText="1"/>
    </xf>
    <xf numFmtId="60" fontId="17" fillId="10" borderId="143" applyNumberFormat="1" applyFont="1" applyFill="1" applyBorder="1" applyAlignment="1" applyProtection="0">
      <alignment horizontal="center" vertical="center" wrapText="1"/>
    </xf>
    <xf numFmtId="60" fontId="17" fillId="10" borderId="144" applyNumberFormat="1" applyFont="1" applyFill="1" applyBorder="1" applyAlignment="1" applyProtection="0">
      <alignment horizontal="center" vertical="center" wrapText="1"/>
    </xf>
    <xf numFmtId="60" fontId="17" fillId="10" borderId="145" applyNumberFormat="1" applyFont="1" applyFill="1" applyBorder="1" applyAlignment="1" applyProtection="0">
      <alignment horizontal="center" vertical="center" wrapText="1"/>
    </xf>
    <xf numFmtId="60" fontId="17" fillId="10" borderId="146" applyNumberFormat="1" applyFont="1" applyFill="1" applyBorder="1" applyAlignment="1" applyProtection="0">
      <alignment horizontal="center" vertical="center" wrapText="1"/>
    </xf>
    <xf numFmtId="49" fontId="7" fillId="5" borderId="147" applyNumberFormat="1" applyFont="1" applyFill="1" applyBorder="1" applyAlignment="1" applyProtection="0">
      <alignment horizontal="center" vertical="center" wrapText="1"/>
    </xf>
    <xf numFmtId="0" fontId="5" fillId="6" borderId="148" applyNumberFormat="1" applyFont="1" applyFill="1" applyBorder="1" applyAlignment="1" applyProtection="0">
      <alignment horizontal="center" vertical="center" wrapText="1"/>
    </xf>
    <xf numFmtId="0" fontId="5" fillId="6" borderId="149" applyNumberFormat="1" applyFont="1" applyFill="1" applyBorder="1" applyAlignment="1" applyProtection="0">
      <alignment horizontal="center" vertical="center" wrapText="1"/>
    </xf>
    <xf numFmtId="59" fontId="5" fillId="6" borderId="150" applyNumberFormat="1" applyFont="1" applyFill="1" applyBorder="1" applyAlignment="1" applyProtection="0">
      <alignment horizontal="center" vertical="center" wrapText="1"/>
    </xf>
    <xf numFmtId="9" fontId="5" fillId="6" borderId="151" applyNumberFormat="1" applyFont="1" applyFill="1" applyBorder="1" applyAlignment="1" applyProtection="0">
      <alignment horizontal="center" vertical="center" wrapText="1"/>
    </xf>
    <xf numFmtId="59" fontId="5" fillId="6" borderId="149" applyNumberFormat="1" applyFont="1" applyFill="1" applyBorder="1" applyAlignment="1" applyProtection="0">
      <alignment horizontal="center" vertical="center" wrapText="1"/>
    </xf>
    <xf numFmtId="0" fontId="5" fillId="6" borderId="151" applyNumberFormat="1" applyFont="1" applyFill="1" applyBorder="1" applyAlignment="1" applyProtection="0">
      <alignment horizontal="center" vertical="center" wrapText="1"/>
    </xf>
    <xf numFmtId="0" fontId="5" fillId="6" borderId="150" applyNumberFormat="1" applyFont="1" applyFill="1" applyBorder="1" applyAlignment="1" applyProtection="0">
      <alignment horizontal="center" vertical="center" wrapText="1"/>
    </xf>
    <xf numFmtId="49" fontId="11" fillId="19" borderId="148" applyNumberFormat="1" applyFont="1" applyFill="1" applyBorder="1" applyAlignment="1" applyProtection="0">
      <alignment horizontal="center" vertical="center" wrapText="1"/>
    </xf>
    <xf numFmtId="49" fontId="11" fillId="19" borderId="152" applyNumberFormat="1" applyFont="1" applyFill="1" applyBorder="1" applyAlignment="1" applyProtection="0">
      <alignment horizontal="center" vertical="center" wrapText="1"/>
    </xf>
    <xf numFmtId="60" fontId="17" fillId="10" borderId="153" applyNumberFormat="1" applyFont="1" applyFill="1" applyBorder="1" applyAlignment="1" applyProtection="0">
      <alignment horizontal="center" vertical="center" wrapText="1"/>
    </xf>
    <xf numFmtId="49" fontId="5" fillId="6" borderId="154" applyNumberFormat="1" applyFont="1" applyFill="1" applyBorder="1" applyAlignment="1" applyProtection="0">
      <alignment horizontal="center" vertical="center" wrapText="1"/>
    </xf>
    <xf numFmtId="0" fontId="18" fillId="6" borderId="153" applyNumberFormat="1" applyFont="1" applyFill="1" applyBorder="1" applyAlignment="1" applyProtection="0">
      <alignment horizontal="center" vertical="center" wrapText="1"/>
    </xf>
    <xf numFmtId="0" fontId="18" fillId="6" borderId="155" applyNumberFormat="1" applyFont="1" applyFill="1" applyBorder="1" applyAlignment="1" applyProtection="0">
      <alignment horizontal="center" vertical="center" wrapText="1"/>
    </xf>
    <xf numFmtId="0" fontId="18" fillId="6" borderId="156" applyNumberFormat="0" applyFont="1" applyFill="1" applyBorder="1" applyAlignment="1" applyProtection="0">
      <alignment horizontal="center" vertical="center" wrapText="1"/>
    </xf>
    <xf numFmtId="60" fontId="18" fillId="6" borderId="157" applyNumberFormat="1" applyFont="1" applyFill="1" applyBorder="1" applyAlignment="1" applyProtection="0">
      <alignment horizontal="center" vertical="center" wrapText="1"/>
    </xf>
    <xf numFmtId="0" fontId="18" fillId="6" borderId="150" applyNumberFormat="1" applyFont="1" applyFill="1" applyBorder="1" applyAlignment="1" applyProtection="0">
      <alignment horizontal="center" vertical="center" wrapText="1"/>
    </xf>
    <xf numFmtId="0" fontId="18" fillId="6" borderId="158" applyNumberFormat="1" applyFont="1" applyFill="1" applyBorder="1" applyAlignment="1" applyProtection="0">
      <alignment horizontal="center" vertical="center" wrapText="1"/>
    </xf>
    <xf numFmtId="0" fontId="10" fillId="4" borderId="159" applyNumberFormat="0" applyFont="1" applyFill="1" applyBorder="1" applyAlignment="1" applyProtection="0">
      <alignment horizontal="center" vertical="center" wrapText="1"/>
    </xf>
    <xf numFmtId="60" fontId="17" fillId="10" borderId="42" applyNumberFormat="1" applyFont="1" applyFill="1" applyBorder="1" applyAlignment="1" applyProtection="0">
      <alignment horizontal="center" vertical="center" wrapText="1"/>
    </xf>
    <xf numFmtId="0" fontId="10" fillId="4" borderId="160" applyNumberFormat="0" applyFont="1" applyFill="1" applyBorder="1" applyAlignment="1" applyProtection="0">
      <alignment horizontal="center" vertical="center" wrapText="1"/>
    </xf>
    <xf numFmtId="0" fontId="10" fillId="4" borderId="161" applyNumberFormat="0" applyFont="1" applyFill="1" applyBorder="1" applyAlignment="1" applyProtection="0">
      <alignment horizontal="center" vertical="center" wrapText="1"/>
    </xf>
    <xf numFmtId="0" fontId="10" fillId="4" borderId="162" applyNumberFormat="0" applyFont="1" applyFill="1" applyBorder="1" applyAlignment="1" applyProtection="0">
      <alignment horizontal="center" vertical="center" wrapText="1"/>
    </xf>
    <xf numFmtId="0" fontId="10" fillId="4" borderId="163" applyNumberFormat="0" applyFont="1" applyFill="1" applyBorder="1" applyAlignment="1" applyProtection="0">
      <alignment horizontal="center" vertical="center" wrapText="1"/>
    </xf>
    <xf numFmtId="0" fontId="10" fillId="4" borderId="164" applyNumberFormat="0" applyFont="1" applyFill="1" applyBorder="1" applyAlignment="1" applyProtection="0">
      <alignment horizontal="center" vertical="center" wrapText="1"/>
    </xf>
    <xf numFmtId="0" fontId="10" fillId="4" borderId="165" applyNumberFormat="0" applyFont="1" applyFill="1" applyBorder="1" applyAlignment="1" applyProtection="0">
      <alignment horizontal="center" vertical="center" wrapText="1"/>
    </xf>
    <xf numFmtId="0" fontId="10" fillId="4" borderId="166" applyNumberFormat="0" applyFont="1" applyFill="1" applyBorder="1" applyAlignment="1" applyProtection="0">
      <alignment horizontal="center" vertical="center" wrapText="1"/>
    </xf>
    <xf numFmtId="0" fontId="10" fillId="4" borderId="167" applyNumberFormat="0" applyFont="1" applyFill="1" applyBorder="1" applyAlignment="1" applyProtection="0">
      <alignment horizontal="center" vertical="center" wrapText="1"/>
    </xf>
    <xf numFmtId="1" fontId="5" fillId="6" borderId="168" applyNumberFormat="1" applyFont="1" applyFill="1" applyBorder="1" applyAlignment="1" applyProtection="0">
      <alignment horizontal="center" vertical="center" wrapText="1"/>
    </xf>
    <xf numFmtId="49" fontId="8" fillId="10" borderId="153" applyNumberFormat="1" applyFont="1" applyFill="1" applyBorder="1" applyAlignment="1" applyProtection="0">
      <alignment horizontal="center" vertical="center" wrapText="1"/>
    </xf>
    <xf numFmtId="0" fontId="17" fillId="10" borderId="153" applyNumberFormat="1" applyFont="1" applyFill="1" applyBorder="1" applyAlignment="1" applyProtection="0">
      <alignment horizontal="center" vertical="center" wrapText="1"/>
    </xf>
    <xf numFmtId="0" fontId="17" fillId="10" borderId="169" applyNumberFormat="1" applyFont="1" applyFill="1" applyBorder="1" applyAlignment="1" applyProtection="0">
      <alignment horizontal="center" vertical="center" wrapText="1"/>
    </xf>
    <xf numFmtId="59" fontId="18" fillId="12" borderId="170" applyNumberFormat="1" applyFont="1" applyFill="1" applyBorder="1" applyAlignment="1" applyProtection="0">
      <alignment horizontal="center" vertical="center" wrapText="1"/>
    </xf>
    <xf numFmtId="0" fontId="10" fillId="4" borderId="171" applyNumberFormat="0" applyFont="1" applyFill="1" applyBorder="1" applyAlignment="1" applyProtection="0">
      <alignment horizontal="center" vertical="center" wrapText="1"/>
    </xf>
    <xf numFmtId="0" fontId="10" fillId="4" borderId="172" applyNumberFormat="0" applyFont="1" applyFill="1" applyBorder="1" applyAlignment="1" applyProtection="0">
      <alignment horizontal="center" vertical="center" wrapText="1"/>
    </xf>
    <xf numFmtId="0" fontId="10" fillId="4" borderId="173" applyNumberFormat="0" applyFont="1" applyFill="1" applyBorder="1" applyAlignment="1" applyProtection="0">
      <alignment horizontal="center" vertical="center" wrapText="1"/>
    </xf>
    <xf numFmtId="0" fontId="10" fillId="4" borderId="174" applyNumberFormat="0" applyFont="1" applyFill="1" applyBorder="1" applyAlignment="1" applyProtection="0">
      <alignment horizontal="center" vertical="center" wrapText="1"/>
    </xf>
    <xf numFmtId="60" fontId="17" fillId="10" borderId="175" applyNumberFormat="1" applyFont="1" applyFill="1" applyBorder="1" applyAlignment="1" applyProtection="0">
      <alignment horizontal="center" vertical="center" wrapText="1"/>
    </xf>
    <xf numFmtId="60" fontId="17" fillId="10" borderId="132" applyNumberFormat="1" applyFont="1" applyFill="1" applyBorder="1" applyAlignment="1" applyProtection="0">
      <alignment horizontal="center" vertical="center" wrapText="1"/>
    </xf>
    <xf numFmtId="60" fontId="17" fillId="10" borderId="176" applyNumberFormat="1" applyFont="1" applyFill="1" applyBorder="1" applyAlignment="1" applyProtection="0">
      <alignment horizontal="center" vertical="center" wrapText="1"/>
    </xf>
    <xf numFmtId="0" fontId="10" fillId="4" borderId="177" applyNumberFormat="0" applyFont="1" applyFill="1" applyBorder="1" applyAlignment="1" applyProtection="0">
      <alignment horizontal="center" vertical="center" wrapText="1"/>
    </xf>
    <xf numFmtId="0" fontId="5" fillId="8" borderId="178" applyNumberFormat="1" applyFont="1" applyFill="1" applyBorder="1" applyAlignment="1" applyProtection="0">
      <alignment horizontal="center" vertical="center" wrapText="1"/>
    </xf>
    <xf numFmtId="0" fontId="5" fillId="8" borderId="148" applyNumberFormat="1" applyFont="1" applyFill="1" applyBorder="1" applyAlignment="1" applyProtection="0">
      <alignment horizontal="center" vertical="center" wrapText="1"/>
    </xf>
    <xf numFmtId="0" fontId="5" fillId="8" borderId="149" applyNumberFormat="1" applyFont="1" applyFill="1" applyBorder="1" applyAlignment="1" applyProtection="0">
      <alignment horizontal="center" vertical="center" wrapText="1"/>
    </xf>
    <xf numFmtId="59" fontId="5" fillId="8" borderId="150" applyNumberFormat="1" applyFont="1" applyFill="1" applyBorder="1" applyAlignment="1" applyProtection="0">
      <alignment horizontal="center" vertical="center" wrapText="1"/>
    </xf>
    <xf numFmtId="9" fontId="5" fillId="8" borderId="151" applyNumberFormat="1" applyFont="1" applyFill="1" applyBorder="1" applyAlignment="1" applyProtection="0">
      <alignment horizontal="center" vertical="center" wrapText="1"/>
    </xf>
    <xf numFmtId="9" fontId="5" fillId="8" borderId="149" applyNumberFormat="1" applyFont="1" applyFill="1" applyBorder="1" applyAlignment="1" applyProtection="0">
      <alignment horizontal="center" vertical="center" wrapText="1"/>
    </xf>
    <xf numFmtId="1" fontId="5" fillId="8" borderId="179" applyNumberFormat="1" applyFont="1" applyFill="1" applyBorder="1" applyAlignment="1" applyProtection="0">
      <alignment horizontal="center" vertical="center" wrapText="1"/>
    </xf>
    <xf numFmtId="0" fontId="5" fillId="8" borderId="151" applyNumberFormat="1" applyFont="1" applyFill="1" applyBorder="1" applyAlignment="1" applyProtection="0">
      <alignment horizontal="center" vertical="center" wrapText="1"/>
    </xf>
    <xf numFmtId="0" fontId="5" fillId="8" borderId="150" applyNumberFormat="1" applyFont="1" applyFill="1" applyBorder="1" applyAlignment="1" applyProtection="0">
      <alignment horizontal="center" vertical="center" wrapText="1"/>
    </xf>
    <xf numFmtId="49" fontId="11" fillId="8" borderId="148" applyNumberFormat="1" applyFont="1" applyFill="1" applyBorder="1" applyAlignment="1" applyProtection="0">
      <alignment horizontal="center" vertical="center" wrapText="1"/>
    </xf>
    <xf numFmtId="49" fontId="5" fillId="6" borderId="153" applyNumberFormat="1" applyFont="1" applyFill="1" applyBorder="1" applyAlignment="1" applyProtection="0">
      <alignment horizontal="center" vertical="center" wrapText="1"/>
    </xf>
    <xf numFmtId="0" fontId="18" fillId="6" borderId="170" applyNumberFormat="0" applyFont="1" applyFill="1" applyBorder="1" applyAlignment="1" applyProtection="0">
      <alignment horizontal="center" vertical="center" wrapText="1"/>
    </xf>
    <xf numFmtId="60" fontId="17" fillId="10" borderId="180" applyNumberFormat="1" applyFont="1" applyFill="1" applyBorder="1" applyAlignment="1" applyProtection="0">
      <alignment horizontal="center" vertical="center" wrapText="1"/>
    </xf>
    <xf numFmtId="60" fontId="17" fillId="10" borderId="181" applyNumberFormat="1" applyFont="1" applyFill="1" applyBorder="1" applyAlignment="1" applyProtection="0">
      <alignment horizontal="center" vertical="center" wrapText="1"/>
    </xf>
    <xf numFmtId="60" fontId="17" fillId="10" borderId="182" applyNumberFormat="1" applyFont="1" applyFill="1" applyBorder="1" applyAlignment="1" applyProtection="0">
      <alignment horizontal="center" vertical="center" wrapText="1"/>
    </xf>
    <xf numFmtId="60" fontId="17" fillId="10" borderId="183" applyNumberFormat="1" applyFont="1" applyFill="1" applyBorder="1" applyAlignment="1" applyProtection="0">
      <alignment horizontal="center" vertical="center" wrapText="1"/>
    </xf>
    <xf numFmtId="0" fontId="18" fillId="6" borderId="184" applyNumberFormat="1" applyFont="1" applyFill="1" applyBorder="1" applyAlignment="1" applyProtection="0">
      <alignment horizontal="center" vertical="center" wrapText="1"/>
    </xf>
    <xf numFmtId="60" fontId="17" fillId="10" borderId="185" applyNumberFormat="1" applyFont="1" applyFill="1" applyBorder="1" applyAlignment="1" applyProtection="0">
      <alignment horizontal="center" vertical="center" wrapText="1"/>
    </xf>
    <xf numFmtId="0" fontId="18" fillId="6" borderId="186" applyNumberFormat="1" applyFont="1" applyFill="1" applyBorder="1" applyAlignment="1" applyProtection="0">
      <alignment horizontal="center" vertical="center" wrapText="1"/>
    </xf>
    <xf numFmtId="60" fontId="17" fillId="10" borderId="187" applyNumberFormat="1" applyFont="1" applyFill="1" applyBorder="1" applyAlignment="1" applyProtection="0">
      <alignment horizontal="center" vertical="center" wrapText="1"/>
    </xf>
    <xf numFmtId="0" fontId="10" fillId="4" borderId="188" applyNumberFormat="0" applyFont="1" applyFill="1" applyBorder="1" applyAlignment="1" applyProtection="0">
      <alignment horizontal="center" vertical="center" wrapText="1"/>
    </xf>
    <xf numFmtId="9" fontId="5" fillId="6" borderId="149" applyNumberFormat="1" applyFont="1" applyFill="1" applyBorder="1" applyAlignment="1" applyProtection="0">
      <alignment horizontal="center" vertical="center" wrapText="1"/>
    </xf>
    <xf numFmtId="1" fontId="5" fillId="6" borderId="189" applyNumberFormat="1" applyFont="1" applyFill="1" applyBorder="1" applyAlignment="1" applyProtection="0">
      <alignment horizontal="center" vertical="center" wrapText="1"/>
    </xf>
    <xf numFmtId="49" fontId="11" fillId="8" borderId="152" applyNumberFormat="1" applyFont="1" applyFill="1" applyBorder="1" applyAlignment="1" applyProtection="0">
      <alignment horizontal="center" vertical="center" wrapText="1"/>
    </xf>
    <xf numFmtId="0" fontId="17" fillId="10" borderId="156" applyNumberFormat="0" applyFont="1" applyFill="1" applyBorder="1" applyAlignment="1" applyProtection="0">
      <alignment horizontal="center" vertical="center" wrapText="1"/>
    </xf>
    <xf numFmtId="60" fontId="17" fillId="10" borderId="190" applyNumberFormat="1" applyFont="1" applyFill="1" applyBorder="1" applyAlignment="1" applyProtection="0">
      <alignment horizontal="center" vertical="center" wrapText="1"/>
    </xf>
    <xf numFmtId="0" fontId="10" fillId="4" borderId="191" applyNumberFormat="0" applyFont="1" applyFill="1" applyBorder="1" applyAlignment="1" applyProtection="0">
      <alignment horizontal="center" vertical="center" wrapText="1"/>
    </xf>
    <xf numFmtId="60" fontId="17" fillId="10" borderId="192" applyNumberFormat="1" applyFont="1" applyFill="1" applyBorder="1" applyAlignment="1" applyProtection="0">
      <alignment horizontal="center" vertical="center" wrapText="1"/>
    </xf>
    <xf numFmtId="60" fontId="17" fillId="10" borderId="150" applyNumberFormat="1" applyFont="1" applyFill="1" applyBorder="1" applyAlignment="1" applyProtection="0">
      <alignment horizontal="center" vertical="center" wrapText="1"/>
    </xf>
    <xf numFmtId="0" fontId="10" fillId="4" borderId="193" applyNumberFormat="0" applyFont="1" applyFill="1" applyBorder="1" applyAlignment="1" applyProtection="0">
      <alignment horizontal="center" vertical="center" wrapText="1"/>
    </xf>
    <xf numFmtId="60" fontId="17" fillId="10" borderId="194" applyNumberFormat="1" applyFont="1" applyFill="1" applyBorder="1" applyAlignment="1" applyProtection="0">
      <alignment horizontal="center" vertical="center" wrapText="1"/>
    </xf>
    <xf numFmtId="60" fontId="17" fillId="10" borderId="195" applyNumberFormat="1" applyFont="1" applyFill="1" applyBorder="1" applyAlignment="1" applyProtection="0">
      <alignment horizontal="center" vertical="center" wrapText="1"/>
    </xf>
    <xf numFmtId="0" fontId="5" fillId="6" borderId="178" applyNumberFormat="1" applyFont="1" applyFill="1" applyBorder="1" applyAlignment="1" applyProtection="0">
      <alignment horizontal="center" vertical="center" wrapText="1"/>
    </xf>
    <xf numFmtId="49" fontId="5" fillId="6" borderId="151" applyNumberFormat="1" applyFont="1" applyFill="1" applyBorder="1" applyAlignment="1" applyProtection="0">
      <alignment horizontal="center" vertical="center" wrapText="1"/>
    </xf>
    <xf numFmtId="49" fontId="5" fillId="6" borderId="196" applyNumberFormat="1" applyFont="1" applyFill="1" applyBorder="1" applyAlignment="1" applyProtection="0">
      <alignment horizontal="center" vertical="center" wrapText="1"/>
    </xf>
    <xf numFmtId="60" fontId="18" fillId="6" borderId="197" applyNumberFormat="1" applyFont="1" applyFill="1" applyBorder="1" applyAlignment="1" applyProtection="0">
      <alignment horizontal="center" vertical="center" wrapText="1"/>
    </xf>
    <xf numFmtId="60" fontId="17" fillId="10" borderId="191" applyNumberFormat="1" applyFont="1" applyFill="1" applyBorder="1" applyAlignment="1" applyProtection="0">
      <alignment horizontal="center" vertical="center" wrapText="1"/>
    </xf>
    <xf numFmtId="60" fontId="18" fillId="6" borderId="198" applyNumberFormat="1" applyFont="1" applyFill="1" applyBorder="1" applyAlignment="1" applyProtection="0">
      <alignment horizontal="center" vertical="center" wrapText="1"/>
    </xf>
    <xf numFmtId="60" fontId="17" fillId="10" borderId="199" applyNumberFormat="1" applyFont="1" applyFill="1" applyBorder="1" applyAlignment="1" applyProtection="0">
      <alignment horizontal="center" vertical="center" wrapText="1"/>
    </xf>
    <xf numFmtId="60" fontId="17" fillId="10" borderId="200" applyNumberFormat="1" applyFont="1" applyFill="1" applyBorder="1" applyAlignment="1" applyProtection="0">
      <alignment horizontal="center" vertical="center" wrapText="1"/>
    </xf>
    <xf numFmtId="60" fontId="17" fillId="10" borderId="201" applyNumberFormat="1" applyFont="1" applyFill="1" applyBorder="1" applyAlignment="1" applyProtection="0">
      <alignment horizontal="center" vertical="center" wrapText="1"/>
    </xf>
    <xf numFmtId="60" fontId="17" fillId="10" borderId="202" applyNumberFormat="1" applyFont="1" applyFill="1" applyBorder="1" applyAlignment="1" applyProtection="0">
      <alignment horizontal="center" vertical="center" wrapText="1"/>
    </xf>
    <xf numFmtId="49" fontId="8" fillId="10" borderId="203" applyNumberFormat="1" applyFont="1" applyFill="1" applyBorder="1" applyAlignment="1" applyProtection="0">
      <alignment horizontal="center" vertical="center" wrapText="1"/>
    </xf>
    <xf numFmtId="60" fontId="17" fillId="10" borderId="197" applyNumberFormat="1" applyFont="1" applyFill="1" applyBorder="1" applyAlignment="1" applyProtection="0">
      <alignment horizontal="center" vertical="center" wrapText="1"/>
    </xf>
    <xf numFmtId="60" fontId="17" fillId="10" borderId="204" applyNumberFormat="1" applyFont="1" applyFill="1" applyBorder="1" applyAlignment="1" applyProtection="0">
      <alignment horizontal="center" vertical="center" wrapText="1"/>
    </xf>
    <xf numFmtId="60" fontId="17" fillId="10" borderId="205" applyNumberFormat="1" applyFont="1" applyFill="1" applyBorder="1" applyAlignment="1" applyProtection="0">
      <alignment horizontal="center" vertical="center" wrapText="1"/>
    </xf>
    <xf numFmtId="49" fontId="5" fillId="6" borderId="206" applyNumberFormat="1" applyFont="1" applyFill="1" applyBorder="1" applyAlignment="1" applyProtection="0">
      <alignment horizontal="center" vertical="center" wrapText="1"/>
    </xf>
    <xf numFmtId="59" fontId="18" fillId="8" borderId="156" applyNumberFormat="1" applyFont="1" applyFill="1" applyBorder="1" applyAlignment="1" applyProtection="0">
      <alignment horizontal="center" vertical="center" wrapText="1"/>
    </xf>
    <xf numFmtId="60" fontId="18" fillId="6" borderId="207" applyNumberFormat="1" applyFont="1" applyFill="1" applyBorder="1" applyAlignment="1" applyProtection="0">
      <alignment horizontal="center" vertical="center" wrapText="1"/>
    </xf>
    <xf numFmtId="60" fontId="18" fillId="6" borderId="208" applyNumberFormat="1" applyFont="1" applyFill="1" applyBorder="1" applyAlignment="1" applyProtection="0">
      <alignment horizontal="center" vertical="center" wrapText="1"/>
    </xf>
    <xf numFmtId="0" fontId="10" fillId="4" borderId="199" applyNumberFormat="0" applyFont="1" applyFill="1" applyBorder="1" applyAlignment="1" applyProtection="0">
      <alignment horizontal="center" vertical="center" wrapText="1"/>
    </xf>
    <xf numFmtId="60" fontId="17" fillId="10" borderId="209" applyNumberFormat="1" applyFont="1" applyFill="1" applyBorder="1" applyAlignment="1" applyProtection="0">
      <alignment horizontal="center" vertical="center" wrapText="1"/>
    </xf>
    <xf numFmtId="49" fontId="8" fillId="10" borderId="155" applyNumberFormat="1" applyFont="1" applyFill="1" applyBorder="1" applyAlignment="1" applyProtection="0">
      <alignment horizontal="center" vertical="center" wrapText="1"/>
    </xf>
    <xf numFmtId="0" fontId="17" fillId="10" borderId="170" applyNumberFormat="0" applyFont="1" applyFill="1" applyBorder="1" applyAlignment="1" applyProtection="0">
      <alignment horizontal="center" vertical="center" wrapText="1"/>
    </xf>
    <xf numFmtId="0" fontId="18" fillId="6" borderId="161" applyNumberFormat="1" applyFont="1" applyFill="1" applyBorder="1" applyAlignment="1" applyProtection="0">
      <alignment horizontal="center" vertical="center" wrapText="1"/>
    </xf>
    <xf numFmtId="0" fontId="10" fillId="4" borderId="180" applyNumberFormat="0" applyFont="1" applyFill="1" applyBorder="1" applyAlignment="1" applyProtection="0">
      <alignment horizontal="center" vertical="center" wrapText="1"/>
    </xf>
    <xf numFmtId="59" fontId="18" fillId="13" borderId="170" applyNumberFormat="1" applyFont="1" applyFill="1" applyBorder="1" applyAlignment="1" applyProtection="0">
      <alignment horizontal="center" vertical="center" wrapText="1"/>
    </xf>
    <xf numFmtId="60" fontId="17" fillId="10" borderId="210" applyNumberFormat="1" applyFont="1" applyFill="1" applyBorder="1" applyAlignment="1" applyProtection="0">
      <alignment horizontal="center" vertical="center" wrapText="1"/>
    </xf>
    <xf numFmtId="60" fontId="17" fillId="10" borderId="211" applyNumberFormat="1" applyFont="1" applyFill="1" applyBorder="1" applyAlignment="1" applyProtection="0">
      <alignment horizontal="center" vertical="center" wrapText="1"/>
    </xf>
    <xf numFmtId="60" fontId="18" fillId="6" borderId="193" applyNumberFormat="1" applyFont="1" applyFill="1" applyBorder="1" applyAlignment="1" applyProtection="0">
      <alignment horizontal="center" vertical="center" wrapText="1"/>
    </xf>
    <xf numFmtId="60" fontId="17" fillId="10" borderId="193" applyNumberFormat="1" applyFont="1" applyFill="1" applyBorder="1" applyAlignment="1" applyProtection="0">
      <alignment horizontal="center" vertical="center" wrapText="1"/>
    </xf>
    <xf numFmtId="60" fontId="17" fillId="10" borderId="158" applyNumberFormat="1" applyFont="1" applyFill="1" applyBorder="1" applyAlignment="1" applyProtection="0">
      <alignment horizontal="center" vertical="center" wrapText="1"/>
    </xf>
    <xf numFmtId="60" fontId="17" fillId="10" borderId="212" applyNumberFormat="1" applyFont="1" applyFill="1" applyBorder="1" applyAlignment="1" applyProtection="0">
      <alignment horizontal="center" vertical="center" wrapText="1"/>
    </xf>
    <xf numFmtId="0" fontId="10" fillId="4" borderId="213" applyNumberFormat="0" applyFont="1" applyFill="1" applyBorder="1" applyAlignment="1" applyProtection="0">
      <alignment horizontal="center" vertical="center" wrapText="1"/>
    </xf>
    <xf numFmtId="60" fontId="17" fillId="10" borderId="214" applyNumberFormat="1" applyFont="1" applyFill="1" applyBorder="1" applyAlignment="1" applyProtection="0">
      <alignment horizontal="center" vertical="center" wrapText="1"/>
    </xf>
    <xf numFmtId="60" fontId="17" fillId="10" borderId="162" applyNumberFormat="1" applyFont="1" applyFill="1" applyBorder="1" applyAlignment="1" applyProtection="0">
      <alignment horizontal="center" vertical="center" wrapText="1"/>
    </xf>
    <xf numFmtId="0" fontId="10" fillId="4" borderId="215" applyNumberFormat="0" applyFont="1" applyFill="1" applyBorder="1" applyAlignment="1" applyProtection="0">
      <alignment horizontal="center" vertical="center" wrapText="1"/>
    </xf>
    <xf numFmtId="60" fontId="17" fillId="10" borderId="208" applyNumberFormat="1" applyFont="1" applyFill="1" applyBorder="1" applyAlignment="1" applyProtection="0">
      <alignment horizontal="center" vertical="center" wrapText="1"/>
    </xf>
    <xf numFmtId="0" fontId="10" fillId="4" borderId="216" applyNumberFormat="0" applyFont="1" applyFill="1" applyBorder="1" applyAlignment="1" applyProtection="0">
      <alignment horizontal="center" vertical="center" wrapText="1"/>
    </xf>
    <xf numFmtId="0" fontId="10" fillId="4" borderId="217" applyNumberFormat="0" applyFont="1" applyFill="1" applyBorder="1" applyAlignment="1" applyProtection="0">
      <alignment horizontal="center" vertical="center" wrapText="1"/>
    </xf>
    <xf numFmtId="0" fontId="10" fillId="4" borderId="204" applyNumberFormat="0" applyFont="1" applyFill="1" applyBorder="1" applyAlignment="1" applyProtection="0">
      <alignment horizontal="center" vertical="center" wrapText="1"/>
    </xf>
    <xf numFmtId="0" fontId="18" fillId="6" borderId="218" applyNumberFormat="1" applyFont="1" applyFill="1" applyBorder="1" applyAlignment="1" applyProtection="0">
      <alignment horizontal="center" vertical="center" wrapText="1"/>
    </xf>
    <xf numFmtId="59" fontId="18" fillId="13" borderId="156" applyNumberFormat="1" applyFont="1" applyFill="1" applyBorder="1" applyAlignment="1" applyProtection="0">
      <alignment horizontal="center" vertical="center" wrapText="1"/>
    </xf>
    <xf numFmtId="60" fontId="17" fillId="10" borderId="219" applyNumberFormat="1" applyFont="1" applyFill="1" applyBorder="1" applyAlignment="1" applyProtection="0">
      <alignment horizontal="center" vertical="center" wrapText="1"/>
    </xf>
    <xf numFmtId="60" fontId="18" fillId="6" borderId="220" applyNumberFormat="1" applyFont="1" applyFill="1" applyBorder="1" applyAlignment="1" applyProtection="0">
      <alignment horizontal="center" vertical="center" wrapText="1"/>
    </xf>
    <xf numFmtId="0" fontId="18" fillId="6" borderId="198" applyNumberFormat="1" applyFont="1" applyFill="1" applyBorder="1" applyAlignment="1" applyProtection="0">
      <alignment horizontal="center" vertical="center" wrapText="1"/>
    </xf>
    <xf numFmtId="60" fontId="17" fillId="10" borderId="221" applyNumberFormat="1" applyFont="1" applyFill="1" applyBorder="1" applyAlignment="1" applyProtection="0">
      <alignment horizontal="center" vertical="center" wrapText="1"/>
    </xf>
    <xf numFmtId="59" fontId="5" fillId="4" borderId="222" applyNumberFormat="1" applyFont="1" applyFill="1" applyBorder="1" applyAlignment="1" applyProtection="0">
      <alignment horizontal="center" vertical="center" wrapText="1"/>
    </xf>
    <xf numFmtId="0" fontId="10" fillId="4" borderId="223" applyNumberFormat="0" applyFont="1" applyFill="1" applyBorder="1" applyAlignment="1" applyProtection="0">
      <alignment horizontal="center" vertical="center" wrapText="1"/>
    </xf>
    <xf numFmtId="60" fontId="18" fillId="6" borderId="187" applyNumberFormat="1" applyFont="1" applyFill="1" applyBorder="1" applyAlignment="1" applyProtection="0">
      <alignment horizontal="center" vertical="center" wrapText="1"/>
    </xf>
    <xf numFmtId="60" fontId="18" fillId="6" borderId="199" applyNumberFormat="1" applyFont="1" applyFill="1" applyBorder="1" applyAlignment="1" applyProtection="0">
      <alignment horizontal="center" vertical="center" wrapText="1"/>
    </xf>
    <xf numFmtId="60" fontId="17" fillId="10" borderId="207" applyNumberFormat="1" applyFont="1" applyFill="1" applyBorder="1" applyAlignment="1" applyProtection="0">
      <alignment horizontal="center" vertical="center" wrapText="1"/>
    </xf>
    <xf numFmtId="60" fontId="17" fillId="10" borderId="166" applyNumberFormat="1" applyFont="1" applyFill="1" applyBorder="1" applyAlignment="1" applyProtection="0">
      <alignment horizontal="center" vertical="center" wrapText="1"/>
    </xf>
    <xf numFmtId="9" fontId="5" fillId="8" borderId="150" applyNumberFormat="1" applyFont="1" applyFill="1" applyBorder="1" applyAlignment="1" applyProtection="0">
      <alignment horizontal="center" vertical="center" wrapText="1"/>
    </xf>
    <xf numFmtId="60" fontId="17" fillId="10" borderId="169" applyNumberFormat="1" applyFont="1" applyFill="1" applyBorder="1" applyAlignment="1" applyProtection="0">
      <alignment horizontal="center" vertical="center" wrapText="1"/>
    </xf>
    <xf numFmtId="0" fontId="18" fillId="6" borderId="169" applyNumberFormat="1" applyFont="1" applyFill="1" applyBorder="1" applyAlignment="1" applyProtection="0">
      <alignment horizontal="center" vertical="center" wrapText="1"/>
    </xf>
    <xf numFmtId="0" fontId="18" fillId="6" borderId="224" applyNumberFormat="1" applyFont="1" applyFill="1" applyBorder="1" applyAlignment="1" applyProtection="0">
      <alignment horizontal="center" vertical="center" wrapText="1"/>
    </xf>
    <xf numFmtId="0" fontId="18" fillId="6" borderId="225" applyNumberFormat="0" applyFont="1" applyFill="1" applyBorder="1" applyAlignment="1" applyProtection="0">
      <alignment horizontal="center" vertical="center" wrapText="1"/>
    </xf>
    <xf numFmtId="0" fontId="10" fillId="4" borderId="223" applyNumberFormat="1" applyFont="1" applyFill="1" applyBorder="1" applyAlignment="1" applyProtection="0">
      <alignment horizontal="center" vertical="center" wrapText="1"/>
    </xf>
    <xf numFmtId="0" fontId="10" fillId="4" borderId="192" applyNumberFormat="0" applyFont="1" applyFill="1" applyBorder="1" applyAlignment="1" applyProtection="0">
      <alignment horizontal="center" vertical="center" wrapText="1"/>
    </xf>
    <xf numFmtId="0" fontId="18" fillId="6" borderId="215" applyNumberFormat="1" applyFont="1" applyFill="1" applyBorder="1" applyAlignment="1" applyProtection="0">
      <alignment horizontal="center" vertical="center" wrapText="1"/>
    </xf>
    <xf numFmtId="49" fontId="11" fillId="8" borderId="226" applyNumberFormat="1" applyFont="1" applyFill="1" applyBorder="1" applyAlignment="1" applyProtection="0">
      <alignment horizontal="center" vertical="center" wrapText="1"/>
    </xf>
    <xf numFmtId="49" fontId="11" fillId="19" borderId="227" applyNumberFormat="1" applyFont="1" applyFill="1" applyBorder="1" applyAlignment="1" applyProtection="0">
      <alignment horizontal="center" vertical="center" wrapText="1"/>
    </xf>
    <xf numFmtId="49" fontId="5" fillId="20" borderId="228" applyNumberFormat="1" applyFont="1" applyFill="1" applyBorder="1" applyAlignment="1" applyProtection="0">
      <alignment horizontal="center" vertical="center" wrapText="1"/>
    </xf>
    <xf numFmtId="0" fontId="19" fillId="20" borderId="229" applyNumberFormat="0" applyFont="1" applyFill="1" applyBorder="1" applyAlignment="1" applyProtection="0">
      <alignment horizontal="center" vertical="center" wrapText="1"/>
    </xf>
    <xf numFmtId="0" fontId="19" fillId="20" borderId="230" applyNumberFormat="1" applyFont="1" applyFill="1" applyBorder="1" applyAlignment="1" applyProtection="0">
      <alignment horizontal="center" vertical="center" wrapText="1"/>
    </xf>
    <xf numFmtId="0" fontId="19" fillId="20" borderId="231" applyNumberFormat="1" applyFont="1" applyFill="1" applyBorder="1" applyAlignment="1" applyProtection="0">
      <alignment horizontal="center" vertical="center" wrapText="1"/>
    </xf>
    <xf numFmtId="59" fontId="19" fillId="20" borderId="232" applyNumberFormat="1" applyFont="1" applyFill="1" applyBorder="1" applyAlignment="1" applyProtection="0">
      <alignment horizontal="center" vertical="center" wrapText="1"/>
    </xf>
    <xf numFmtId="60" fontId="19" fillId="20" borderId="233" applyNumberFormat="1" applyFont="1" applyFill="1" applyBorder="1" applyAlignment="1" applyProtection="0">
      <alignment horizontal="center" vertical="center" wrapText="1"/>
    </xf>
    <xf numFmtId="60" fontId="19" fillId="20" borderId="234" applyNumberFormat="1" applyFont="1" applyFill="1" applyBorder="1" applyAlignment="1" applyProtection="0">
      <alignment horizontal="center" vertical="center" wrapText="1"/>
    </xf>
    <xf numFmtId="60" fontId="19" fillId="20" borderId="235" applyNumberFormat="1" applyFont="1" applyFill="1" applyBorder="1" applyAlignment="1" applyProtection="0">
      <alignment horizontal="center" vertical="center" wrapText="1"/>
    </xf>
    <xf numFmtId="60" fontId="19" fillId="20" borderId="236" applyNumberFormat="1" applyFont="1" applyFill="1" applyBorder="1" applyAlignment="1" applyProtection="0">
      <alignment horizontal="center" vertical="center" wrapText="1"/>
    </xf>
    <xf numFmtId="60" fontId="19" fillId="20" borderId="237" applyNumberFormat="1" applyFont="1" applyFill="1" applyBorder="1" applyAlignment="1" applyProtection="0">
      <alignment horizontal="center" vertical="center" wrapText="1"/>
    </xf>
    <xf numFmtId="60" fontId="19" fillId="20" borderId="238" applyNumberFormat="1" applyFont="1" applyFill="1" applyBorder="1" applyAlignment="1" applyProtection="0">
      <alignment horizontal="center" vertical="center" wrapText="1"/>
    </xf>
    <xf numFmtId="49" fontId="19" fillId="17" borderId="239" applyNumberFormat="1" applyFont="1" applyFill="1" applyBorder="1" applyAlignment="1" applyProtection="0">
      <alignment horizontal="center" vertical="center" wrapText="1"/>
    </xf>
    <xf numFmtId="1" fontId="19" fillId="17" borderId="226" applyNumberFormat="1" applyFont="1" applyFill="1" applyBorder="1" applyAlignment="1" applyProtection="0">
      <alignment horizontal="center" vertical="center" wrapText="1"/>
    </xf>
    <xf numFmtId="1" fontId="19" fillId="17" borderId="240" applyNumberFormat="1" applyFont="1" applyFill="1" applyBorder="1" applyAlignment="1" applyProtection="0">
      <alignment horizontal="center" vertical="center" wrapText="1"/>
    </xf>
    <xf numFmtId="1" fontId="19" fillId="17" borderId="241" applyNumberFormat="1" applyFont="1" applyFill="1" applyBorder="1" applyAlignment="1" applyProtection="0">
      <alignment horizontal="center" vertical="center" wrapText="1"/>
    </xf>
    <xf numFmtId="9" fontId="20" fillId="17" borderId="168" applyNumberFormat="1" applyFont="1" applyFill="1" applyBorder="1" applyAlignment="1" applyProtection="0">
      <alignment horizontal="center" vertical="center" wrapText="1"/>
    </xf>
    <xf numFmtId="9" fontId="19" fillId="17" borderId="194" applyNumberFormat="1" applyFont="1" applyFill="1" applyBorder="1" applyAlignment="1" applyProtection="0">
      <alignment horizontal="center" vertical="center" wrapText="1"/>
    </xf>
    <xf numFmtId="9" fontId="19" fillId="17" borderId="241" applyNumberFormat="1" applyFont="1" applyFill="1" applyBorder="1" applyAlignment="1" applyProtection="0">
      <alignment horizontal="center" vertical="center" wrapText="1"/>
    </xf>
    <xf numFmtId="1" fontId="20" fillId="17" borderId="168" applyNumberFormat="1" applyFont="1" applyFill="1" applyBorder="1" applyAlignment="1" applyProtection="0">
      <alignment horizontal="center" vertical="center" wrapText="1"/>
    </xf>
    <xf numFmtId="1" fontId="19" fillId="17" borderId="194" applyNumberFormat="1" applyFont="1" applyFill="1" applyBorder="1" applyAlignment="1" applyProtection="0">
      <alignment horizontal="center" vertical="center" wrapText="1"/>
    </xf>
    <xf numFmtId="1" fontId="19" fillId="17" borderId="242" applyNumberFormat="1" applyFont="1" applyFill="1" applyBorder="1" applyAlignment="1" applyProtection="0">
      <alignment horizontal="center" vertical="center" wrapText="1"/>
    </xf>
    <xf numFmtId="1" fontId="19" fillId="17" borderId="243" applyNumberFormat="1" applyFont="1" applyFill="1" applyBorder="1" applyAlignment="1" applyProtection="0">
      <alignment horizontal="center" vertical="center" wrapText="1"/>
    </xf>
    <xf numFmtId="59" fontId="6" fillId="4" borderId="132" applyNumberFormat="1" applyFont="1" applyFill="1" applyBorder="1" applyAlignment="1" applyProtection="0">
      <alignment horizontal="center" vertical="center" wrapText="1"/>
    </xf>
    <xf numFmtId="59" fontId="6" fillId="4" borderId="133" applyNumberFormat="1" applyFont="1" applyFill="1" applyBorder="1" applyAlignment="1" applyProtection="0">
      <alignment horizontal="center" vertical="center" wrapText="1"/>
    </xf>
    <xf numFmtId="49" fontId="8" fillId="8" borderId="244" applyNumberFormat="1" applyFont="1" applyFill="1" applyBorder="1" applyAlignment="1" applyProtection="0">
      <alignment horizontal="center" vertical="center" wrapText="1"/>
    </xf>
    <xf numFmtId="49" fontId="21" fillId="8" borderId="245" applyNumberFormat="1" applyFont="1" applyFill="1" applyBorder="1" applyAlignment="1" applyProtection="0">
      <alignment horizontal="center" vertical="center" wrapText="1"/>
    </xf>
    <xf numFmtId="49" fontId="21" fillId="8" borderId="246" applyNumberFormat="1" applyFont="1" applyFill="1" applyBorder="1" applyAlignment="1" applyProtection="0">
      <alignment horizontal="center" vertical="center" wrapText="1"/>
    </xf>
    <xf numFmtId="49" fontId="21" fillId="8" borderId="247" applyNumberFormat="1" applyFont="1" applyFill="1" applyBorder="1" applyAlignment="1" applyProtection="0">
      <alignment horizontal="center" vertical="center" wrapText="1"/>
    </xf>
    <xf numFmtId="0" fontId="21" fillId="8" borderId="247" applyNumberFormat="0" applyFont="1" applyFill="1" applyBorder="1" applyAlignment="1" applyProtection="0">
      <alignment horizontal="center" vertical="center" wrapText="1"/>
    </xf>
    <xf numFmtId="0" fontId="21" fillId="8" borderId="248" applyNumberFormat="0" applyFont="1" applyFill="1" applyBorder="1" applyAlignment="1" applyProtection="0">
      <alignment horizontal="center" vertical="center" wrapText="1"/>
    </xf>
    <xf numFmtId="49" fontId="8" fillId="8" borderId="249" applyNumberFormat="1" applyFont="1" applyFill="1" applyBorder="1" applyAlignment="1" applyProtection="0">
      <alignment horizontal="center" vertical="center" wrapText="1"/>
    </xf>
    <xf numFmtId="0" fontId="0" fillId="6" borderId="250" applyNumberFormat="0" applyFont="1" applyFill="1" applyBorder="1" applyAlignment="1" applyProtection="0">
      <alignment vertical="top" wrapText="1"/>
    </xf>
    <xf numFmtId="0" fontId="0" fillId="6" borderId="251" applyNumberFormat="0" applyFont="1" applyFill="1" applyBorder="1" applyAlignment="1" applyProtection="0">
      <alignment vertical="top" wrapText="1"/>
    </xf>
    <xf numFmtId="0" fontId="0" fillId="6" borderId="252" applyNumberFormat="0" applyFont="1" applyFill="1" applyBorder="1" applyAlignment="1" applyProtection="0">
      <alignment vertical="top" wrapText="1"/>
    </xf>
    <xf numFmtId="0" fontId="0" fillId="6" borderId="253" applyNumberFormat="0" applyFont="1" applyFill="1" applyBorder="1" applyAlignment="1" applyProtection="0">
      <alignment vertical="top" wrapText="1"/>
    </xf>
    <xf numFmtId="0" fontId="0" fillId="6" borderId="254" applyNumberFormat="0" applyFont="1" applyFill="1" applyBorder="1" applyAlignment="1" applyProtection="0">
      <alignment vertical="top" wrapText="1"/>
    </xf>
    <xf numFmtId="0" fontId="0" fillId="6" borderId="255" applyNumberFormat="0" applyFont="1" applyFill="1" applyBorder="1" applyAlignment="1" applyProtection="0">
      <alignment vertical="top" wrapText="1"/>
    </xf>
    <xf numFmtId="0" fontId="0" fillId="6" borderId="256" applyNumberFormat="0" applyFont="1" applyFill="1" applyBorder="1" applyAlignment="1" applyProtection="0">
      <alignment vertical="top" wrapText="1"/>
    </xf>
    <xf numFmtId="0" fontId="0" fillId="6" borderId="257" applyNumberFormat="0" applyFont="1" applyFill="1" applyBorder="1" applyAlignment="1" applyProtection="0">
      <alignment vertical="top" wrapText="1"/>
    </xf>
    <xf numFmtId="0" fontId="0" fillId="6" borderId="258" applyNumberFormat="0" applyFont="1" applyFill="1" applyBorder="1" applyAlignment="1" applyProtection="0">
      <alignment vertical="top" wrapText="1"/>
    </xf>
    <xf numFmtId="0" fontId="0" fillId="6" borderId="259" applyNumberFormat="0" applyFont="1" applyFill="1" applyBorder="1" applyAlignment="1" applyProtection="0">
      <alignment vertical="top" wrapText="1"/>
    </xf>
    <xf numFmtId="49" fontId="5" fillId="19" borderId="132" applyNumberFormat="1" applyFont="1" applyFill="1" applyBorder="1" applyAlignment="1" applyProtection="0">
      <alignment horizontal="center" vertical="center" wrapText="1"/>
    </xf>
    <xf numFmtId="1" fontId="5" fillId="19" borderId="132" applyNumberFormat="1" applyFont="1" applyFill="1" applyBorder="1" applyAlignment="1" applyProtection="0">
      <alignment horizontal="center" vertical="center" wrapText="1"/>
    </xf>
    <xf numFmtId="1" fontId="5" fillId="19" borderId="185" applyNumberFormat="1" applyFont="1" applyFill="1" applyBorder="1" applyAlignment="1" applyProtection="0">
      <alignment horizontal="center" vertical="center" wrapText="1"/>
    </xf>
    <xf numFmtId="9" fontId="22" fillId="19" borderId="179" applyNumberFormat="1" applyFont="1" applyFill="1" applyBorder="1" applyAlignment="1" applyProtection="0">
      <alignment horizontal="center" vertical="center" wrapText="1"/>
    </xf>
    <xf numFmtId="9" fontId="5" fillId="19" borderId="200" applyNumberFormat="1" applyFont="1" applyFill="1" applyBorder="1" applyAlignment="1" applyProtection="0">
      <alignment horizontal="center" vertical="center" wrapText="1"/>
    </xf>
    <xf numFmtId="9" fontId="5" fillId="19" borderId="185" applyNumberFormat="1" applyFont="1" applyFill="1" applyBorder="1" applyAlignment="1" applyProtection="0">
      <alignment horizontal="center" vertical="center" wrapText="1"/>
    </xf>
    <xf numFmtId="1" fontId="22" fillId="19" borderId="179" applyNumberFormat="1" applyFont="1" applyFill="1" applyBorder="1" applyAlignment="1" applyProtection="0">
      <alignment horizontal="center" vertical="center" wrapText="1"/>
    </xf>
    <xf numFmtId="1" fontId="5" fillId="19" borderId="200" applyNumberFormat="1" applyFont="1" applyFill="1" applyBorder="1" applyAlignment="1" applyProtection="0">
      <alignment horizontal="center" vertical="center" wrapText="1"/>
    </xf>
    <xf numFmtId="49" fontId="5" fillId="6" borderId="260" applyNumberFormat="1" applyFont="1" applyFill="1" applyBorder="1" applyAlignment="1" applyProtection="0">
      <alignment horizontal="center" vertical="center" wrapText="1"/>
    </xf>
    <xf numFmtId="60" fontId="18" fillId="6" borderId="261" applyNumberFormat="1" applyFont="1" applyFill="1" applyBorder="1" applyAlignment="1" applyProtection="0">
      <alignment horizontal="center" vertical="center" wrapText="1"/>
    </xf>
    <xf numFmtId="59" fontId="18" fillId="6" borderId="254" applyNumberFormat="1" applyFont="1" applyFill="1" applyBorder="1" applyAlignment="1" applyProtection="0">
      <alignment horizontal="center" vertical="center" wrapText="1"/>
    </xf>
    <xf numFmtId="0" fontId="18" fillId="6" borderId="255" applyNumberFormat="1" applyFont="1" applyFill="1" applyBorder="1" applyAlignment="1" applyProtection="0">
      <alignment horizontal="center" vertical="center" wrapText="1"/>
    </xf>
    <xf numFmtId="0" fontId="18" fillId="4" borderId="255" applyNumberFormat="0" applyFont="1" applyFill="1" applyBorder="1" applyAlignment="1" applyProtection="0">
      <alignment horizontal="center" vertical="center" wrapText="1"/>
    </xf>
    <xf numFmtId="0" fontId="18" fillId="4" borderId="262" applyNumberFormat="0" applyFont="1" applyFill="1" applyBorder="1" applyAlignment="1" applyProtection="0">
      <alignment horizontal="center" vertical="center" wrapText="1"/>
    </xf>
    <xf numFmtId="60" fontId="18" fillId="6" borderId="263" applyNumberFormat="1" applyFont="1" applyFill="1" applyBorder="1" applyAlignment="1" applyProtection="0">
      <alignment horizontal="center" vertical="center" wrapText="1"/>
    </xf>
    <xf numFmtId="60" fontId="18" fillId="6" borderId="264" applyNumberFormat="1" applyFont="1" applyFill="1" applyBorder="1" applyAlignment="1" applyProtection="0">
      <alignment horizontal="center" vertical="center" wrapText="1"/>
    </xf>
    <xf numFmtId="60" fontId="18" fillId="6" borderId="265" applyNumberFormat="1" applyFont="1" applyFill="1" applyBorder="1" applyAlignment="1" applyProtection="0">
      <alignment horizontal="center" vertical="center" wrapText="1"/>
    </xf>
    <xf numFmtId="60" fontId="18" fillId="6" borderId="266" applyNumberFormat="1" applyFont="1" applyFill="1" applyBorder="1" applyAlignment="1" applyProtection="0">
      <alignment horizontal="center" vertical="center" wrapText="1"/>
    </xf>
    <xf numFmtId="60" fontId="18" fillId="6" borderId="267" applyNumberFormat="1" applyFont="1" applyFill="1" applyBorder="1" applyAlignment="1" applyProtection="0">
      <alignment horizontal="center" vertical="center" wrapText="1"/>
    </xf>
    <xf numFmtId="60" fontId="18" fillId="6" borderId="268" applyNumberFormat="1" applyFont="1" applyFill="1" applyBorder="1" applyAlignment="1" applyProtection="0">
      <alignment horizontal="center" vertical="center" wrapText="1"/>
    </xf>
    <xf numFmtId="60" fontId="18" fillId="6" borderId="153" applyNumberFormat="1" applyFont="1" applyFill="1" applyBorder="1" applyAlignment="1" applyProtection="0">
      <alignment horizontal="center" vertical="center" wrapText="1"/>
    </xf>
    <xf numFmtId="60" fontId="18" fillId="6" borderId="169" applyNumberFormat="1" applyFont="1" applyFill="1" applyBorder="1" applyAlignment="1" applyProtection="0">
      <alignment horizontal="center" vertical="center" wrapText="1"/>
    </xf>
    <xf numFmtId="60" fontId="18" fillId="6" borderId="156" applyNumberFormat="1" applyFont="1" applyFill="1" applyBorder="1" applyAlignment="1" applyProtection="0">
      <alignment horizontal="center" vertical="center" wrapText="1"/>
    </xf>
    <xf numFmtId="49" fontId="5" fillId="8" borderId="132" applyNumberFormat="1" applyFont="1" applyFill="1" applyBorder="1" applyAlignment="1" applyProtection="0">
      <alignment horizontal="center" vertical="center" wrapText="1"/>
    </xf>
    <xf numFmtId="1" fontId="5" fillId="8" borderId="132" applyNumberFormat="1" applyFont="1" applyFill="1" applyBorder="1" applyAlignment="1" applyProtection="0">
      <alignment horizontal="center" vertical="center" wrapText="1"/>
    </xf>
    <xf numFmtId="1" fontId="5" fillId="8" borderId="185" applyNumberFormat="1" applyFont="1" applyFill="1" applyBorder="1" applyAlignment="1" applyProtection="0">
      <alignment horizontal="center" vertical="center" wrapText="1"/>
    </xf>
    <xf numFmtId="9" fontId="22" fillId="8" borderId="269" applyNumberFormat="1" applyFont="1" applyFill="1" applyBorder="1" applyAlignment="1" applyProtection="0">
      <alignment horizontal="center" vertical="center" wrapText="1"/>
    </xf>
    <xf numFmtId="9" fontId="5" fillId="8" borderId="200" applyNumberFormat="1" applyFont="1" applyFill="1" applyBorder="1" applyAlignment="1" applyProtection="0">
      <alignment horizontal="center" vertical="center" wrapText="1"/>
    </xf>
    <xf numFmtId="9" fontId="5" fillId="8" borderId="185" applyNumberFormat="1" applyFont="1" applyFill="1" applyBorder="1" applyAlignment="1" applyProtection="0">
      <alignment horizontal="center" vertical="center" wrapText="1"/>
    </xf>
    <xf numFmtId="1" fontId="22" fillId="8" borderId="179" applyNumberFormat="1" applyFont="1" applyFill="1" applyBorder="1" applyAlignment="1" applyProtection="0">
      <alignment horizontal="center" vertical="center" wrapText="1"/>
    </xf>
    <xf numFmtId="1" fontId="5" fillId="8" borderId="200" applyNumberFormat="1" applyFont="1" applyFill="1" applyBorder="1" applyAlignment="1" applyProtection="0">
      <alignment horizontal="center" vertical="center" wrapText="1"/>
    </xf>
    <xf numFmtId="9" fontId="22" fillId="8" borderId="179" applyNumberFormat="1" applyFont="1" applyFill="1" applyBorder="1" applyAlignment="1" applyProtection="0">
      <alignment horizontal="center" vertical="center" wrapText="1"/>
    </xf>
    <xf numFmtId="49" fontId="8" fillId="10" borderId="270" applyNumberFormat="1" applyFont="1" applyFill="1" applyBorder="1" applyAlignment="1" applyProtection="0">
      <alignment horizontal="center" vertical="center" wrapText="1"/>
    </xf>
    <xf numFmtId="60" fontId="18" fillId="6" borderId="271" applyNumberFormat="1" applyFont="1" applyFill="1" applyBorder="1" applyAlignment="1" applyProtection="0">
      <alignment horizontal="center" vertical="center" wrapText="1"/>
    </xf>
    <xf numFmtId="59" fontId="17" fillId="10" borderId="268" applyNumberFormat="1" applyFont="1" applyFill="1" applyBorder="1" applyAlignment="1" applyProtection="0">
      <alignment horizontal="center" vertical="center" wrapText="1"/>
    </xf>
    <xf numFmtId="0" fontId="23" fillId="9" borderId="169" applyNumberFormat="1" applyFont="1" applyFill="1" applyBorder="1" applyAlignment="1" applyProtection="0">
      <alignment horizontal="center" vertical="center" wrapText="1"/>
    </xf>
    <xf numFmtId="0" fontId="23" fillId="4" borderId="153" applyNumberFormat="0" applyFont="1" applyFill="1" applyBorder="1" applyAlignment="1" applyProtection="0">
      <alignment horizontal="center" vertical="center" wrapText="1"/>
    </xf>
    <xf numFmtId="0" fontId="23" fillId="4" borderId="170" applyNumberFormat="0" applyFont="1" applyFill="1" applyBorder="1" applyAlignment="1" applyProtection="0">
      <alignment horizontal="center" vertical="center" wrapText="1"/>
    </xf>
    <xf numFmtId="60" fontId="18" fillId="6" borderId="272" applyNumberFormat="1" applyFont="1" applyFill="1" applyBorder="1" applyAlignment="1" applyProtection="0">
      <alignment horizontal="center" vertical="center" wrapText="1"/>
    </xf>
    <xf numFmtId="60" fontId="18" fillId="6" borderId="273" applyNumberFormat="1" applyFont="1" applyFill="1" applyBorder="1" applyAlignment="1" applyProtection="0">
      <alignment horizontal="center" vertical="center" wrapText="1"/>
    </xf>
    <xf numFmtId="60" fontId="18" fillId="6" borderId="274" applyNumberFormat="1" applyFont="1" applyFill="1" applyBorder="1" applyAlignment="1" applyProtection="0">
      <alignment horizontal="center" vertical="center" wrapText="1"/>
    </xf>
    <xf numFmtId="0" fontId="10" fillId="4" borderId="275" applyNumberFormat="0" applyFont="1" applyFill="1" applyBorder="1" applyAlignment="1" applyProtection="0">
      <alignment horizontal="center" vertical="center" wrapText="1"/>
    </xf>
    <xf numFmtId="60" fontId="18" fillId="6" borderId="276" applyNumberFormat="1" applyFont="1" applyFill="1" applyBorder="1" applyAlignment="1" applyProtection="0">
      <alignment horizontal="center" vertical="center" wrapText="1"/>
    </xf>
    <xf numFmtId="49" fontId="5" fillId="4" borderId="277" applyNumberFormat="1" applyFont="1" applyFill="1" applyBorder="1" applyAlignment="1" applyProtection="0">
      <alignment horizontal="center" vertical="center" wrapText="1"/>
    </xf>
    <xf numFmtId="49" fontId="5" fillId="4" borderId="132" applyNumberFormat="1" applyFont="1" applyFill="1" applyBorder="1" applyAlignment="1" applyProtection="0">
      <alignment horizontal="center" vertical="center" wrapText="1"/>
    </xf>
    <xf numFmtId="49" fontId="5" fillId="6" borderId="278" applyNumberFormat="1" applyFont="1" applyFill="1" applyBorder="1" applyAlignment="1" applyProtection="0">
      <alignment horizontal="center" vertical="center" wrapText="1"/>
    </xf>
    <xf numFmtId="60" fontId="18" fillId="6" borderId="279" applyNumberFormat="1" applyFont="1" applyFill="1" applyBorder="1" applyAlignment="1" applyProtection="0">
      <alignment horizontal="center" vertical="center" wrapText="1"/>
    </xf>
    <xf numFmtId="59" fontId="18" fillId="6" borderId="268" applyNumberFormat="1" applyFont="1" applyFill="1" applyBorder="1" applyAlignment="1" applyProtection="0">
      <alignment horizontal="center" vertical="center" wrapText="1"/>
    </xf>
    <xf numFmtId="0" fontId="18" fillId="4" borderId="153" applyNumberFormat="0" applyFont="1" applyFill="1" applyBorder="1" applyAlignment="1" applyProtection="0">
      <alignment horizontal="center" vertical="center" wrapText="1"/>
    </xf>
    <xf numFmtId="0" fontId="18" fillId="4" borderId="170" applyNumberFormat="0" applyFont="1" applyFill="1" applyBorder="1" applyAlignment="1" applyProtection="0">
      <alignment horizontal="center" vertical="center" wrapText="1"/>
    </xf>
    <xf numFmtId="0" fontId="10" fillId="4" borderId="280" applyNumberFormat="0" applyFont="1" applyFill="1" applyBorder="1" applyAlignment="1" applyProtection="0">
      <alignment horizontal="center" vertical="center" wrapText="1"/>
    </xf>
    <xf numFmtId="0" fontId="10" fillId="4" borderId="281" applyNumberFormat="0" applyFont="1" applyFill="1" applyBorder="1" applyAlignment="1" applyProtection="0">
      <alignment horizontal="center" vertical="center" wrapText="1"/>
    </xf>
    <xf numFmtId="0" fontId="10" fillId="4" borderId="282" applyNumberFormat="0" applyFont="1" applyFill="1" applyBorder="1" applyAlignment="1" applyProtection="0">
      <alignment horizontal="center" vertical="center" wrapText="1"/>
    </xf>
    <xf numFmtId="0" fontId="24" fillId="4" borderId="132" applyNumberFormat="0" applyFont="1" applyFill="1" applyBorder="1" applyAlignment="1" applyProtection="0">
      <alignment horizontal="center" vertical="center" wrapText="1"/>
    </xf>
    <xf numFmtId="49" fontId="24" fillId="9" borderId="283" applyNumberFormat="1" applyFont="1" applyFill="1" applyBorder="1" applyAlignment="1" applyProtection="0">
      <alignment horizontal="center" vertical="center" wrapText="1"/>
    </xf>
    <xf numFmtId="60" fontId="23" fillId="9" borderId="229" applyNumberFormat="1" applyFont="1" applyFill="1" applyBorder="1" applyAlignment="1" applyProtection="0">
      <alignment horizontal="center" vertical="center" wrapText="1"/>
    </xf>
    <xf numFmtId="59" fontId="17" fillId="10" borderId="284" applyNumberFormat="1" applyFont="1" applyFill="1" applyBorder="1" applyAlignment="1" applyProtection="0">
      <alignment horizontal="center" vertical="center" wrapText="1"/>
    </xf>
    <xf numFmtId="0" fontId="23" fillId="9" borderId="285" applyNumberFormat="1" applyFont="1" applyFill="1" applyBorder="1" applyAlignment="1" applyProtection="0">
      <alignment horizontal="center" vertical="center" wrapText="1"/>
    </xf>
    <xf numFmtId="0" fontId="23" fillId="4" borderId="169" applyNumberFormat="0" applyFont="1" applyFill="1" applyBorder="1" applyAlignment="1" applyProtection="0">
      <alignment horizontal="center" vertical="center" wrapText="1"/>
    </xf>
    <xf numFmtId="0" fontId="23" fillId="4" borderId="286" applyNumberFormat="0" applyFont="1" applyFill="1" applyBorder="1" applyAlignment="1" applyProtection="0">
      <alignment horizontal="center" vertical="center" wrapText="1"/>
    </xf>
    <xf numFmtId="0" fontId="10" fillId="4" borderId="287" applyNumberFormat="0" applyFont="1" applyFill="1" applyBorder="1" applyAlignment="1" applyProtection="0">
      <alignment horizontal="center" vertical="center" wrapText="1"/>
    </xf>
    <xf numFmtId="0" fontId="10" fillId="4" borderId="288" applyNumberFormat="0" applyFont="1" applyFill="1" applyBorder="1" applyAlignment="1" applyProtection="0">
      <alignment horizontal="center" vertical="center" wrapText="1"/>
    </xf>
    <xf numFmtId="0" fontId="10" fillId="4" borderId="289" applyNumberFormat="0" applyFont="1" applyFill="1" applyBorder="1" applyAlignment="1" applyProtection="0">
      <alignment horizontal="center" vertical="center" wrapText="1"/>
    </xf>
    <xf numFmtId="60" fontId="18" fillId="6" borderId="290" applyNumberFormat="1" applyFont="1" applyFill="1" applyBorder="1" applyAlignment="1" applyProtection="0">
      <alignment horizontal="center" vertical="center" wrapText="1"/>
    </xf>
    <xf numFmtId="0" fontId="10" fillId="4" borderId="291" applyNumberFormat="0" applyFont="1" applyFill="1" applyBorder="1" applyAlignment="1" applyProtection="0">
      <alignment horizontal="center" vertical="center" wrapText="1"/>
    </xf>
    <xf numFmtId="0" fontId="10" fillId="4" borderId="292" applyNumberFormat="0" applyFont="1" applyFill="1" applyBorder="1" applyAlignment="1" applyProtection="0">
      <alignment horizontal="center" vertical="center" wrapText="1"/>
    </xf>
    <xf numFmtId="0" fontId="10" fillId="4" borderId="293" applyNumberFormat="0" applyFont="1" applyFill="1" applyBorder="1" applyAlignment="1" applyProtection="0">
      <alignment horizontal="center" vertical="center" wrapText="1"/>
    </xf>
    <xf numFmtId="59" fontId="24" fillId="4" borderId="132" applyNumberFormat="1" applyFont="1" applyFill="1" applyBorder="1" applyAlignment="1" applyProtection="0">
      <alignment horizontal="center" vertical="center" wrapText="1"/>
    </xf>
    <xf numFmtId="49" fontId="5" fillId="20" borderId="294" applyNumberFormat="1" applyFont="1" applyFill="1" applyBorder="1" applyAlignment="1" applyProtection="0">
      <alignment horizontal="center" vertical="center" wrapText="1"/>
    </xf>
    <xf numFmtId="0" fontId="19" fillId="20" borderId="295" applyNumberFormat="0" applyFont="1" applyFill="1" applyBorder="1" applyAlignment="1" applyProtection="0">
      <alignment horizontal="center" vertical="center" wrapText="1"/>
    </xf>
    <xf numFmtId="0" fontId="19" fillId="20" borderId="296" applyNumberFormat="0" applyFont="1" applyFill="1" applyBorder="1" applyAlignment="1" applyProtection="0">
      <alignment horizontal="center" vertical="center" wrapText="1"/>
    </xf>
    <xf numFmtId="0" fontId="19" fillId="20" borderId="297" applyNumberFormat="1" applyFont="1" applyFill="1" applyBorder="1" applyAlignment="1" applyProtection="0">
      <alignment horizontal="center" vertical="center" wrapText="1"/>
    </xf>
    <xf numFmtId="0" fontId="19" fillId="20" borderId="298" applyNumberFormat="1" applyFont="1" applyFill="1" applyBorder="1" applyAlignment="1" applyProtection="0">
      <alignment horizontal="center" vertical="center" wrapText="1"/>
    </xf>
    <xf numFmtId="0" fontId="19" fillId="20" borderId="298" applyNumberFormat="0" applyFont="1" applyFill="1" applyBorder="1" applyAlignment="1" applyProtection="0">
      <alignment horizontal="center" vertical="center" wrapText="1"/>
    </xf>
    <xf numFmtId="0" fontId="19" fillId="20" borderId="299" applyNumberFormat="0" applyFont="1" applyFill="1" applyBorder="1" applyAlignment="1" applyProtection="0">
      <alignment horizontal="center" vertical="center" wrapText="1"/>
    </xf>
    <xf numFmtId="0" fontId="19" fillId="20" borderId="300" applyNumberFormat="1" applyFont="1" applyFill="1" applyBorder="1" applyAlignment="1" applyProtection="0">
      <alignment horizontal="center" vertical="center" wrapText="1"/>
    </xf>
    <xf numFmtId="0" fontId="19" fillId="20" borderId="301" applyNumberFormat="1" applyFont="1" applyFill="1" applyBorder="1" applyAlignment="1" applyProtection="0">
      <alignment horizontal="center" vertical="center" wrapText="1"/>
    </xf>
    <xf numFmtId="0" fontId="19" fillId="20" borderId="302" applyNumberFormat="1" applyFont="1" applyFill="1" applyBorder="1" applyAlignment="1" applyProtection="0">
      <alignment horizontal="center" vertical="center" wrapText="1"/>
    </xf>
    <xf numFmtId="0" fontId="19" fillId="20" borderId="296" applyNumberFormat="1" applyFont="1" applyFill="1" applyBorder="1" applyAlignment="1" applyProtection="0">
      <alignment horizontal="center" vertical="center" wrapText="1"/>
    </xf>
    <xf numFmtId="0" fontId="19" fillId="20" borderId="303" applyNumberFormat="1" applyFont="1" applyFill="1" applyBorder="1" applyAlignment="1" applyProtection="0">
      <alignment horizontal="center" vertical="center" wrapText="1"/>
    </xf>
    <xf numFmtId="0" fontId="19" fillId="20" borderId="304" applyNumberFormat="1" applyFont="1" applyFill="1" applyBorder="1" applyAlignment="1" applyProtection="0">
      <alignment horizontal="center" vertical="center" wrapText="1"/>
    </xf>
    <xf numFmtId="59" fontId="5" fillId="4" borderId="305" applyNumberFormat="1" applyFont="1" applyFill="1" applyBorder="1" applyAlignment="1" applyProtection="0">
      <alignment horizontal="center" vertical="center" wrapText="1"/>
    </xf>
    <xf numFmtId="59" fontId="5" fillId="4" borderId="306" applyNumberFormat="1" applyFont="1" applyFill="1" applyBorder="1" applyAlignment="1" applyProtection="0">
      <alignment horizontal="center" vertical="center" wrapText="1"/>
    </xf>
    <xf numFmtId="0" fontId="0" fillId="6" borderId="306" applyNumberFormat="0" applyFont="1" applyFill="1" applyBorder="1" applyAlignment="1" applyProtection="0">
      <alignment vertical="top" wrapText="1"/>
    </xf>
    <xf numFmtId="0" fontId="0" fillId="6" borderId="132" applyNumberFormat="0" applyFont="1" applyFill="1" applyBorder="1" applyAlignment="1" applyProtection="0">
      <alignment vertical="top" wrapText="1"/>
    </xf>
    <xf numFmtId="59" fontId="6" fillId="4" borderId="88" applyNumberFormat="1" applyFont="1" applyFill="1" applyBorder="1" applyAlignment="1" applyProtection="0">
      <alignment horizontal="center" vertical="center" wrapText="1"/>
    </xf>
    <xf numFmtId="59" fontId="5" fillId="4" borderId="307" applyNumberFormat="1" applyFont="1" applyFill="1" applyBorder="1" applyAlignment="1" applyProtection="0">
      <alignment horizontal="center" vertical="center" wrapText="1"/>
    </xf>
    <xf numFmtId="59" fontId="5" fillId="4" borderId="308" applyNumberFormat="1" applyFont="1" applyFill="1" applyBorder="1" applyAlignment="1" applyProtection="0">
      <alignment horizontal="center" vertical="center" wrapText="1"/>
    </xf>
    <xf numFmtId="0" fontId="0" fillId="6" borderId="308" applyNumberFormat="0" applyFont="1" applyFill="1" applyBorder="1" applyAlignment="1" applyProtection="0">
      <alignment vertical="top" wrapText="1"/>
    </xf>
    <xf numFmtId="0" fontId="5" fillId="6" borderId="132" applyNumberFormat="1" applyFont="1" applyFill="1" applyBorder="1" applyAlignment="1" applyProtection="0">
      <alignment horizontal="center" vertical="center" wrapText="1"/>
    </xf>
    <xf numFmtId="0" fontId="5" fillId="6" borderId="132" applyNumberFormat="0" applyFont="1" applyFill="1" applyBorder="1" applyAlignment="1" applyProtection="0">
      <alignment horizontal="center" vertical="center" wrapText="1"/>
    </xf>
    <xf numFmtId="49" fontId="24" fillId="4" borderId="132" applyNumberFormat="1" applyFont="1" applyFill="1" applyBorder="1" applyAlignment="1" applyProtection="0">
      <alignment horizontal="center" vertical="center" wrapText="1"/>
    </xf>
    <xf numFmtId="1" fontId="24" fillId="4" borderId="132" applyNumberFormat="1" applyFont="1" applyFill="1" applyBorder="1" applyAlignment="1" applyProtection="0">
      <alignment horizontal="center" vertical="center" wrapText="1"/>
    </xf>
    <xf numFmtId="49" fontId="8" fillId="8" borderId="309" applyNumberFormat="1" applyFont="1" applyFill="1" applyBorder="1" applyAlignment="1" applyProtection="0">
      <alignment horizontal="center" vertical="center" wrapText="1"/>
    </xf>
    <xf numFmtId="59" fontId="5" fillId="4" borderId="310" applyNumberFormat="1" applyFont="1" applyFill="1" applyBorder="1" applyAlignment="1" applyProtection="0">
      <alignment horizontal="center" vertical="center" wrapText="1"/>
    </xf>
    <xf numFmtId="49" fontId="24" fillId="9" borderId="311" applyNumberFormat="1" applyFont="1" applyFill="1" applyBorder="1" applyAlignment="1" applyProtection="0">
      <alignment horizontal="center" vertical="center" wrapText="1"/>
    </xf>
    <xf numFmtId="10" fontId="24" fillId="9" borderId="312" applyNumberFormat="1" applyFont="1" applyFill="1" applyBorder="1" applyAlignment="1" applyProtection="0">
      <alignment horizontal="center" vertical="center" wrapText="1"/>
    </xf>
    <xf numFmtId="0" fontId="8" fillId="10" borderId="312" applyNumberFormat="1" applyFont="1" applyFill="1" applyBorder="1" applyAlignment="1" applyProtection="0">
      <alignment horizontal="center" vertical="center" wrapText="1"/>
    </xf>
    <xf numFmtId="0" fontId="8" fillId="10" borderId="313" applyNumberFormat="1" applyFont="1" applyFill="1" applyBorder="1" applyAlignment="1" applyProtection="0">
      <alignment horizontal="center" vertical="center" wrapText="1"/>
    </xf>
    <xf numFmtId="49" fontId="25" fillId="6" borderId="54" applyNumberFormat="1" applyFont="1" applyFill="1" applyBorder="1" applyAlignment="1" applyProtection="0">
      <alignment horizontal="center" vertical="center" wrapText="1"/>
    </xf>
    <xf numFmtId="10" fontId="5" fillId="6" borderId="169" applyNumberFormat="1" applyFont="1" applyFill="1" applyBorder="1" applyAlignment="1" applyProtection="0">
      <alignment horizontal="center" vertical="center" wrapText="1"/>
    </xf>
    <xf numFmtId="0" fontId="5" fillId="6" borderId="153" applyNumberFormat="1" applyFont="1" applyFill="1" applyBorder="1" applyAlignment="1" applyProtection="0">
      <alignment horizontal="center" vertical="center" wrapText="1"/>
    </xf>
    <xf numFmtId="0" fontId="5" fillId="6" borderId="314" applyNumberFormat="1" applyFont="1" applyFill="1" applyBorder="1" applyAlignment="1" applyProtection="0">
      <alignment horizontal="center" vertical="center" wrapText="1"/>
    </xf>
    <xf numFmtId="49" fontId="24" fillId="9" borderId="315" applyNumberFormat="1" applyFont="1" applyFill="1" applyBorder="1" applyAlignment="1" applyProtection="0">
      <alignment horizontal="center" vertical="center" wrapText="1"/>
    </xf>
    <xf numFmtId="10" fontId="24" fillId="9" borderId="298" applyNumberFormat="1" applyFont="1" applyFill="1" applyBorder="1" applyAlignment="1" applyProtection="0">
      <alignment horizontal="center" vertical="center" wrapText="1"/>
    </xf>
    <xf numFmtId="0" fontId="8" fillId="10" borderId="316" applyNumberFormat="1" applyFont="1" applyFill="1" applyBorder="1" applyAlignment="1" applyProtection="0">
      <alignment horizontal="center" vertical="center" wrapText="1"/>
    </xf>
    <xf numFmtId="0" fontId="8" fillId="10" borderId="317" applyNumberFormat="1" applyFont="1" applyFill="1" applyBorder="1" applyAlignment="1" applyProtection="0">
      <alignment horizontal="center" vertical="center" wrapText="1"/>
    </xf>
    <xf numFmtId="59" fontId="5" fillId="4" borderId="318" applyNumberFormat="1" applyFont="1" applyFill="1" applyBorder="1" applyAlignment="1" applyProtection="0">
      <alignment horizontal="center" vertical="center" wrapText="1"/>
    </xf>
    <xf numFmtId="59" fontId="5" fillId="4" borderId="319" applyNumberFormat="1" applyFont="1" applyFill="1" applyBorder="1" applyAlignment="1" applyProtection="0">
      <alignment horizontal="center" vertical="center" wrapText="1"/>
    </xf>
    <xf numFmtId="59" fontId="5" fillId="4" borderId="320" applyNumberFormat="1" applyFont="1" applyFill="1" applyBorder="1" applyAlignment="1" applyProtection="0">
      <alignment horizontal="center" vertical="center" wrapText="1"/>
    </xf>
    <xf numFmtId="59" fontId="5" fillId="4" borderId="321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49" fontId="26" fillId="10" borderId="322" applyNumberFormat="1" applyFont="1" applyFill="1" applyBorder="1" applyAlignment="1" applyProtection="0">
      <alignment horizontal="right" vertical="top" wrapText="1"/>
    </xf>
    <xf numFmtId="49" fontId="26" fillId="21" borderId="323" applyNumberFormat="1" applyFont="1" applyFill="1" applyBorder="1" applyAlignment="1" applyProtection="0">
      <alignment horizontal="center" vertical="center" wrapText="1"/>
    </xf>
    <xf numFmtId="49" fontId="26" fillId="10" borderId="324" applyNumberFormat="1" applyFont="1" applyFill="1" applyBorder="1" applyAlignment="1" applyProtection="0">
      <alignment horizontal="right" vertical="top" wrapText="1"/>
    </xf>
    <xf numFmtId="49" fontId="7" fillId="5" borderId="325" applyNumberFormat="1" applyFont="1" applyFill="1" applyBorder="1" applyAlignment="1" applyProtection="0">
      <alignment horizontal="center" vertical="center" wrapText="1"/>
    </xf>
    <xf numFmtId="0" fontId="6" fillId="22" borderId="326" applyNumberFormat="0" applyFont="1" applyFill="1" applyBorder="1" applyAlignment="1" applyProtection="0">
      <alignment vertical="top" wrapText="1"/>
    </xf>
    <xf numFmtId="49" fontId="7" fillId="5" borderId="327" applyNumberFormat="1" applyFont="1" applyFill="1" applyBorder="1" applyAlignment="1" applyProtection="0">
      <alignment horizontal="center" vertical="center" wrapText="1"/>
    </xf>
    <xf numFmtId="0" fontId="0" fillId="6" borderId="325" applyNumberFormat="0" applyFont="1" applyFill="1" applyBorder="1" applyAlignment="1" applyProtection="0">
      <alignment vertical="top" wrapText="1"/>
    </xf>
    <xf numFmtId="0" fontId="0" fillId="6" borderId="326" applyNumberFormat="0" applyFont="1" applyFill="1" applyBorder="1" applyAlignment="1" applyProtection="0">
      <alignment vertical="top" wrapText="1"/>
    </xf>
    <xf numFmtId="49" fontId="6" fillId="23" borderId="325" applyNumberFormat="1" applyFont="1" applyFill="1" applyBorder="1" applyAlignment="1" applyProtection="0">
      <alignment horizontal="center" vertical="center" wrapText="1"/>
    </xf>
    <xf numFmtId="0" fontId="6" fillId="22" borderId="328" applyNumberFormat="0" applyFont="1" applyFill="1" applyBorder="1" applyAlignment="1" applyProtection="0">
      <alignment vertical="top" wrapText="1"/>
    </xf>
    <xf numFmtId="49" fontId="6" fillId="4" borderId="132" applyNumberFormat="1" applyFont="1" applyFill="1" applyBorder="1" applyAlignment="1" applyProtection="0">
      <alignment horizontal="center" vertical="center" wrapText="1"/>
    </xf>
    <xf numFmtId="0" fontId="6" fillId="22" borderId="132" applyNumberFormat="0" applyFont="1" applyFill="1" applyBorder="1" applyAlignment="1" applyProtection="0">
      <alignment vertical="top" wrapText="1"/>
    </xf>
    <xf numFmtId="49" fontId="26" fillId="10" borderId="329" applyNumberFormat="1" applyFont="1" applyFill="1" applyBorder="1" applyAlignment="1" applyProtection="0">
      <alignment horizontal="right" vertical="top" wrapText="1"/>
    </xf>
    <xf numFmtId="49" fontId="26" fillId="10" borderId="330" applyNumberFormat="1" applyFont="1" applyFill="1" applyBorder="1" applyAlignment="1" applyProtection="0">
      <alignment horizontal="right" vertical="top" wrapText="1"/>
    </xf>
    <xf numFmtId="49" fontId="26" fillId="10" borderId="331" applyNumberFormat="1" applyFont="1" applyFill="1" applyBorder="1" applyAlignment="1" applyProtection="0">
      <alignment horizontal="right" vertical="top" wrapText="1"/>
    </xf>
    <xf numFmtId="49" fontId="7" fillId="5" borderId="332" applyNumberFormat="1" applyFont="1" applyFill="1" applyBorder="1" applyAlignment="1" applyProtection="0">
      <alignment horizontal="center" vertical="center" wrapText="1"/>
    </xf>
    <xf numFmtId="0" fontId="6" fillId="22" borderId="333" applyNumberFormat="0" applyFont="1" applyFill="1" applyBorder="1" applyAlignment="1" applyProtection="0">
      <alignment vertical="top" wrapText="1"/>
    </xf>
    <xf numFmtId="49" fontId="7" fillId="5" borderId="334" applyNumberFormat="1" applyFont="1" applyFill="1" applyBorder="1" applyAlignment="1" applyProtection="0">
      <alignment horizontal="center" vertical="center" wrapText="1"/>
    </xf>
    <xf numFmtId="0" fontId="6" fillId="22" borderId="331" applyNumberFormat="0" applyFont="1" applyFill="1" applyBorder="1" applyAlignment="1" applyProtection="0">
      <alignment vertical="top" wrapText="1"/>
    </xf>
    <xf numFmtId="49" fontId="7" fillId="5" borderId="335" applyNumberFormat="1" applyFont="1" applyFill="1" applyBorder="1" applyAlignment="1" applyProtection="0">
      <alignment horizontal="center" vertical="center" wrapText="1"/>
    </xf>
    <xf numFmtId="0" fontId="0" fillId="6" borderId="332" applyNumberFormat="0" applyFont="1" applyFill="1" applyBorder="1" applyAlignment="1" applyProtection="0">
      <alignment vertical="top" wrapText="1"/>
    </xf>
    <xf numFmtId="0" fontId="0" fillId="6" borderId="333" applyNumberFormat="0" applyFont="1" applyFill="1" applyBorder="1" applyAlignment="1" applyProtection="0">
      <alignment vertical="top" wrapText="1"/>
    </xf>
    <xf numFmtId="49" fontId="6" fillId="23" borderId="332" applyNumberFormat="1" applyFont="1" applyFill="1" applyBorder="1" applyAlignment="1" applyProtection="0">
      <alignment horizontal="center" vertical="center" wrapText="1"/>
    </xf>
    <xf numFmtId="0" fontId="6" fillId="22" borderId="336" applyNumberFormat="0" applyFont="1" applyFill="1" applyBorder="1" applyAlignment="1" applyProtection="0">
      <alignment vertical="top" wrapText="1"/>
    </xf>
    <xf numFmtId="49" fontId="26" fillId="10" borderId="322" applyNumberFormat="1" applyFont="1" applyFill="1" applyBorder="1" applyAlignment="1" applyProtection="0">
      <alignment horizontal="center" vertical="center" wrapText="1"/>
    </xf>
    <xf numFmtId="0" fontId="26" fillId="10" borderId="323" applyNumberFormat="0" applyFont="1" applyFill="1" applyBorder="1" applyAlignment="1" applyProtection="0">
      <alignment horizontal="center" vertical="center" wrapText="1"/>
    </xf>
    <xf numFmtId="49" fontId="26" fillId="10" borderId="324" applyNumberFormat="1" applyFont="1" applyFill="1" applyBorder="1" applyAlignment="1" applyProtection="0">
      <alignment horizontal="center" vertical="center" wrapText="1"/>
    </xf>
    <xf numFmtId="49" fontId="26" fillId="10" borderId="337" applyNumberFormat="1" applyFont="1" applyFill="1" applyBorder="1" applyAlignment="1" applyProtection="0">
      <alignment horizontal="center" vertical="center" wrapText="1"/>
    </xf>
    <xf numFmtId="49" fontId="26" fillId="10" borderId="338" applyNumberFormat="1" applyFont="1" applyFill="1" applyBorder="1" applyAlignment="1" applyProtection="0">
      <alignment horizontal="center" vertical="center" wrapText="1"/>
    </xf>
    <xf numFmtId="49" fontId="26" fillId="10" borderId="339" applyNumberFormat="1" applyFont="1" applyFill="1" applyBorder="1" applyAlignment="1" applyProtection="0">
      <alignment horizontal="center" vertical="center" wrapText="1"/>
    </xf>
    <xf numFmtId="49" fontId="26" fillId="10" borderId="340" applyNumberFormat="1" applyFont="1" applyFill="1" applyBorder="1" applyAlignment="1" applyProtection="0">
      <alignment horizontal="center" vertical="center" wrapText="1"/>
    </xf>
    <xf numFmtId="0" fontId="0" fillId="6" borderId="337" applyNumberFormat="0" applyFont="1" applyFill="1" applyBorder="1" applyAlignment="1" applyProtection="0">
      <alignment vertical="top" wrapText="1"/>
    </xf>
    <xf numFmtId="49" fontId="26" fillId="10" borderId="341" applyNumberFormat="1" applyFont="1" applyFill="1" applyBorder="1" applyAlignment="1" applyProtection="0">
      <alignment horizontal="center" vertical="center" wrapText="1"/>
    </xf>
    <xf numFmtId="49" fontId="26" fillId="4" borderId="132" applyNumberFormat="1" applyFont="1" applyFill="1" applyBorder="1" applyAlignment="1" applyProtection="0">
      <alignment horizontal="center" vertical="center" wrapText="1"/>
    </xf>
    <xf numFmtId="1" fontId="6" fillId="11" borderId="342" applyNumberFormat="1" applyFont="1" applyFill="1" applyBorder="1" applyAlignment="1" applyProtection="0">
      <alignment horizontal="center" vertical="center" wrapText="1"/>
    </xf>
    <xf numFmtId="49" fontId="26" fillId="10" borderId="343" applyNumberFormat="1" applyFont="1" applyFill="1" applyBorder="1" applyAlignment="1" applyProtection="0">
      <alignment horizontal="center" vertical="center" wrapText="1"/>
    </xf>
    <xf numFmtId="49" fontId="26" fillId="10" borderId="344" applyNumberFormat="1" applyFont="1" applyFill="1" applyBorder="1" applyAlignment="1" applyProtection="0">
      <alignment horizontal="center" vertical="center" wrapText="1"/>
    </xf>
    <xf numFmtId="0" fontId="6" fillId="11" borderId="345" applyNumberFormat="1" applyFont="1" applyFill="1" applyBorder="1" applyAlignment="1" applyProtection="0">
      <alignment horizontal="center" vertical="center" wrapText="1"/>
    </xf>
    <xf numFmtId="0" fontId="6" fillId="11" borderId="344" applyNumberFormat="1" applyFont="1" applyFill="1" applyBorder="1" applyAlignment="1" applyProtection="0">
      <alignment horizontal="center" vertical="center" wrapText="1"/>
    </xf>
    <xf numFmtId="0" fontId="6" fillId="11" borderId="346" applyNumberFormat="1" applyFont="1" applyFill="1" applyBorder="1" applyAlignment="1" applyProtection="0">
      <alignment horizontal="center" vertical="center" wrapText="1"/>
    </xf>
    <xf numFmtId="0" fontId="0" fillId="6" borderId="345" applyNumberFormat="0" applyFont="1" applyFill="1" applyBorder="1" applyAlignment="1" applyProtection="0">
      <alignment vertical="top" wrapText="1"/>
    </xf>
    <xf numFmtId="0" fontId="6" fillId="11" borderId="345" applyNumberFormat="0" applyFont="1" applyFill="1" applyBorder="1" applyAlignment="1" applyProtection="0">
      <alignment horizontal="center" vertical="center" wrapText="1"/>
    </xf>
    <xf numFmtId="0" fontId="6" fillId="11" borderId="344" applyNumberFormat="0" applyFont="1" applyFill="1" applyBorder="1" applyAlignment="1" applyProtection="0">
      <alignment horizontal="center" vertical="center" wrapText="1"/>
    </xf>
    <xf numFmtId="0" fontId="6" fillId="11" borderId="347" applyNumberFormat="0" applyFont="1" applyFill="1" applyBorder="1" applyAlignment="1" applyProtection="0">
      <alignment horizontal="center" vertical="center" wrapText="1"/>
    </xf>
    <xf numFmtId="0" fontId="6" fillId="4" borderId="132" applyNumberFormat="0" applyFont="1" applyFill="1" applyBorder="1" applyAlignment="1" applyProtection="0">
      <alignment horizontal="center" vertical="center" wrapText="1"/>
    </xf>
    <xf numFmtId="1" fontId="6" fillId="6" borderId="342" applyNumberFormat="1" applyFont="1" applyFill="1" applyBorder="1" applyAlignment="1" applyProtection="0">
      <alignment horizontal="center" vertical="center" wrapText="1"/>
    </xf>
    <xf numFmtId="0" fontId="6" fillId="24" borderId="343" applyNumberFormat="0" applyFont="1" applyFill="1" applyBorder="1" applyAlignment="1" applyProtection="0">
      <alignment vertical="top" wrapText="1"/>
    </xf>
    <xf numFmtId="0" fontId="6" fillId="25" borderId="345" applyNumberFormat="1" applyFont="1" applyFill="1" applyBorder="1" applyAlignment="1" applyProtection="0">
      <alignment horizontal="center" vertical="center" wrapText="1"/>
    </xf>
    <xf numFmtId="0" fontId="6" fillId="25" borderId="344" applyNumberFormat="1" applyFont="1" applyFill="1" applyBorder="1" applyAlignment="1" applyProtection="0">
      <alignment horizontal="center" vertical="center" wrapText="1"/>
    </xf>
    <xf numFmtId="0" fontId="6" fillId="25" borderId="346" applyNumberFormat="1" applyFont="1" applyFill="1" applyBorder="1" applyAlignment="1" applyProtection="0">
      <alignment horizontal="center" vertical="center" wrapText="1"/>
    </xf>
    <xf numFmtId="0" fontId="6" fillId="25" borderId="345" applyNumberFormat="0" applyFont="1" applyFill="1" applyBorder="1" applyAlignment="1" applyProtection="0">
      <alignment horizontal="center" vertical="center" wrapText="1"/>
    </xf>
    <xf numFmtId="0" fontId="6" fillId="25" borderId="344" applyNumberFormat="0" applyFont="1" applyFill="1" applyBorder="1" applyAlignment="1" applyProtection="0">
      <alignment horizontal="center" vertical="center" wrapText="1"/>
    </xf>
    <xf numFmtId="0" fontId="6" fillId="25" borderId="347" applyNumberFormat="0" applyFont="1" applyFill="1" applyBorder="1" applyAlignment="1" applyProtection="0">
      <alignment horizontal="center" vertical="center" wrapText="1"/>
    </xf>
    <xf numFmtId="0" fontId="6" fillId="24" borderId="348" applyNumberFormat="0" applyFont="1" applyFill="1" applyBorder="1" applyAlignment="1" applyProtection="0">
      <alignment vertical="top" wrapText="1"/>
    </xf>
    <xf numFmtId="49" fontId="26" fillId="10" borderId="349" applyNumberFormat="1" applyFont="1" applyFill="1" applyBorder="1" applyAlignment="1" applyProtection="0">
      <alignment horizontal="center" vertical="center" wrapText="1"/>
    </xf>
    <xf numFmtId="0" fontId="6" fillId="4" borderId="350" applyNumberFormat="1" applyFont="1" applyFill="1" applyBorder="1" applyAlignment="1" applyProtection="0">
      <alignment horizontal="center" vertical="center" wrapText="1"/>
    </xf>
    <xf numFmtId="0" fontId="26" fillId="4" borderId="351" applyNumberFormat="0" applyFont="1" applyFill="1" applyBorder="1" applyAlignment="1" applyProtection="0">
      <alignment horizontal="center" vertical="center" wrapText="1"/>
    </xf>
    <xf numFmtId="49" fontId="26" fillId="4" borderId="352" applyNumberFormat="1" applyFont="1" applyFill="1" applyBorder="1" applyAlignment="1" applyProtection="0">
      <alignment horizontal="center" vertical="center" wrapText="1"/>
    </xf>
    <xf numFmtId="0" fontId="6" fillId="4" borderId="345" applyNumberFormat="0" applyFont="1" applyFill="1" applyBorder="1" applyAlignment="1" applyProtection="0">
      <alignment horizontal="center" vertical="center" wrapText="1"/>
    </xf>
    <xf numFmtId="0" fontId="6" fillId="4" borderId="344" applyNumberFormat="0" applyFont="1" applyFill="1" applyBorder="1" applyAlignment="1" applyProtection="0">
      <alignment horizontal="center" vertical="center" wrapText="1"/>
    </xf>
    <xf numFmtId="0" fontId="6" fillId="4" borderId="353" applyNumberFormat="0" applyFont="1" applyFill="1" applyBorder="1" applyAlignment="1" applyProtection="0">
      <alignment horizontal="center" vertical="center" wrapText="1"/>
    </xf>
    <xf numFmtId="0" fontId="6" fillId="4" borderId="354" applyNumberFormat="0" applyFont="1" applyFill="1" applyBorder="1" applyAlignment="1" applyProtection="0">
      <alignment horizontal="center" vertical="center" wrapText="1"/>
    </xf>
    <xf numFmtId="0" fontId="6" fillId="4" borderId="346" applyNumberFormat="0" applyFont="1" applyFill="1" applyBorder="1" applyAlignment="1" applyProtection="0">
      <alignment horizontal="center" vertical="center" wrapText="1"/>
    </xf>
    <xf numFmtId="0" fontId="6" fillId="4" borderId="347" applyNumberFormat="0" applyFont="1" applyFill="1" applyBorder="1" applyAlignment="1" applyProtection="0">
      <alignment horizontal="center" vertical="center" wrapText="1"/>
    </xf>
    <xf numFmtId="49" fontId="26" fillId="10" borderId="355" applyNumberFormat="1" applyFont="1" applyFill="1" applyBorder="1" applyAlignment="1" applyProtection="0">
      <alignment horizontal="center" vertical="center" wrapText="1"/>
    </xf>
    <xf numFmtId="49" fontId="26" fillId="10" borderId="356" applyNumberFormat="1" applyFont="1" applyFill="1" applyBorder="1" applyAlignment="1" applyProtection="0">
      <alignment horizontal="center" vertical="center" wrapText="1"/>
    </xf>
    <xf numFmtId="1" fontId="6" fillId="25" borderId="342" applyNumberFormat="1" applyFont="1" applyFill="1" applyBorder="1" applyAlignment="1" applyProtection="0">
      <alignment horizontal="center" vertical="center" wrapText="1"/>
    </xf>
    <xf numFmtId="0" fontId="0" fillId="15" borderId="348" applyNumberFormat="0" applyFont="1" applyFill="1" applyBorder="1" applyAlignment="1" applyProtection="0">
      <alignment vertical="top" wrapText="1"/>
    </xf>
    <xf numFmtId="0" fontId="0" fillId="15" borderId="357" applyNumberFormat="0" applyFont="1" applyFill="1" applyBorder="1" applyAlignment="1" applyProtection="0">
      <alignment vertical="top" wrapText="1"/>
    </xf>
    <xf numFmtId="0" fontId="0" fillId="6" borderId="343" applyNumberFormat="0" applyFont="1" applyFill="1" applyBorder="1" applyAlignment="1" applyProtection="0">
      <alignment vertical="top" wrapText="1"/>
    </xf>
    <xf numFmtId="0" fontId="6" fillId="6" borderId="345" applyNumberFormat="1" applyFont="1" applyFill="1" applyBorder="1" applyAlignment="1" applyProtection="0">
      <alignment horizontal="center" vertical="center" wrapText="1"/>
    </xf>
    <xf numFmtId="0" fontId="6" fillId="6" borderId="344" applyNumberFormat="1" applyFont="1" applyFill="1" applyBorder="1" applyAlignment="1" applyProtection="0">
      <alignment horizontal="center" vertical="center" wrapText="1"/>
    </xf>
    <xf numFmtId="0" fontId="0" fillId="6" borderId="344" applyNumberFormat="0" applyFont="1" applyFill="1" applyBorder="1" applyAlignment="1" applyProtection="0">
      <alignment vertical="top" wrapText="1"/>
    </xf>
    <xf numFmtId="49" fontId="26" fillId="10" borderId="344" applyNumberFormat="1" applyFont="1" applyFill="1" applyBorder="1" applyAlignment="1" applyProtection="0">
      <alignment horizontal="left" vertical="center" wrapText="1"/>
    </xf>
    <xf numFmtId="0" fontId="6" fillId="24" borderId="330" applyNumberFormat="0" applyFont="1" applyFill="1" applyBorder="1" applyAlignment="1" applyProtection="0">
      <alignment vertical="top" wrapText="1"/>
    </xf>
    <xf numFmtId="49" fontId="26" fillId="10" borderId="331" applyNumberFormat="1" applyFont="1" applyFill="1" applyBorder="1" applyAlignment="1" applyProtection="0">
      <alignment horizontal="center" vertical="center" wrapText="1"/>
    </xf>
    <xf numFmtId="0" fontId="6" fillId="11" borderId="358" applyNumberFormat="1" applyFont="1" applyFill="1" applyBorder="1" applyAlignment="1" applyProtection="0">
      <alignment horizontal="center" vertical="center" wrapText="1"/>
    </xf>
    <xf numFmtId="0" fontId="6" fillId="4" borderId="342" applyNumberFormat="1" applyFont="1" applyFill="1" applyBorder="1" applyAlignment="1" applyProtection="0">
      <alignment horizontal="center" vertical="center" wrapText="1"/>
    </xf>
    <xf numFmtId="0" fontId="6" fillId="4" borderId="323" applyNumberFormat="0" applyFont="1" applyFill="1" applyBorder="1" applyAlignment="1" applyProtection="0">
      <alignment horizontal="center" vertical="center" wrapText="1"/>
    </xf>
    <xf numFmtId="49" fontId="6" fillId="4" borderId="324" applyNumberFormat="1" applyFont="1" applyFill="1" applyBorder="1" applyAlignment="1" applyProtection="0">
      <alignment horizontal="center" vertical="center" wrapText="1"/>
    </xf>
    <xf numFmtId="0" fontId="6" fillId="4" borderId="359" applyNumberFormat="0" applyFont="1" applyFill="1" applyBorder="1" applyAlignment="1" applyProtection="0">
      <alignment horizontal="center" vertical="center" wrapText="1"/>
    </xf>
    <xf numFmtId="0" fontId="6" fillId="4" borderId="331" applyNumberFormat="0" applyFont="1" applyFill="1" applyBorder="1" applyAlignment="1" applyProtection="0">
      <alignment horizontal="center" vertical="center" wrapText="1"/>
    </xf>
    <xf numFmtId="0" fontId="6" fillId="4" borderId="360" applyNumberFormat="0" applyFont="1" applyFill="1" applyBorder="1" applyAlignment="1" applyProtection="0">
      <alignment horizontal="center" vertical="center" wrapText="1"/>
    </xf>
    <xf numFmtId="0" fontId="6" fillId="4" borderId="334" applyNumberFormat="0" applyFont="1" applyFill="1" applyBorder="1" applyAlignment="1" applyProtection="0">
      <alignment horizontal="center" vertical="center" wrapText="1"/>
    </xf>
    <xf numFmtId="0" fontId="6" fillId="4" borderId="361" applyNumberFormat="0" applyFont="1" applyFill="1" applyBorder="1" applyAlignment="1" applyProtection="0">
      <alignment horizontal="center" vertical="center" wrapText="1"/>
    </xf>
    <xf numFmtId="0" fontId="26" fillId="10" borderId="362" applyNumberFormat="0" applyFont="1" applyFill="1" applyBorder="1" applyAlignment="1" applyProtection="0">
      <alignment horizontal="center" vertical="center" wrapText="1"/>
    </xf>
    <xf numFmtId="49" fontId="26" fillId="10" borderId="363" applyNumberFormat="1" applyFont="1" applyFill="1" applyBorder="1" applyAlignment="1" applyProtection="0">
      <alignment horizontal="center" vertical="center" wrapText="1"/>
    </xf>
    <xf numFmtId="0" fontId="6" fillId="11" borderId="364" applyNumberFormat="1" applyFont="1" applyFill="1" applyBorder="1" applyAlignment="1" applyProtection="0">
      <alignment horizontal="center" vertical="center" wrapText="1"/>
    </xf>
    <xf numFmtId="0" fontId="6" fillId="11" borderId="363" applyNumberFormat="1" applyFont="1" applyFill="1" applyBorder="1" applyAlignment="1" applyProtection="0">
      <alignment horizontal="center" vertical="center" wrapText="1"/>
    </xf>
    <xf numFmtId="0" fontId="6" fillId="11" borderId="365" applyNumberFormat="1" applyFont="1" applyFill="1" applyBorder="1" applyAlignment="1" applyProtection="0">
      <alignment horizontal="center" vertical="center" wrapText="1"/>
    </xf>
    <xf numFmtId="0" fontId="6" fillId="11" borderId="366" applyNumberFormat="1" applyFont="1" applyFill="1" applyBorder="1" applyAlignment="1" applyProtection="0">
      <alignment horizontal="center" vertical="center" wrapText="1"/>
    </xf>
    <xf numFmtId="0" fontId="6" fillId="11" borderId="367" applyNumberFormat="1" applyFont="1" applyFill="1" applyBorder="1" applyAlignment="1" applyProtection="0">
      <alignment horizontal="center" vertical="center" wrapText="1"/>
    </xf>
    <xf numFmtId="0" fontId="0" fillId="6" borderId="365" applyNumberFormat="0" applyFont="1" applyFill="1" applyBorder="1" applyAlignment="1" applyProtection="0">
      <alignment vertical="top" wrapText="1"/>
    </xf>
    <xf numFmtId="0" fontId="6" fillId="11" borderId="365" applyNumberFormat="0" applyFont="1" applyFill="1" applyBorder="1" applyAlignment="1" applyProtection="0">
      <alignment horizontal="center" vertical="center" wrapText="1"/>
    </xf>
    <xf numFmtId="0" fontId="6" fillId="11" borderId="366" applyNumberFormat="0" applyFont="1" applyFill="1" applyBorder="1" applyAlignment="1" applyProtection="0">
      <alignment horizontal="center" vertical="center" wrapText="1"/>
    </xf>
    <xf numFmtId="0" fontId="6" fillId="11" borderId="368" applyNumberFormat="0" applyFont="1" applyFill="1" applyBorder="1" applyAlignment="1" applyProtection="0">
      <alignment horizontal="center" vertical="center" wrapText="1"/>
    </xf>
    <xf numFmtId="0" fontId="26" fillId="10" borderId="369" applyNumberFormat="0" applyFont="1" applyFill="1" applyBorder="1" applyAlignment="1" applyProtection="0">
      <alignment horizontal="center" vertical="center" wrapText="1"/>
    </xf>
    <xf numFmtId="49" fontId="26" fillId="10" borderId="370" applyNumberFormat="1" applyFont="1" applyFill="1" applyBorder="1" applyAlignment="1" applyProtection="0">
      <alignment horizontal="center" vertical="center" wrapText="1"/>
    </xf>
    <xf numFmtId="0" fontId="6" fillId="6" borderId="371" applyNumberFormat="1" applyFont="1" applyFill="1" applyBorder="1" applyAlignment="1" applyProtection="0">
      <alignment horizontal="center" vertical="center" wrapText="1"/>
    </xf>
    <xf numFmtId="0" fontId="6" fillId="6" borderId="370" applyNumberFormat="1" applyFont="1" applyFill="1" applyBorder="1" applyAlignment="1" applyProtection="0">
      <alignment horizontal="center" vertical="center" wrapText="1"/>
    </xf>
    <xf numFmtId="0" fontId="6" fillId="6" borderId="365" applyNumberFormat="1" applyFont="1" applyFill="1" applyBorder="1" applyAlignment="1" applyProtection="0">
      <alignment horizontal="center" vertical="center" wrapText="1"/>
    </xf>
    <xf numFmtId="0" fontId="6" fillId="6" borderId="366" applyNumberFormat="1" applyFont="1" applyFill="1" applyBorder="1" applyAlignment="1" applyProtection="0">
      <alignment horizontal="center" vertical="center" wrapText="1"/>
    </xf>
    <xf numFmtId="0" fontId="6" fillId="6" borderId="367" applyNumberFormat="1" applyFont="1" applyFill="1" applyBorder="1" applyAlignment="1" applyProtection="0">
      <alignment horizontal="center" vertical="center" wrapText="1"/>
    </xf>
    <xf numFmtId="0" fontId="6" fillId="6" borderId="365" applyNumberFormat="0" applyFont="1" applyFill="1" applyBorder="1" applyAlignment="1" applyProtection="0">
      <alignment horizontal="center" vertical="center" wrapText="1"/>
    </xf>
    <xf numFmtId="0" fontId="6" fillId="6" borderId="366" applyNumberFormat="0" applyFont="1" applyFill="1" applyBorder="1" applyAlignment="1" applyProtection="0">
      <alignment horizontal="center" vertical="center" wrapText="1"/>
    </xf>
    <xf numFmtId="0" fontId="6" fillId="6" borderId="368" applyNumberFormat="0" applyFont="1" applyFill="1" applyBorder="1" applyAlignment="1" applyProtection="0">
      <alignment horizontal="center" vertical="center" wrapText="1"/>
    </xf>
    <xf numFmtId="0" fontId="26" fillId="10" borderId="372" applyNumberFormat="0" applyFont="1" applyFill="1" applyBorder="1" applyAlignment="1" applyProtection="0">
      <alignment horizontal="center" vertical="center" wrapText="1"/>
    </xf>
    <xf numFmtId="49" fontId="26" fillId="10" borderId="373" applyNumberFormat="1" applyFont="1" applyFill="1" applyBorder="1" applyAlignment="1" applyProtection="0">
      <alignment horizontal="center" vertical="center" wrapText="1"/>
    </xf>
    <xf numFmtId="0" fontId="6" fillId="11" borderId="374" applyNumberFormat="1" applyFont="1" applyFill="1" applyBorder="1" applyAlignment="1" applyProtection="0">
      <alignment horizontal="center" vertical="center" wrapText="1"/>
    </xf>
    <xf numFmtId="0" fontId="6" fillId="11" borderId="373" applyNumberFormat="1" applyFont="1" applyFill="1" applyBorder="1" applyAlignment="1" applyProtection="0">
      <alignment horizontal="center" vertical="center" wrapText="1"/>
    </xf>
    <xf numFmtId="0" fontId="6" fillId="11" borderId="375" applyNumberFormat="1" applyFont="1" applyFill="1" applyBorder="1" applyAlignment="1" applyProtection="0">
      <alignment horizontal="center" vertical="center" wrapText="1"/>
    </xf>
    <xf numFmtId="0" fontId="6" fillId="11" borderId="376" applyNumberFormat="1" applyFont="1" applyFill="1" applyBorder="1" applyAlignment="1" applyProtection="0">
      <alignment horizontal="center" vertical="center" wrapText="1"/>
    </xf>
    <xf numFmtId="0" fontId="6" fillId="11" borderId="377" applyNumberFormat="1" applyFont="1" applyFill="1" applyBorder="1" applyAlignment="1" applyProtection="0">
      <alignment horizontal="center" vertical="center" wrapText="1"/>
    </xf>
    <xf numFmtId="0" fontId="0" fillId="6" borderId="375" applyNumberFormat="0" applyFont="1" applyFill="1" applyBorder="1" applyAlignment="1" applyProtection="0">
      <alignment vertical="top" wrapText="1"/>
    </xf>
    <xf numFmtId="0" fontId="6" fillId="11" borderId="375" applyNumberFormat="0" applyFont="1" applyFill="1" applyBorder="1" applyAlignment="1" applyProtection="0">
      <alignment horizontal="center" vertical="center" wrapText="1"/>
    </xf>
    <xf numFmtId="0" fontId="6" fillId="11" borderId="376" applyNumberFormat="0" applyFont="1" applyFill="1" applyBorder="1" applyAlignment="1" applyProtection="0">
      <alignment horizontal="center" vertical="center" wrapText="1"/>
    </xf>
    <xf numFmtId="0" fontId="6" fillId="11" borderId="378" applyNumberFormat="0" applyFont="1" applyFill="1" applyBorder="1" applyAlignment="1" applyProtection="0">
      <alignment horizontal="center" vertical="center" wrapText="1"/>
    </xf>
    <xf numFmtId="49" fontId="6" fillId="6" borderId="379" applyNumberFormat="1" applyFont="1" applyFill="1" applyBorder="1" applyAlignment="1" applyProtection="0">
      <alignment horizontal="center" vertical="center" wrapText="1"/>
    </xf>
    <xf numFmtId="49" fontId="6" fillId="4" borderId="380" applyNumberFormat="1" applyFont="1" applyFill="1" applyBorder="1" applyAlignment="1" applyProtection="0">
      <alignment horizontal="center" vertical="center" wrapText="1"/>
    </xf>
    <xf numFmtId="59" fontId="6" fillId="6" borderId="381" applyNumberFormat="1" applyFont="1" applyFill="1" applyBorder="1" applyAlignment="1" applyProtection="0">
      <alignment horizontal="center" vertical="center" wrapText="1"/>
    </xf>
    <xf numFmtId="0" fontId="6" fillId="6" borderId="382" applyNumberFormat="0" applyFont="1" applyFill="1" applyBorder="1" applyAlignment="1" applyProtection="0">
      <alignment horizontal="center" vertical="center" wrapText="1"/>
    </xf>
    <xf numFmtId="59" fontId="6" fillId="6" borderId="383" applyNumberFormat="1" applyFont="1" applyFill="1" applyBorder="1" applyAlignment="1" applyProtection="0">
      <alignment horizontal="center" vertical="center" wrapText="1"/>
    </xf>
    <xf numFmtId="0" fontId="0" fillId="6" borderId="381" applyNumberFormat="0" applyFont="1" applyFill="1" applyBorder="1" applyAlignment="1" applyProtection="0">
      <alignment vertical="top" wrapText="1"/>
    </xf>
    <xf numFmtId="0" fontId="0" fillId="6" borderId="382" applyNumberFormat="0" applyFont="1" applyFill="1" applyBorder="1" applyAlignment="1" applyProtection="0">
      <alignment vertical="top" wrapText="1"/>
    </xf>
    <xf numFmtId="59" fontId="6" fillId="4" borderId="384" applyNumberFormat="1" applyFont="1" applyFill="1" applyBorder="1" applyAlignment="1" applyProtection="0">
      <alignment horizontal="center" vertical="center" wrapText="1"/>
    </xf>
    <xf numFmtId="0" fontId="6" fillId="6" borderId="132" applyNumberFormat="0" applyFont="1" applyFill="1" applyBorder="1" applyAlignment="1" applyProtection="0">
      <alignment horizontal="center" vertical="center" wrapText="1"/>
    </xf>
    <xf numFmtId="0" fontId="0" fillId="6" borderId="385" applyNumberFormat="0" applyFont="1" applyFill="1" applyBorder="1" applyAlignment="1" applyProtection="0">
      <alignment vertical="top" wrapText="1"/>
    </xf>
    <xf numFmtId="1" fontId="6" fillId="25" borderId="386" applyNumberFormat="1" applyFont="1" applyFill="1" applyBorder="1" applyAlignment="1" applyProtection="0">
      <alignment horizontal="center" vertical="center" wrapText="1"/>
    </xf>
    <xf numFmtId="49" fontId="6" fillId="6" borderId="387" applyNumberFormat="1" applyFont="1" applyFill="1" applyBorder="1" applyAlignment="1" applyProtection="0">
      <alignment horizontal="center" vertical="center" wrapText="1"/>
    </xf>
    <xf numFmtId="49" fontId="6" fillId="4" borderId="388" applyNumberFormat="1" applyFont="1" applyFill="1" applyBorder="1" applyAlignment="1" applyProtection="0">
      <alignment horizontal="center" vertical="center" wrapText="1"/>
    </xf>
    <xf numFmtId="59" fontId="6" fillId="6" borderId="389" applyNumberFormat="1" applyFont="1" applyFill="1" applyBorder="1" applyAlignment="1" applyProtection="0">
      <alignment horizontal="center" vertical="center" wrapText="1"/>
    </xf>
    <xf numFmtId="0" fontId="0" fillId="6" borderId="390" applyNumberFormat="0" applyFont="1" applyFill="1" applyBorder="1" applyAlignment="1" applyProtection="0">
      <alignment vertical="top" wrapText="1"/>
    </xf>
    <xf numFmtId="59" fontId="6" fillId="6" borderId="391" applyNumberFormat="1" applyFont="1" applyFill="1" applyBorder="1" applyAlignment="1" applyProtection="0">
      <alignment horizontal="center" vertical="center" wrapText="1"/>
    </xf>
    <xf numFmtId="0" fontId="0" fillId="6" borderId="389" applyNumberFormat="0" applyFont="1" applyFill="1" applyBorder="1" applyAlignment="1" applyProtection="0">
      <alignment vertical="top" wrapText="1"/>
    </xf>
    <xf numFmtId="0" fontId="0" fillId="6" borderId="392" applyNumberFormat="0" applyFont="1" applyFill="1" applyBorder="1" applyAlignment="1" applyProtection="0">
      <alignment vertical="top" wrapText="1"/>
    </xf>
    <xf numFmtId="59" fontId="6" fillId="4" borderId="393" applyNumberFormat="1" applyFont="1" applyFill="1" applyBorder="1" applyAlignment="1" applyProtection="0">
      <alignment horizontal="center" vertical="center" wrapText="1"/>
    </xf>
    <xf numFmtId="59" fontId="6" fillId="4" borderId="394" applyNumberFormat="1" applyFont="1" applyFill="1" applyBorder="1" applyAlignment="1" applyProtection="0">
      <alignment horizontal="center" vertical="center" wrapText="1"/>
    </xf>
    <xf numFmtId="59" fontId="6" fillId="4" borderId="395" applyNumberFormat="1" applyFont="1" applyFill="1" applyBorder="1" applyAlignment="1" applyProtection="0">
      <alignment horizontal="center" vertical="center" wrapText="1"/>
    </xf>
    <xf numFmtId="59" fontId="5" fillId="4" borderId="269" applyNumberFormat="1" applyFont="1" applyFill="1" applyBorder="1" applyAlignment="1" applyProtection="0">
      <alignment horizontal="center" vertical="center" wrapText="1"/>
    </xf>
    <xf numFmtId="59" fontId="5" fillId="4" borderId="394" applyNumberFormat="1" applyFont="1" applyFill="1" applyBorder="1" applyAlignment="1" applyProtection="0">
      <alignment horizontal="center" vertical="center" wrapText="1"/>
    </xf>
    <xf numFmtId="59" fontId="6" fillId="4" borderId="396" applyNumberFormat="1" applyFont="1" applyFill="1" applyBorder="1" applyAlignment="1" applyProtection="0">
      <alignment horizontal="center" vertical="center" wrapText="1"/>
    </xf>
    <xf numFmtId="0" fontId="6" fillId="4" borderId="397" applyNumberFormat="0" applyFont="1" applyFill="1" applyBorder="1" applyAlignment="1" applyProtection="0">
      <alignment horizontal="center" vertical="center" wrapText="1"/>
    </xf>
    <xf numFmtId="49" fontId="6" fillId="4" borderId="398" applyNumberFormat="1" applyFont="1" applyFill="1" applyBorder="1" applyAlignment="1" applyProtection="0">
      <alignment horizontal="center" vertical="center" wrapText="1"/>
    </xf>
    <xf numFmtId="49" fontId="7" fillId="5" borderId="10" applyNumberFormat="1" applyFont="1" applyFill="1" applyBorder="1" applyAlignment="1" applyProtection="0">
      <alignment horizontal="center" vertical="center" wrapText="1"/>
    </xf>
    <xf numFmtId="49" fontId="7" fillId="23" borderId="6" applyNumberFormat="1" applyFont="1" applyFill="1" applyBorder="1" applyAlignment="1" applyProtection="0">
      <alignment horizontal="center" vertical="center" wrapText="1"/>
    </xf>
    <xf numFmtId="49" fontId="7" fillId="23" borderId="399" applyNumberFormat="1" applyFont="1" applyFill="1" applyBorder="1" applyAlignment="1" applyProtection="0">
      <alignment horizontal="center" vertical="center" wrapText="1"/>
    </xf>
    <xf numFmtId="49" fontId="8" fillId="8" borderId="400" applyNumberFormat="1" applyFont="1" applyFill="1" applyBorder="1" applyAlignment="1" applyProtection="0">
      <alignment horizontal="center" vertical="center" wrapText="1"/>
    </xf>
    <xf numFmtId="49" fontId="9" fillId="5" borderId="401" applyNumberFormat="1" applyFont="1" applyFill="1" applyBorder="1" applyAlignment="1" applyProtection="0">
      <alignment horizontal="center" vertical="center" wrapText="1"/>
    </xf>
    <xf numFmtId="49" fontId="6" fillId="4" borderId="402" applyNumberFormat="1" applyFont="1" applyFill="1" applyBorder="1" applyAlignment="1" applyProtection="0">
      <alignment horizontal="center" vertical="center" wrapText="1"/>
    </xf>
    <xf numFmtId="49" fontId="8" fillId="9" borderId="403" applyNumberFormat="1" applyFont="1" applyFill="1" applyBorder="1" applyAlignment="1" applyProtection="0">
      <alignment horizontal="center" vertical="center" wrapText="1"/>
    </xf>
    <xf numFmtId="0" fontId="0" fillId="6" borderId="16" applyNumberFormat="0" applyFont="1" applyFill="1" applyBorder="1" applyAlignment="1" applyProtection="0">
      <alignment vertical="top" wrapText="1"/>
    </xf>
    <xf numFmtId="49" fontId="8" fillId="9" borderId="404" applyNumberFormat="1" applyFont="1" applyFill="1" applyBorder="1" applyAlignment="1" applyProtection="0">
      <alignment horizontal="center" vertical="center" wrapText="1"/>
    </xf>
    <xf numFmtId="49" fontId="8" fillId="9" borderId="405" applyNumberFormat="1" applyFont="1" applyFill="1" applyBorder="1" applyAlignment="1" applyProtection="0">
      <alignment horizontal="center" vertical="center" wrapText="1"/>
    </xf>
    <xf numFmtId="49" fontId="8" fillId="9" borderId="406" applyNumberFormat="1" applyFont="1" applyFill="1" applyBorder="1" applyAlignment="1" applyProtection="0">
      <alignment horizontal="center" vertical="center" wrapText="1"/>
    </xf>
    <xf numFmtId="49" fontId="8" fillId="9" borderId="407" applyNumberFormat="1" applyFont="1" applyFill="1" applyBorder="1" applyAlignment="1" applyProtection="0">
      <alignment horizontal="center" vertical="center" wrapText="1"/>
    </xf>
    <xf numFmtId="49" fontId="8" fillId="9" borderId="408" applyNumberFormat="1" applyFont="1" applyFill="1" applyBorder="1" applyAlignment="1" applyProtection="0">
      <alignment horizontal="center" vertical="center" wrapText="1"/>
    </xf>
    <xf numFmtId="49" fontId="8" fillId="9" borderId="409" applyNumberFormat="1" applyFont="1" applyFill="1" applyBorder="1" applyAlignment="1" applyProtection="0">
      <alignment horizontal="center" vertical="center" wrapText="1"/>
    </xf>
    <xf numFmtId="49" fontId="8" fillId="9" borderId="410" applyNumberFormat="1" applyFont="1" applyFill="1" applyBorder="1" applyAlignment="1" applyProtection="0">
      <alignment horizontal="center" vertical="center" wrapText="1"/>
    </xf>
    <xf numFmtId="49" fontId="8" fillId="9" borderId="411" applyNumberFormat="1" applyFont="1" applyFill="1" applyBorder="1" applyAlignment="1" applyProtection="0">
      <alignment horizontal="center" vertical="center" wrapText="1"/>
    </xf>
    <xf numFmtId="9" fontId="27" borderId="14" applyNumberFormat="1" applyFont="1" applyFill="0" applyBorder="1" applyAlignment="1" applyProtection="0">
      <alignment horizontal="center" vertical="center" wrapText="1"/>
    </xf>
    <xf numFmtId="0" fontId="19" borderId="29" applyNumberFormat="1" applyFont="1" applyFill="0" applyBorder="1" applyAlignment="1" applyProtection="0">
      <alignment horizontal="center" vertical="center" wrapText="1"/>
    </xf>
    <xf numFmtId="0" fontId="5" fillId="6" borderId="30" applyNumberFormat="1" applyFont="1" applyFill="1" applyBorder="1" applyAlignment="1" applyProtection="0">
      <alignment horizontal="center" vertical="center" wrapText="1"/>
    </xf>
    <xf numFmtId="0" fontId="5" fillId="6" borderId="31" applyNumberFormat="1" applyFont="1" applyFill="1" applyBorder="1" applyAlignment="1" applyProtection="0">
      <alignment horizontal="center" vertical="center" wrapText="1"/>
    </xf>
    <xf numFmtId="0" fontId="5" fillId="6" borderId="31" applyNumberFormat="0" applyFont="1" applyFill="1" applyBorder="1" applyAlignment="1" applyProtection="0">
      <alignment horizontal="center" vertical="center" wrapText="1"/>
    </xf>
    <xf numFmtId="0" fontId="0" fillId="6" borderId="31" applyNumberFormat="0" applyFont="1" applyFill="1" applyBorder="1" applyAlignment="1" applyProtection="0">
      <alignment vertical="top" wrapText="1"/>
    </xf>
    <xf numFmtId="0" fontId="5" fillId="6" borderId="32" applyNumberFormat="1" applyFont="1" applyFill="1" applyBorder="1" applyAlignment="1" applyProtection="0">
      <alignment horizontal="center" vertical="center" wrapText="1"/>
    </xf>
    <xf numFmtId="0" fontId="19" borderId="412" applyNumberFormat="1" applyFont="1" applyFill="0" applyBorder="1" applyAlignment="1" applyProtection="0">
      <alignment horizontal="center" vertical="center" wrapText="1"/>
    </xf>
    <xf numFmtId="0" fontId="5" fillId="6" borderId="413" applyNumberFormat="1" applyFont="1" applyFill="1" applyBorder="1" applyAlignment="1" applyProtection="0">
      <alignment horizontal="center" vertical="center" wrapText="1"/>
    </xf>
    <xf numFmtId="0" fontId="5" fillId="6" borderId="414" applyNumberFormat="1" applyFont="1" applyFill="1" applyBorder="1" applyAlignment="1" applyProtection="0">
      <alignment horizontal="center" vertical="center" wrapText="1"/>
    </xf>
    <xf numFmtId="0" fontId="5" fillId="6" borderId="414" applyNumberFormat="0" applyFont="1" applyFill="1" applyBorder="1" applyAlignment="1" applyProtection="0">
      <alignment horizontal="center" vertical="center" wrapText="1"/>
    </xf>
    <xf numFmtId="0" fontId="5" fillId="6" borderId="415" applyNumberFormat="1" applyFont="1" applyFill="1" applyBorder="1" applyAlignment="1" applyProtection="0">
      <alignment horizontal="center" vertical="center" wrapText="1"/>
    </xf>
    <xf numFmtId="0" fontId="5" fillId="6" borderId="416" applyNumberFormat="1" applyFont="1" applyFill="1" applyBorder="1" applyAlignment="1" applyProtection="0">
      <alignment horizontal="center" vertical="center" wrapText="1"/>
    </xf>
    <xf numFmtId="49" fontId="6" fillId="4" borderId="417" applyNumberFormat="1" applyFont="1" applyFill="1" applyBorder="1" applyAlignment="1" applyProtection="0">
      <alignment horizontal="center" vertical="center" wrapText="1"/>
    </xf>
    <xf numFmtId="0" fontId="6" fillId="4" borderId="417" applyNumberFormat="0" applyFont="1" applyFill="1" applyBorder="1" applyAlignment="1" applyProtection="0">
      <alignment horizontal="center" vertical="center" wrapText="1"/>
    </xf>
    <xf numFmtId="0" fontId="19" borderId="418" applyNumberFormat="0" applyFont="1" applyFill="0" applyBorder="1" applyAlignment="1" applyProtection="0">
      <alignment horizontal="center" vertical="center" wrapText="1"/>
    </xf>
    <xf numFmtId="0" fontId="5" fillId="6" borderId="30" applyNumberFormat="0" applyFont="1" applyFill="1" applyBorder="1" applyAlignment="1" applyProtection="0">
      <alignment horizontal="center" vertical="center" wrapText="1"/>
    </xf>
    <xf numFmtId="0" fontId="5" fillId="6" borderId="32" applyNumberFormat="0" applyFont="1" applyFill="1" applyBorder="1" applyAlignment="1" applyProtection="0">
      <alignment horizontal="center" vertical="center" wrapText="1"/>
    </xf>
    <xf numFmtId="0" fontId="19" borderId="29" applyNumberFormat="0" applyFont="1" applyFill="0" applyBorder="1" applyAlignment="1" applyProtection="0">
      <alignment horizontal="center" vertical="center" wrapText="1"/>
    </xf>
    <xf numFmtId="0" fontId="5" fillId="6" borderId="413" applyNumberFormat="0" applyFont="1" applyFill="1" applyBorder="1" applyAlignment="1" applyProtection="0">
      <alignment horizontal="center" vertical="center" wrapText="1"/>
    </xf>
    <xf numFmtId="0" fontId="5" fillId="6" borderId="419" applyNumberFormat="0" applyFont="1" applyFill="1" applyBorder="1" applyAlignment="1" applyProtection="0">
      <alignment horizontal="center" vertical="center" wrapText="1"/>
    </xf>
    <xf numFmtId="9" fontId="27" fillId="11" borderId="14" applyNumberFormat="1" applyFont="1" applyFill="1" applyBorder="1" applyAlignment="1" applyProtection="0">
      <alignment horizontal="center" vertical="center" wrapText="1"/>
    </xf>
    <xf numFmtId="0" fontId="19" fillId="11" borderId="420" applyNumberFormat="1" applyFont="1" applyFill="1" applyBorder="1" applyAlignment="1" applyProtection="0">
      <alignment horizontal="center" vertical="center" wrapText="1"/>
    </xf>
    <xf numFmtId="0" fontId="19" fillId="11" borderId="421" applyNumberFormat="1" applyFont="1" applyFill="1" applyBorder="1" applyAlignment="1" applyProtection="0">
      <alignment horizontal="center" vertical="center" wrapText="1"/>
    </xf>
    <xf numFmtId="0" fontId="19" fillId="11" borderId="421" applyNumberFormat="0" applyFont="1" applyFill="1" applyBorder="1" applyAlignment="1" applyProtection="0">
      <alignment horizontal="center" vertical="center" wrapText="1"/>
    </xf>
    <xf numFmtId="0" fontId="0" fillId="6" borderId="421" applyNumberFormat="0" applyFont="1" applyFill="1" applyBorder="1" applyAlignment="1" applyProtection="0">
      <alignment vertical="top" wrapText="1"/>
    </xf>
    <xf numFmtId="0" fontId="19" fillId="11" borderId="422" applyNumberFormat="1" applyFont="1" applyFill="1" applyBorder="1" applyAlignment="1" applyProtection="0">
      <alignment horizontal="center" vertical="center" wrapText="1"/>
    </xf>
    <xf numFmtId="0" fontId="19" fillId="11" borderId="423" applyNumberFormat="1" applyFont="1" applyFill="1" applyBorder="1" applyAlignment="1" applyProtection="0">
      <alignment horizontal="center" vertical="center" wrapText="1"/>
    </xf>
    <xf numFmtId="0" fontId="19" fillId="11" borderId="424" applyNumberFormat="1" applyFont="1" applyFill="1" applyBorder="1" applyAlignment="1" applyProtection="0">
      <alignment horizontal="center" vertical="center" wrapText="1"/>
    </xf>
    <xf numFmtId="0" fontId="19" fillId="11" borderId="425" applyNumberFormat="1" applyFont="1" applyFill="1" applyBorder="1" applyAlignment="1" applyProtection="0">
      <alignment horizontal="center" vertical="center" wrapText="1"/>
    </xf>
    <xf numFmtId="0" fontId="19" fillId="11" borderId="426" applyNumberFormat="1" applyFont="1" applyFill="1" applyBorder="1" applyAlignment="1" applyProtection="0">
      <alignment horizontal="center" vertical="center" wrapText="1"/>
    </xf>
    <xf numFmtId="0" fontId="19" fillId="11" borderId="427" applyNumberFormat="1" applyFont="1" applyFill="1" applyBorder="1" applyAlignment="1" applyProtection="0">
      <alignment horizontal="center" vertical="center" wrapText="1"/>
    </xf>
    <xf numFmtId="0" fontId="19" fillId="11" borderId="39" applyNumberFormat="0" applyFont="1" applyFill="1" applyBorder="1" applyAlignment="1" applyProtection="0">
      <alignment horizontal="center" vertical="center" wrapText="1"/>
    </xf>
    <xf numFmtId="0" fontId="19" fillId="11" borderId="40" applyNumberFormat="0" applyFont="1" applyFill="1" applyBorder="1" applyAlignment="1" applyProtection="0">
      <alignment horizontal="center" vertical="center" wrapText="1"/>
    </xf>
    <xf numFmtId="0" fontId="19" fillId="11" borderId="41" applyNumberFormat="0" applyFont="1" applyFill="1" applyBorder="1" applyAlignment="1" applyProtection="0">
      <alignment horizontal="center" vertical="center" wrapText="1"/>
    </xf>
    <xf numFmtId="0" fontId="19" fillId="11" borderId="428" applyNumberFormat="0" applyFont="1" applyFill="1" applyBorder="1" applyAlignment="1" applyProtection="0">
      <alignment horizontal="center" vertical="center" wrapText="1"/>
    </xf>
    <xf numFmtId="0" fontId="19" fillId="11" borderId="61" applyNumberFormat="0" applyFont="1" applyFill="1" applyBorder="1" applyAlignment="1" applyProtection="0">
      <alignment horizontal="center" vertical="center" wrapText="1"/>
    </xf>
    <xf numFmtId="0" fontId="19" fillId="11" borderId="429" applyNumberFormat="0" applyFont="1" applyFill="1" applyBorder="1" applyAlignment="1" applyProtection="0">
      <alignment horizontal="center" vertical="center" wrapText="1"/>
    </xf>
    <xf numFmtId="49" fontId="6" fillId="4" borderId="430" applyNumberFormat="1" applyFont="1" applyFill="1" applyBorder="1" applyAlignment="1" applyProtection="0">
      <alignment horizontal="center" vertical="center" wrapText="1"/>
    </xf>
    <xf numFmtId="0" fontId="0" fillId="6" borderId="417" applyNumberFormat="0" applyFont="1" applyFill="1" applyBorder="1" applyAlignment="1" applyProtection="0">
      <alignment vertical="top" wrapText="1"/>
    </xf>
    <xf numFmtId="0" fontId="19" borderId="61" applyNumberFormat="0" applyFont="1" applyFill="0" applyBorder="1" applyAlignment="1" applyProtection="0">
      <alignment horizontal="center" vertical="center" wrapText="1"/>
    </xf>
    <xf numFmtId="0" fontId="19" borderId="40" applyNumberFormat="0" applyFont="1" applyFill="0" applyBorder="1" applyAlignment="1" applyProtection="0">
      <alignment horizontal="center" vertical="center" wrapText="1"/>
    </xf>
    <xf numFmtId="0" fontId="19" borderId="41" applyNumberFormat="0" applyFont="1" applyFill="0" applyBorder="1" applyAlignment="1" applyProtection="0">
      <alignment horizontal="center" vertical="center" wrapText="1"/>
    </xf>
    <xf numFmtId="0" fontId="19" borderId="39" applyNumberFormat="0" applyFont="1" applyFill="0" applyBorder="1" applyAlignment="1" applyProtection="0">
      <alignment horizontal="center" vertical="center" wrapText="1"/>
    </xf>
    <xf numFmtId="0" fontId="19" borderId="428" applyNumberFormat="0" applyFont="1" applyFill="0" applyBorder="1" applyAlignment="1" applyProtection="0">
      <alignment horizontal="center" vertical="center" wrapText="1"/>
    </xf>
    <xf numFmtId="0" fontId="19" borderId="429" applyNumberFormat="0" applyFont="1" applyFill="0" applyBorder="1" applyAlignment="1" applyProtection="0">
      <alignment horizontal="center" vertical="center" wrapText="1"/>
    </xf>
    <xf numFmtId="0" fontId="19" fillId="11" borderId="431" applyNumberFormat="1" applyFont="1" applyFill="1" applyBorder="1" applyAlignment="1" applyProtection="0">
      <alignment horizontal="center" vertical="center" wrapText="1"/>
    </xf>
    <xf numFmtId="0" fontId="19" fillId="11" borderId="432" applyNumberFormat="1" applyFont="1" applyFill="1" applyBorder="1" applyAlignment="1" applyProtection="0">
      <alignment horizontal="center" vertical="center" wrapText="1"/>
    </xf>
    <xf numFmtId="0" fontId="19" fillId="11" borderId="432" applyNumberFormat="0" applyFont="1" applyFill="1" applyBorder="1" applyAlignment="1" applyProtection="0">
      <alignment horizontal="center" vertical="center" wrapText="1"/>
    </xf>
    <xf numFmtId="0" fontId="0" fillId="6" borderId="433" applyNumberFormat="0" applyFont="1" applyFill="1" applyBorder="1" applyAlignment="1" applyProtection="0">
      <alignment vertical="top" wrapText="1"/>
    </xf>
    <xf numFmtId="0" fontId="19" fillId="11" borderId="434" applyNumberFormat="0" applyFont="1" applyFill="1" applyBorder="1" applyAlignment="1" applyProtection="0">
      <alignment horizontal="center" vertical="center" wrapText="1"/>
    </xf>
    <xf numFmtId="0" fontId="19" fillId="11" borderId="435" applyNumberFormat="1" applyFont="1" applyFill="1" applyBorder="1" applyAlignment="1" applyProtection="0">
      <alignment horizontal="center" vertical="center" wrapText="1"/>
    </xf>
    <xf numFmtId="0" fontId="19" fillId="11" borderId="436" applyNumberFormat="1" applyFont="1" applyFill="1" applyBorder="1" applyAlignment="1" applyProtection="0">
      <alignment horizontal="center" vertical="center" wrapText="1"/>
    </xf>
    <xf numFmtId="0" fontId="19" fillId="11" borderId="426" applyNumberFormat="0" applyFont="1" applyFill="1" applyBorder="1" applyAlignment="1" applyProtection="0">
      <alignment horizontal="center" vertical="center" wrapText="1"/>
    </xf>
    <xf numFmtId="0" fontId="19" fillId="11" borderId="437" applyNumberFormat="1" applyFont="1" applyFill="1" applyBorder="1" applyAlignment="1" applyProtection="0">
      <alignment horizontal="center" vertical="center" wrapText="1"/>
    </xf>
    <xf numFmtId="0" fontId="19" fillId="11" borderId="438" applyNumberFormat="1" applyFont="1" applyFill="1" applyBorder="1" applyAlignment="1" applyProtection="0">
      <alignment horizontal="center" vertical="center" wrapText="1"/>
    </xf>
    <xf numFmtId="0" fontId="19" fillId="11" borderId="439" applyNumberFormat="1" applyFont="1" applyFill="1" applyBorder="1" applyAlignment="1" applyProtection="0">
      <alignment horizontal="center" vertical="center" wrapText="1"/>
    </xf>
    <xf numFmtId="0" fontId="19" fillId="11" borderId="431" applyNumberFormat="0" applyFont="1" applyFill="1" applyBorder="1" applyAlignment="1" applyProtection="0">
      <alignment horizontal="center" vertical="center" wrapText="1"/>
    </xf>
    <xf numFmtId="0" fontId="19" fillId="11" borderId="439" applyNumberFormat="0" applyFont="1" applyFill="1" applyBorder="1" applyAlignment="1" applyProtection="0">
      <alignment horizontal="center" vertical="center" wrapText="1"/>
    </xf>
    <xf numFmtId="49" fontId="8" fillId="10" borderId="47" applyNumberFormat="1" applyFont="1" applyFill="1" applyBorder="1" applyAlignment="1" applyProtection="0">
      <alignment horizontal="center" vertical="center" wrapText="1"/>
    </xf>
    <xf numFmtId="0" fontId="19" borderId="39" applyNumberFormat="1" applyFont="1" applyFill="0" applyBorder="1" applyAlignment="1" applyProtection="0">
      <alignment horizontal="center" vertical="center" wrapText="1"/>
    </xf>
    <xf numFmtId="0" fontId="19" borderId="40" applyNumberFormat="1" applyFont="1" applyFill="0" applyBorder="1" applyAlignment="1" applyProtection="0">
      <alignment horizontal="center" vertical="center" wrapText="1"/>
    </xf>
    <xf numFmtId="0" fontId="0" fillId="6" borderId="440" applyNumberFormat="0" applyFont="1" applyFill="1" applyBorder="1" applyAlignment="1" applyProtection="0">
      <alignment vertical="top" wrapText="1"/>
    </xf>
    <xf numFmtId="0" fontId="5" fillId="6" borderId="441" applyNumberFormat="0" applyFont="1" applyFill="1" applyBorder="1" applyAlignment="1" applyProtection="0">
      <alignment horizontal="center" vertical="center" wrapText="1"/>
    </xf>
    <xf numFmtId="0" fontId="19" borderId="442" applyNumberFormat="1" applyFont="1" applyFill="0" applyBorder="1" applyAlignment="1" applyProtection="0">
      <alignment horizontal="center" vertical="center" wrapText="1"/>
    </xf>
    <xf numFmtId="0" fontId="19" borderId="425" applyNumberFormat="1" applyFont="1" applyFill="0" applyBorder="1" applyAlignment="1" applyProtection="0">
      <alignment horizontal="center" vertical="center" wrapText="1"/>
    </xf>
    <xf numFmtId="0" fontId="19" borderId="426" applyNumberFormat="1" applyFont="1" applyFill="0" applyBorder="1" applyAlignment="1" applyProtection="0">
      <alignment horizontal="center" vertical="center" wrapText="1"/>
    </xf>
    <xf numFmtId="0" fontId="19" borderId="426" applyNumberFormat="0" applyFont="1" applyFill="0" applyBorder="1" applyAlignment="1" applyProtection="0">
      <alignment horizontal="center" vertical="center" wrapText="1"/>
    </xf>
    <xf numFmtId="0" fontId="19" borderId="427" applyNumberFormat="1" applyFont="1" applyFill="0" applyBorder="1" applyAlignment="1" applyProtection="0">
      <alignment horizontal="center" vertical="center" wrapText="1"/>
    </xf>
    <xf numFmtId="0" fontId="19" borderId="41" applyNumberFormat="1" applyFont="1" applyFill="0" applyBorder="1" applyAlignment="1" applyProtection="0">
      <alignment horizontal="center" vertical="center" wrapText="1"/>
    </xf>
    <xf numFmtId="49" fontId="5" fillId="6" borderId="48" applyNumberFormat="1" applyFont="1" applyFill="1" applyBorder="1" applyAlignment="1" applyProtection="0">
      <alignment horizontal="center" vertical="center" wrapText="1"/>
    </xf>
    <xf numFmtId="0" fontId="19" fillId="11" borderId="39" applyNumberFormat="1" applyFont="1" applyFill="1" applyBorder="1" applyAlignment="1" applyProtection="0">
      <alignment horizontal="center" vertical="center" wrapText="1"/>
    </xf>
    <xf numFmtId="0" fontId="19" fillId="11" borderId="40" applyNumberFormat="1" applyFont="1" applyFill="1" applyBorder="1" applyAlignment="1" applyProtection="0">
      <alignment horizontal="center" vertical="center" wrapText="1"/>
    </xf>
    <xf numFmtId="0" fontId="19" fillId="11" borderId="441" applyNumberFormat="0" applyFont="1" applyFill="1" applyBorder="1" applyAlignment="1" applyProtection="0">
      <alignment horizontal="center" vertical="center" wrapText="1"/>
    </xf>
    <xf numFmtId="0" fontId="19" fillId="11" borderId="442" applyNumberFormat="1" applyFont="1" applyFill="1" applyBorder="1" applyAlignment="1" applyProtection="0">
      <alignment horizontal="center" vertical="center" wrapText="1"/>
    </xf>
    <xf numFmtId="0" fontId="19" fillId="11" borderId="61" applyNumberFormat="1" applyFont="1" applyFill="1" applyBorder="1" applyAlignment="1" applyProtection="0">
      <alignment horizontal="center" vertical="center" wrapText="1"/>
    </xf>
    <xf numFmtId="0" fontId="19" fillId="11" borderId="41" applyNumberFormat="1" applyFont="1" applyFill="1" applyBorder="1" applyAlignment="1" applyProtection="0">
      <alignment horizontal="center" vertical="center" wrapText="1"/>
    </xf>
    <xf numFmtId="49" fontId="8" fillId="10" borderId="38" applyNumberFormat="1" applyFont="1" applyFill="1" applyBorder="1" applyAlignment="1" applyProtection="0">
      <alignment horizontal="center" vertical="center" wrapText="1"/>
    </xf>
    <xf numFmtId="0" fontId="19" borderId="420" applyNumberFormat="1" applyFont="1" applyFill="0" applyBorder="1" applyAlignment="1" applyProtection="0">
      <alignment horizontal="center" vertical="center" wrapText="1"/>
    </xf>
    <xf numFmtId="0" fontId="19" borderId="421" applyNumberFormat="1" applyFont="1" applyFill="0" applyBorder="1" applyAlignment="1" applyProtection="0">
      <alignment horizontal="center" vertical="center" wrapText="1"/>
    </xf>
    <xf numFmtId="0" fontId="19" borderId="421" applyNumberFormat="0" applyFont="1" applyFill="0" applyBorder="1" applyAlignment="1" applyProtection="0">
      <alignment horizontal="center" vertical="center" wrapText="1"/>
    </xf>
    <xf numFmtId="0" fontId="0" fillId="6" borderId="443" applyNumberFormat="0" applyFont="1" applyFill="1" applyBorder="1" applyAlignment="1" applyProtection="0">
      <alignment vertical="top" wrapText="1"/>
    </xf>
    <xf numFmtId="0" fontId="5" fillId="6" borderId="444" applyNumberFormat="0" applyFont="1" applyFill="1" applyBorder="1" applyAlignment="1" applyProtection="0">
      <alignment horizontal="center" vertical="center" wrapText="1"/>
    </xf>
    <xf numFmtId="0" fontId="19" borderId="445" applyNumberFormat="1" applyFont="1" applyFill="0" applyBorder="1" applyAlignment="1" applyProtection="0">
      <alignment horizontal="center" vertical="center" wrapText="1"/>
    </xf>
    <xf numFmtId="0" fontId="19" borderId="431" applyNumberFormat="1" applyFont="1" applyFill="0" applyBorder="1" applyAlignment="1" applyProtection="0">
      <alignment horizontal="center" vertical="center" wrapText="1"/>
    </xf>
    <xf numFmtId="0" fontId="19" borderId="432" applyNumberFormat="1" applyFont="1" applyFill="0" applyBorder="1" applyAlignment="1" applyProtection="0">
      <alignment horizontal="center" vertical="center" wrapText="1"/>
    </xf>
    <xf numFmtId="0" fontId="19" borderId="432" applyNumberFormat="0" applyFont="1" applyFill="0" applyBorder="1" applyAlignment="1" applyProtection="0">
      <alignment horizontal="center" vertical="center" wrapText="1"/>
    </xf>
    <xf numFmtId="0" fontId="19" borderId="446" applyNumberFormat="1" applyFont="1" applyFill="0" applyBorder="1" applyAlignment="1" applyProtection="0">
      <alignment horizontal="center" vertical="center" wrapText="1"/>
    </xf>
    <xf numFmtId="0" fontId="19" borderId="438" applyNumberFormat="1" applyFont="1" applyFill="0" applyBorder="1" applyAlignment="1" applyProtection="0">
      <alignment horizontal="center" vertical="center" wrapText="1"/>
    </xf>
    <xf numFmtId="0" fontId="19" borderId="439" applyNumberFormat="1" applyFont="1" applyFill="0" applyBorder="1" applyAlignment="1" applyProtection="0">
      <alignment horizontal="center" vertical="center" wrapText="1"/>
    </xf>
    <xf numFmtId="0" fontId="19" borderId="424" applyNumberFormat="1" applyFont="1" applyFill="0" applyBorder="1" applyAlignment="1" applyProtection="0">
      <alignment horizontal="center" vertical="center" wrapText="1"/>
    </xf>
    <xf numFmtId="0" fontId="19" fillId="11" borderId="428" applyNumberFormat="1" applyFont="1" applyFill="1" applyBorder="1" applyAlignment="1" applyProtection="0">
      <alignment horizontal="center" vertical="center" wrapText="1"/>
    </xf>
    <xf numFmtId="0" fontId="19" borderId="436" applyNumberFormat="1" applyFont="1" applyFill="0" applyBorder="1" applyAlignment="1" applyProtection="0">
      <alignment horizontal="center" vertical="center" wrapText="1"/>
    </xf>
    <xf numFmtId="0" fontId="0" fillId="6" borderId="447" applyNumberFormat="0" applyFont="1" applyFill="1" applyBorder="1" applyAlignment="1" applyProtection="0">
      <alignment vertical="top" wrapText="1"/>
    </xf>
    <xf numFmtId="0" fontId="5" fillId="6" borderId="448" applyNumberFormat="0" applyFont="1" applyFill="1" applyBorder="1" applyAlignment="1" applyProtection="0">
      <alignment horizontal="center" vertical="center" wrapText="1"/>
    </xf>
    <xf numFmtId="0" fontId="19" borderId="449" applyNumberFormat="1" applyFont="1" applyFill="0" applyBorder="1" applyAlignment="1" applyProtection="0">
      <alignment horizontal="center" vertical="center" wrapText="1"/>
    </xf>
    <xf numFmtId="0" fontId="19" borderId="428" applyNumberFormat="1" applyFont="1" applyFill="0" applyBorder="1" applyAlignment="1" applyProtection="0">
      <alignment horizontal="center" vertical="center" wrapText="1"/>
    </xf>
    <xf numFmtId="0" fontId="19" borderId="434" applyNumberFormat="0" applyFont="1" applyFill="0" applyBorder="1" applyAlignment="1" applyProtection="0">
      <alignment horizontal="center" vertical="center" wrapText="1"/>
    </xf>
    <xf numFmtId="0" fontId="19" borderId="435" applyNumberFormat="1" applyFont="1" applyFill="0" applyBorder="1" applyAlignment="1" applyProtection="0">
      <alignment horizontal="center" vertical="center" wrapText="1"/>
    </xf>
    <xf numFmtId="0" fontId="19" borderId="420" applyNumberFormat="0" applyFont="1" applyFill="0" applyBorder="1" applyAlignment="1" applyProtection="0">
      <alignment horizontal="center" vertical="center" wrapText="1"/>
    </xf>
    <xf numFmtId="0" fontId="19" fillId="11" borderId="444" applyNumberFormat="1" applyFont="1" applyFill="1" applyBorder="1" applyAlignment="1" applyProtection="0">
      <alignment horizontal="center" vertical="center" wrapText="1"/>
    </xf>
    <xf numFmtId="0" fontId="19" fillId="11" borderId="445" applyNumberFormat="1" applyFont="1" applyFill="1" applyBorder="1" applyAlignment="1" applyProtection="0">
      <alignment horizontal="center" vertical="center" wrapText="1"/>
    </xf>
    <xf numFmtId="0" fontId="19" borderId="61" applyNumberFormat="1" applyFont="1" applyFill="0" applyBorder="1" applyAlignment="1" applyProtection="0">
      <alignment horizontal="center" vertical="center" wrapText="1"/>
    </xf>
    <xf numFmtId="0" fontId="19" borderId="423" applyNumberFormat="1" applyFont="1" applyFill="0" applyBorder="1" applyAlignment="1" applyProtection="0">
      <alignment horizontal="center" vertical="center" wrapText="1"/>
    </xf>
    <xf numFmtId="0" fontId="19" fillId="11" borderId="446" applyNumberFormat="0" applyFont="1" applyFill="1" applyBorder="1" applyAlignment="1" applyProtection="0">
      <alignment horizontal="center" vertical="center" wrapText="1"/>
    </xf>
    <xf numFmtId="0" fontId="19" borderId="444" applyNumberFormat="0" applyFont="1" applyFill="0" applyBorder="1" applyAlignment="1" applyProtection="0">
      <alignment horizontal="center" vertical="center" wrapText="1"/>
    </xf>
    <xf numFmtId="49" fontId="5" fillId="6" borderId="450" applyNumberFormat="1" applyFont="1" applyFill="1" applyBorder="1" applyAlignment="1" applyProtection="0">
      <alignment horizontal="center" vertical="center" wrapText="1"/>
    </xf>
    <xf numFmtId="9" fontId="27" fillId="11" borderId="451" applyNumberFormat="1" applyFont="1" applyFill="1" applyBorder="1" applyAlignment="1" applyProtection="0">
      <alignment horizontal="center" vertical="center" wrapText="1"/>
    </xf>
    <xf numFmtId="49" fontId="6" fillId="4" borderId="452" applyNumberFormat="1" applyFont="1" applyFill="1" applyBorder="1" applyAlignment="1" applyProtection="0">
      <alignment horizontal="center" vertical="center" wrapText="1"/>
    </xf>
    <xf numFmtId="49" fontId="21" fillId="8" borderId="453" applyNumberFormat="1" applyFont="1" applyFill="1" applyBorder="1" applyAlignment="1" applyProtection="0">
      <alignment horizontal="center" vertical="center" wrapText="1"/>
    </xf>
    <xf numFmtId="0" fontId="27" fillId="8" borderId="454" applyNumberFormat="1" applyFont="1" applyFill="1" applyBorder="1" applyAlignment="1" applyProtection="0">
      <alignment horizontal="center" vertical="center" wrapText="1"/>
    </xf>
    <xf numFmtId="0" fontId="27" fillId="8" borderId="455" applyNumberFormat="1" applyFont="1" applyFill="1" applyBorder="1" applyAlignment="1" applyProtection="0">
      <alignment horizontal="center" vertical="center" wrapText="1"/>
    </xf>
    <xf numFmtId="0" fontId="27" fillId="8" borderId="455" applyNumberFormat="0" applyFont="1" applyFill="1" applyBorder="1" applyAlignment="1" applyProtection="0">
      <alignment horizontal="center" vertical="center" wrapText="1"/>
    </xf>
    <xf numFmtId="0" fontId="27" fillId="8" borderId="456" applyNumberFormat="1" applyFont="1" applyFill="1" applyBorder="1" applyAlignment="1" applyProtection="0">
      <alignment horizontal="center" vertical="center" wrapText="1"/>
    </xf>
    <xf numFmtId="0" fontId="27" fillId="8" borderId="64" applyNumberFormat="1" applyFont="1" applyFill="1" applyBorder="1" applyAlignment="1" applyProtection="0">
      <alignment horizontal="center" vertical="center" wrapText="1"/>
    </xf>
    <xf numFmtId="0" fontId="27" fillId="8" borderId="62" applyNumberFormat="1" applyFont="1" applyFill="1" applyBorder="1" applyAlignment="1" applyProtection="0">
      <alignment horizontal="center" vertical="center" wrapText="1"/>
    </xf>
    <xf numFmtId="0" fontId="27" fillId="8" borderId="63" applyNumberFormat="1" applyFont="1" applyFill="1" applyBorder="1" applyAlignment="1" applyProtection="0">
      <alignment horizontal="center" vertical="center" wrapText="1"/>
    </xf>
    <xf numFmtId="0" fontId="27" fillId="8" borderId="457" applyNumberFormat="1" applyFont="1" applyFill="1" applyBorder="1" applyAlignment="1" applyProtection="0">
      <alignment horizontal="center" vertical="center" wrapText="1"/>
    </xf>
    <xf numFmtId="49" fontId="8" fillId="8" borderId="458" applyNumberFormat="1" applyFont="1" applyFill="1" applyBorder="1" applyAlignment="1" applyProtection="0">
      <alignment horizontal="center" vertical="center" wrapText="1"/>
    </xf>
    <xf numFmtId="49" fontId="13" fillId="8" borderId="459" applyNumberFormat="1" applyFont="1" applyFill="1" applyBorder="1" applyAlignment="1" applyProtection="0">
      <alignment horizontal="center" vertical="center" wrapText="1"/>
    </xf>
    <xf numFmtId="49" fontId="5" fillId="4" borderId="402" applyNumberFormat="1" applyFont="1" applyFill="1" applyBorder="1" applyAlignment="1" applyProtection="0">
      <alignment horizontal="center" vertical="center" wrapText="1"/>
    </xf>
    <xf numFmtId="0" fontId="0" fillId="6" borderId="70" applyNumberFormat="0" applyFont="1" applyFill="1" applyBorder="1" applyAlignment="1" applyProtection="0">
      <alignment vertical="top" wrapText="1"/>
    </xf>
    <xf numFmtId="0" fontId="13" fillId="8" borderId="411" applyNumberFormat="0" applyFont="1" applyFill="1" applyBorder="1" applyAlignment="1" applyProtection="0">
      <alignment horizontal="center" vertical="center" wrapText="1"/>
    </xf>
    <xf numFmtId="49" fontId="5" fillId="6" borderId="74" applyNumberFormat="1" applyFont="1" applyFill="1" applyBorder="1" applyAlignment="1" applyProtection="0">
      <alignment horizontal="center" vertical="center" wrapText="1"/>
    </xf>
    <xf numFmtId="59" fontId="19" fillId="11" borderId="217" applyNumberFormat="1" applyFont="1" applyFill="1" applyBorder="1" applyAlignment="1" applyProtection="0">
      <alignment horizontal="center" vertical="center" wrapText="1"/>
    </xf>
    <xf numFmtId="0" fontId="19" fillId="11" borderId="460" applyNumberFormat="1" applyFont="1" applyFill="1" applyBorder="1" applyAlignment="1" applyProtection="0">
      <alignment horizontal="center" vertical="center" wrapText="1"/>
    </xf>
    <xf numFmtId="0" fontId="19" fillId="11" borderId="414" applyNumberFormat="1" applyFont="1" applyFill="1" applyBorder="1" applyAlignment="1" applyProtection="0">
      <alignment horizontal="center" vertical="center" wrapText="1"/>
    </xf>
    <xf numFmtId="0" fontId="0" fillId="6" borderId="414" applyNumberFormat="0" applyFont="1" applyFill="1" applyBorder="1" applyAlignment="1" applyProtection="0">
      <alignment vertical="top" wrapText="1"/>
    </xf>
    <xf numFmtId="59" fontId="19" fillId="11" borderId="414" applyNumberFormat="1" applyFont="1" applyFill="1" applyBorder="1" applyAlignment="1" applyProtection="0">
      <alignment horizontal="center" vertical="center" wrapText="1"/>
    </xf>
    <xf numFmtId="0" fontId="19" fillId="11" borderId="415" applyNumberFormat="1" applyFont="1" applyFill="1" applyBorder="1" applyAlignment="1" applyProtection="0">
      <alignment horizontal="center" vertical="center" wrapText="1"/>
    </xf>
    <xf numFmtId="0" fontId="19" fillId="11" borderId="37" applyNumberFormat="1" applyFont="1" applyFill="1" applyBorder="1" applyAlignment="1" applyProtection="0">
      <alignment horizontal="center" vertical="center" wrapText="1"/>
    </xf>
    <xf numFmtId="0" fontId="19" fillId="11" borderId="31" applyNumberFormat="1" applyFont="1" applyFill="1" applyBorder="1" applyAlignment="1" applyProtection="0">
      <alignment horizontal="center" vertical="center" wrapText="1"/>
    </xf>
    <xf numFmtId="59" fontId="19" fillId="11" borderId="31" applyNumberFormat="1" applyFont="1" applyFill="1" applyBorder="1" applyAlignment="1" applyProtection="0">
      <alignment horizontal="center" vertical="center" wrapText="1"/>
    </xf>
    <xf numFmtId="0" fontId="19" fillId="11" borderId="32" applyNumberFormat="1" applyFont="1" applyFill="1" applyBorder="1" applyAlignment="1" applyProtection="0">
      <alignment horizontal="center" vertical="center" wrapText="1"/>
    </xf>
    <xf numFmtId="0" fontId="19" fillId="11" borderId="37" applyNumberFormat="0" applyFont="1" applyFill="1" applyBorder="1" applyAlignment="1" applyProtection="0">
      <alignment horizontal="center" vertical="center" wrapText="1"/>
    </xf>
    <xf numFmtId="0" fontId="19" fillId="11" borderId="31" applyNumberFormat="0" applyFont="1" applyFill="1" applyBorder="1" applyAlignment="1" applyProtection="0">
      <alignment horizontal="center" vertical="center" wrapText="1"/>
    </xf>
    <xf numFmtId="0" fontId="19" fillId="11" borderId="32" applyNumberFormat="0" applyFont="1" applyFill="1" applyBorder="1" applyAlignment="1" applyProtection="0">
      <alignment horizontal="center" vertical="center" wrapText="1"/>
    </xf>
    <xf numFmtId="0" fontId="19" fillId="11" borderId="419" applyNumberFormat="0" applyFont="1" applyFill="1" applyBorder="1" applyAlignment="1" applyProtection="0">
      <alignment horizontal="center" vertical="center" wrapText="1"/>
    </xf>
    <xf numFmtId="49" fontId="8" fillId="10" borderId="461" applyNumberFormat="1" applyFont="1" applyFill="1" applyBorder="1" applyAlignment="1" applyProtection="0">
      <alignment horizontal="center" vertical="center" wrapText="1"/>
    </xf>
    <xf numFmtId="59" fontId="19" fillId="6" borderId="462" applyNumberFormat="1" applyFont="1" applyFill="1" applyBorder="1" applyAlignment="1" applyProtection="0">
      <alignment horizontal="center" vertical="center" wrapText="1"/>
    </xf>
    <xf numFmtId="49" fontId="5" fillId="4" borderId="430" applyNumberFormat="1" applyFont="1" applyFill="1" applyBorder="1" applyAlignment="1" applyProtection="0">
      <alignment horizontal="center" vertical="center" wrapText="1"/>
    </xf>
    <xf numFmtId="49" fontId="5" fillId="4" borderId="417" applyNumberFormat="1" applyFont="1" applyFill="1" applyBorder="1" applyAlignment="1" applyProtection="0">
      <alignment horizontal="center" vertical="center" wrapText="1"/>
    </xf>
    <xf numFmtId="0" fontId="5" fillId="4" borderId="417" applyNumberFormat="0" applyFont="1" applyFill="1" applyBorder="1" applyAlignment="1" applyProtection="0">
      <alignment horizontal="center" vertical="center" wrapText="1"/>
    </xf>
    <xf numFmtId="59" fontId="19" fillId="6" borderId="421" applyNumberFormat="1" applyFont="1" applyFill="1" applyBorder="1" applyAlignment="1" applyProtection="0">
      <alignment horizontal="center" vertical="center" wrapText="1"/>
    </xf>
    <xf numFmtId="0" fontId="19" borderId="422" applyNumberFormat="1" applyFont="1" applyFill="0" applyBorder="1" applyAlignment="1" applyProtection="0">
      <alignment horizontal="center" vertical="center" wrapText="1"/>
    </xf>
    <xf numFmtId="0" fontId="27" borderId="40" applyNumberFormat="0" applyFont="1" applyFill="0" applyBorder="1" applyAlignment="1" applyProtection="0">
      <alignment horizontal="center" vertical="center" wrapText="1"/>
    </xf>
    <xf numFmtId="59" fontId="27" fillId="6" borderId="40" applyNumberFormat="1" applyFont="1" applyFill="1" applyBorder="1" applyAlignment="1" applyProtection="0">
      <alignment horizontal="center" vertical="center" wrapText="1"/>
    </xf>
    <xf numFmtId="0" fontId="27" borderId="41" applyNumberFormat="0" applyFont="1" applyFill="0" applyBorder="1" applyAlignment="1" applyProtection="0">
      <alignment horizontal="center" vertical="center" wrapText="1"/>
    </xf>
    <xf numFmtId="0" fontId="27" borderId="39" applyNumberFormat="0" applyFont="1" applyFill="0" applyBorder="1" applyAlignment="1" applyProtection="0">
      <alignment horizontal="center" vertical="center" wrapText="1"/>
    </xf>
    <xf numFmtId="0" fontId="27" borderId="429" applyNumberFormat="0" applyFont="1" applyFill="0" applyBorder="1" applyAlignment="1" applyProtection="0">
      <alignment horizontal="center" vertical="center" wrapText="1"/>
    </xf>
    <xf numFmtId="49" fontId="5" fillId="6" borderId="463" applyNumberFormat="1" applyFont="1" applyFill="1" applyBorder="1" applyAlignment="1" applyProtection="0">
      <alignment horizontal="center" vertical="center" wrapText="1"/>
    </xf>
    <xf numFmtId="59" fontId="19" fillId="11" borderId="426" applyNumberFormat="1" applyFont="1" applyFill="1" applyBorder="1" applyAlignment="1" applyProtection="0">
      <alignment horizontal="center" vertical="center" wrapText="1"/>
    </xf>
    <xf numFmtId="0" fontId="27" fillId="11" borderId="40" applyNumberFormat="0" applyFont="1" applyFill="1" applyBorder="1" applyAlignment="1" applyProtection="0">
      <alignment horizontal="center" vertical="center" wrapText="1"/>
    </xf>
    <xf numFmtId="59" fontId="27" fillId="11" borderId="40" applyNumberFormat="1" applyFont="1" applyFill="1" applyBorder="1" applyAlignment="1" applyProtection="0">
      <alignment horizontal="center" vertical="center" wrapText="1"/>
    </xf>
    <xf numFmtId="0" fontId="27" fillId="11" borderId="41" applyNumberFormat="0" applyFont="1" applyFill="1" applyBorder="1" applyAlignment="1" applyProtection="0">
      <alignment horizontal="center" vertical="center" wrapText="1"/>
    </xf>
    <xf numFmtId="0" fontId="27" fillId="11" borderId="39" applyNumberFormat="0" applyFont="1" applyFill="1" applyBorder="1" applyAlignment="1" applyProtection="0">
      <alignment horizontal="center" vertical="center" wrapText="1"/>
    </xf>
    <xf numFmtId="0" fontId="27" fillId="11" borderId="429" applyNumberFormat="0" applyFont="1" applyFill="1" applyBorder="1" applyAlignment="1" applyProtection="0">
      <alignment horizontal="center" vertical="center" wrapText="1"/>
    </xf>
    <xf numFmtId="0" fontId="24" fillId="9" borderId="464" applyNumberFormat="0" applyFont="1" applyFill="1" applyBorder="1" applyAlignment="1" applyProtection="0">
      <alignment horizontal="center" vertical="center" wrapText="1"/>
    </xf>
    <xf numFmtId="59" fontId="27" fillId="6" borderId="465" applyNumberFormat="1" applyFont="1" applyFill="1" applyBorder="1" applyAlignment="1" applyProtection="0">
      <alignment horizontal="center" vertical="center" wrapText="1"/>
    </xf>
    <xf numFmtId="49" fontId="6" fillId="4" borderId="466" applyNumberFormat="1" applyFont="1" applyFill="1" applyBorder="1" applyAlignment="1" applyProtection="0">
      <alignment horizontal="center" vertical="center" wrapText="1"/>
    </xf>
    <xf numFmtId="49" fontId="6" fillId="4" borderId="467" applyNumberFormat="1" applyFont="1" applyFill="1" applyBorder="1" applyAlignment="1" applyProtection="0">
      <alignment horizontal="center" vertical="center" wrapText="1"/>
    </xf>
    <xf numFmtId="0" fontId="6" fillId="4" borderId="467" applyNumberFormat="0" applyFont="1" applyFill="1" applyBorder="1" applyAlignment="1" applyProtection="0">
      <alignment horizontal="center" vertical="center" wrapText="1"/>
    </xf>
    <xf numFmtId="0" fontId="0" fillId="6" borderId="467" applyNumberFormat="0" applyFont="1" applyFill="1" applyBorder="1" applyAlignment="1" applyProtection="0">
      <alignment vertical="top" wrapText="1"/>
    </xf>
    <xf numFmtId="0" fontId="27" borderId="468" applyNumberFormat="0" applyFont="1" applyFill="0" applyBorder="1" applyAlignment="1" applyProtection="0">
      <alignment horizontal="center" vertical="center" wrapText="1"/>
    </xf>
    <xf numFmtId="0" fontId="27" borderId="79" applyNumberFormat="0" applyFont="1" applyFill="0" applyBorder="1" applyAlignment="1" applyProtection="0">
      <alignment horizontal="center" vertical="center" wrapText="1"/>
    </xf>
    <xf numFmtId="59" fontId="27" fillId="6" borderId="79" applyNumberFormat="1" applyFont="1" applyFill="1" applyBorder="1" applyAlignment="1" applyProtection="0">
      <alignment horizontal="center" vertical="center" wrapText="1"/>
    </xf>
    <xf numFmtId="0" fontId="27" borderId="80" applyNumberFormat="0" applyFont="1" applyFill="0" applyBorder="1" applyAlignment="1" applyProtection="0">
      <alignment horizontal="center" vertical="center" wrapText="1"/>
    </xf>
    <xf numFmtId="0" fontId="27" borderId="81" applyNumberFormat="0" applyFont="1" applyFill="0" applyBorder="1" applyAlignment="1" applyProtection="0">
      <alignment horizontal="center" vertical="center" wrapText="1"/>
    </xf>
    <xf numFmtId="0" fontId="27" borderId="469" applyNumberFormat="0" applyFont="1" applyFill="0" applyBorder="1" applyAlignment="1" applyProtection="0">
      <alignment horizontal="center" vertical="center" wrapText="1"/>
    </xf>
    <xf numFmtId="59" fontId="5" fillId="4" borderId="470" applyNumberFormat="1" applyFont="1" applyFill="1" applyBorder="1" applyAlignment="1" applyProtection="0">
      <alignment horizontal="center" vertical="center" wrapText="1"/>
    </xf>
    <xf numFmtId="59" fontId="5" fillId="4" borderId="471" applyNumberFormat="1" applyFont="1" applyFill="1" applyBorder="1" applyAlignment="1" applyProtection="0">
      <alignment horizontal="center" vertical="center" wrapText="1"/>
    </xf>
    <xf numFmtId="0" fontId="0" fillId="15" borderId="91" applyNumberFormat="0" applyFont="1" applyFill="1" applyBorder="1" applyAlignment="1" applyProtection="0">
      <alignment vertical="top" wrapText="1"/>
    </xf>
    <xf numFmtId="49" fontId="5" fillId="14" borderId="472" applyNumberFormat="1" applyFont="1" applyFill="1" applyBorder="1" applyAlignment="1" applyProtection="0">
      <alignment horizontal="center" vertical="center" wrapText="1"/>
    </xf>
    <xf numFmtId="49" fontId="5" fillId="14" borderId="473" applyNumberFormat="1" applyFont="1" applyFill="1" applyBorder="1" applyAlignment="1" applyProtection="0">
      <alignment horizontal="center" vertical="center" wrapText="1"/>
    </xf>
    <xf numFmtId="49" fontId="5" fillId="14" borderId="114" applyNumberFormat="1" applyFont="1" applyFill="1" applyBorder="1" applyAlignment="1" applyProtection="0">
      <alignment horizontal="center" vertical="center" wrapText="1"/>
    </xf>
    <xf numFmtId="49" fontId="5" fillId="14" borderId="115" applyNumberFormat="1" applyFont="1" applyFill="1" applyBorder="1" applyAlignment="1" applyProtection="0">
      <alignment horizontal="center" vertical="center" wrapText="1"/>
    </xf>
    <xf numFmtId="49" fontId="7" fillId="23" borderId="96" applyNumberFormat="1" applyFont="1" applyFill="1" applyBorder="1" applyAlignment="1" applyProtection="0">
      <alignment horizontal="center" vertical="center" wrapText="1"/>
    </xf>
    <xf numFmtId="59" fontId="6" fillId="4" borderId="474" applyNumberFormat="1" applyFont="1" applyFill="1" applyBorder="1" applyAlignment="1" applyProtection="0">
      <alignment horizontal="center" vertical="center" wrapText="1"/>
    </xf>
    <xf numFmtId="0" fontId="0" fillId="6" borderId="475" applyNumberFormat="0" applyFont="1" applyFill="1" applyBorder="1" applyAlignment="1" applyProtection="0">
      <alignment vertical="top" wrapText="1"/>
    </xf>
    <xf numFmtId="49" fontId="8" fillId="8" borderId="476" applyNumberFormat="1" applyFont="1" applyFill="1" applyBorder="1" applyAlignment="1" applyProtection="0">
      <alignment horizontal="center" vertical="center" wrapText="1"/>
    </xf>
    <xf numFmtId="49" fontId="8" fillId="8" borderId="472" applyNumberFormat="1" applyFont="1" applyFill="1" applyBorder="1" applyAlignment="1" applyProtection="0">
      <alignment horizontal="center" vertical="center" wrapText="1"/>
    </xf>
    <xf numFmtId="49" fontId="8" fillId="8" borderId="473" applyNumberFormat="1" applyFont="1" applyFill="1" applyBorder="1" applyAlignment="1" applyProtection="0">
      <alignment horizontal="center" vertical="center" wrapText="1"/>
    </xf>
    <xf numFmtId="0" fontId="8" fillId="8" borderId="114" applyNumberFormat="0" applyFont="1" applyFill="1" applyBorder="1" applyAlignment="1" applyProtection="0">
      <alignment horizontal="center" vertical="center" wrapText="1"/>
    </xf>
    <xf numFmtId="49" fontId="8" fillId="8" borderId="477" applyNumberFormat="1" applyFont="1" applyFill="1" applyBorder="1" applyAlignment="1" applyProtection="0">
      <alignment horizontal="center" vertical="center" wrapText="1"/>
    </xf>
    <xf numFmtId="0" fontId="0" fillId="6" borderId="478" applyNumberFormat="0" applyFont="1" applyFill="1" applyBorder="1" applyAlignment="1" applyProtection="0">
      <alignment vertical="top" wrapText="1"/>
    </xf>
    <xf numFmtId="0" fontId="0" fillId="6" borderId="479" applyNumberFormat="0" applyFont="1" applyFill="1" applyBorder="1" applyAlignment="1" applyProtection="0">
      <alignment vertical="top" wrapText="1"/>
    </xf>
    <xf numFmtId="0" fontId="0" fillId="6" borderId="480" applyNumberFormat="0" applyFont="1" applyFill="1" applyBorder="1" applyAlignment="1" applyProtection="0">
      <alignment vertical="top" wrapText="1"/>
    </xf>
    <xf numFmtId="0" fontId="0" fillId="6" borderId="481" applyNumberFormat="0" applyFont="1" applyFill="1" applyBorder="1" applyAlignment="1" applyProtection="0">
      <alignment vertical="top" wrapText="1"/>
    </xf>
    <xf numFmtId="0" fontId="0" fillId="6" borderId="482" applyNumberFormat="0" applyFont="1" applyFill="1" applyBorder="1" applyAlignment="1" applyProtection="0">
      <alignment vertical="top" wrapText="1"/>
    </xf>
    <xf numFmtId="0" fontId="0" fillId="6" borderId="114" applyNumberFormat="0" applyFont="1" applyFill="1" applyBorder="1" applyAlignment="1" applyProtection="0">
      <alignment vertical="top" wrapText="1"/>
    </xf>
    <xf numFmtId="0" fontId="0" fillId="6" borderId="477" applyNumberFormat="0" applyFont="1" applyFill="1" applyBorder="1" applyAlignment="1" applyProtection="0">
      <alignment vertical="top" wrapText="1"/>
    </xf>
    <xf numFmtId="0" fontId="0" fillId="6" borderId="483" applyNumberFormat="0" applyFont="1" applyFill="1" applyBorder="1" applyAlignment="1" applyProtection="0">
      <alignment vertical="top" wrapText="1"/>
    </xf>
    <xf numFmtId="0" fontId="0" fillId="6" borderId="484" applyNumberFormat="0" applyFont="1" applyFill="1" applyBorder="1" applyAlignment="1" applyProtection="0">
      <alignment vertical="top" wrapText="1"/>
    </xf>
    <xf numFmtId="59" fontId="5" fillId="4" borderId="485" applyNumberFormat="1" applyFont="1" applyFill="1" applyBorder="1" applyAlignment="1" applyProtection="0">
      <alignment horizontal="center" vertical="center" wrapText="1"/>
    </xf>
    <xf numFmtId="49" fontId="8" fillId="10" borderId="486" applyNumberFormat="1" applyFont="1" applyFill="1" applyBorder="1" applyAlignment="1" applyProtection="0">
      <alignment horizontal="center" vertical="center" wrapText="1"/>
    </xf>
    <xf numFmtId="60" fontId="17" fillId="10" borderId="487" applyNumberFormat="1" applyFont="1" applyFill="1" applyBorder="1" applyAlignment="1" applyProtection="0">
      <alignment horizontal="center" vertical="center" wrapText="1"/>
    </xf>
    <xf numFmtId="0" fontId="17" fillId="10" borderId="488" applyNumberFormat="1" applyFont="1" applyFill="1" applyBorder="1" applyAlignment="1" applyProtection="0">
      <alignment horizontal="center" vertical="center" wrapText="1"/>
    </xf>
    <xf numFmtId="59" fontId="17" fillId="10" borderId="134" applyNumberFormat="1" applyFont="1" applyFill="1" applyBorder="1" applyAlignment="1" applyProtection="0">
      <alignment horizontal="center" vertical="center" wrapText="1"/>
    </xf>
    <xf numFmtId="0" fontId="23" fillId="9" borderId="136" applyNumberFormat="1" applyFont="1" applyFill="1" applyBorder="1" applyAlignment="1" applyProtection="0">
      <alignment horizontal="center" vertical="center" wrapText="1"/>
    </xf>
    <xf numFmtId="0" fontId="17" fillId="10" borderId="489" applyNumberFormat="1" applyFont="1" applyFill="1" applyBorder="1" applyAlignment="1" applyProtection="0">
      <alignment horizontal="center" vertical="center" wrapText="1"/>
    </xf>
    <xf numFmtId="60" fontId="23" fillId="9" borderId="490" applyNumberFormat="1" applyFont="1" applyFill="1" applyBorder="1" applyAlignment="1" applyProtection="0">
      <alignment horizontal="center" vertical="center" wrapText="1"/>
    </xf>
    <xf numFmtId="60" fontId="18" fillId="26" borderId="491" applyNumberFormat="1" applyFont="1" applyFill="1" applyBorder="1" applyAlignment="1" applyProtection="0">
      <alignment horizontal="center" vertical="center" wrapText="1"/>
    </xf>
    <xf numFmtId="60" fontId="23" fillId="9" borderId="492" applyNumberFormat="1" applyFont="1" applyFill="1" applyBorder="1" applyAlignment="1" applyProtection="0">
      <alignment horizontal="center" vertical="center" wrapText="1"/>
    </xf>
    <xf numFmtId="60" fontId="17" fillId="10" borderId="493" applyNumberFormat="1" applyFont="1" applyFill="1" applyBorder="1" applyAlignment="1" applyProtection="0">
      <alignment horizontal="center" vertical="center" wrapText="1"/>
    </xf>
    <xf numFmtId="60" fontId="17" fillId="10" borderId="491" applyNumberFormat="1" applyFont="1" applyFill="1" applyBorder="1" applyAlignment="1" applyProtection="0">
      <alignment horizontal="center" vertical="center" wrapText="1"/>
    </xf>
    <xf numFmtId="60" fontId="23" fillId="4" borderId="494" applyNumberFormat="1" applyFont="1" applyFill="1" applyBorder="1" applyAlignment="1" applyProtection="0">
      <alignment horizontal="center" vertical="center" wrapText="1"/>
    </xf>
    <xf numFmtId="60" fontId="17" fillId="10" borderId="495" applyNumberFormat="1" applyFont="1" applyFill="1" applyBorder="1" applyAlignment="1" applyProtection="0">
      <alignment horizontal="center" vertical="center" wrapText="1"/>
    </xf>
    <xf numFmtId="60" fontId="23" fillId="9" borderId="491" applyNumberFormat="1" applyFont="1" applyFill="1" applyBorder="1" applyAlignment="1" applyProtection="0">
      <alignment horizontal="center" vertical="center" wrapText="1"/>
    </xf>
    <xf numFmtId="60" fontId="23" fillId="9" borderId="134" applyNumberFormat="1" applyFont="1" applyFill="1" applyBorder="1" applyAlignment="1" applyProtection="0">
      <alignment horizontal="center" vertical="center" wrapText="1"/>
    </xf>
    <xf numFmtId="60" fontId="17" fillId="10" borderId="136" applyNumberFormat="1" applyFont="1" applyFill="1" applyBorder="1" applyAlignment="1" applyProtection="0">
      <alignment horizontal="center" vertical="center" wrapText="1"/>
    </xf>
    <xf numFmtId="60" fontId="17" fillId="10" borderId="496" applyNumberFormat="1" applyFont="1" applyFill="1" applyBorder="1" applyAlignment="1" applyProtection="0">
      <alignment horizontal="center" vertical="center" wrapText="1"/>
    </xf>
    <xf numFmtId="49" fontId="5" fillId="6" borderId="497" applyNumberFormat="1" applyFont="1" applyFill="1" applyBorder="1" applyAlignment="1" applyProtection="0">
      <alignment horizontal="center" vertical="center" wrapText="1"/>
    </xf>
    <xf numFmtId="60" fontId="18" fillId="6" borderId="498" applyNumberFormat="1" applyFont="1" applyFill="1" applyBorder="1" applyAlignment="1" applyProtection="0">
      <alignment horizontal="center" vertical="center" wrapText="1"/>
    </xf>
    <xf numFmtId="0" fontId="18" fillId="6" borderId="499" applyNumberFormat="1" applyFont="1" applyFill="1" applyBorder="1" applyAlignment="1" applyProtection="0">
      <alignment horizontal="center" vertical="center" wrapText="1"/>
    </xf>
    <xf numFmtId="59" fontId="18" fillId="6" borderId="153" applyNumberFormat="1" applyFont="1" applyFill="1" applyBorder="1" applyAlignment="1" applyProtection="0">
      <alignment horizontal="center" vertical="center" wrapText="1"/>
    </xf>
    <xf numFmtId="0" fontId="18" fillId="6" borderId="500" applyNumberFormat="1" applyFont="1" applyFill="1" applyBorder="1" applyAlignment="1" applyProtection="0">
      <alignment horizontal="center" vertical="center" wrapText="1"/>
    </xf>
    <xf numFmtId="60" fontId="18" fillId="6" borderId="501" applyNumberFormat="1" applyFont="1" applyFill="1" applyBorder="1" applyAlignment="1" applyProtection="0">
      <alignment horizontal="center" vertical="center" wrapText="1"/>
    </xf>
    <xf numFmtId="60" fontId="23" fillId="4" borderId="502" applyNumberFormat="1" applyFont="1" applyFill="1" applyBorder="1" applyAlignment="1" applyProtection="0">
      <alignment horizontal="center" vertical="center" wrapText="1"/>
    </xf>
    <xf numFmtId="60" fontId="18" fillId="6" borderId="503" applyNumberFormat="1" applyFont="1" applyFill="1" applyBorder="1" applyAlignment="1" applyProtection="0">
      <alignment horizontal="center" vertical="center" wrapText="1"/>
    </xf>
    <xf numFmtId="60" fontId="23" fillId="4" borderId="170" applyNumberFormat="1" applyFont="1" applyFill="1" applyBorder="1" applyAlignment="1" applyProtection="0">
      <alignment horizontal="center" vertical="center" wrapText="1"/>
    </xf>
    <xf numFmtId="60" fontId="18" fillId="6" borderId="504" applyNumberFormat="1" applyFont="1" applyFill="1" applyBorder="1" applyAlignment="1" applyProtection="0">
      <alignment horizontal="center" vertical="center" wrapText="1"/>
    </xf>
    <xf numFmtId="60" fontId="18" fillId="6" borderId="505" applyNumberFormat="1" applyFont="1" applyFill="1" applyBorder="1" applyAlignment="1" applyProtection="0">
      <alignment horizontal="center" vertical="center" wrapText="1"/>
    </xf>
    <xf numFmtId="60" fontId="18" fillId="6" borderId="170" applyNumberFormat="1" applyFont="1" applyFill="1" applyBorder="1" applyAlignment="1" applyProtection="0">
      <alignment horizontal="center" vertical="center" wrapText="1"/>
    </xf>
    <xf numFmtId="60" fontId="18" fillId="6" borderId="506" applyNumberFormat="1" applyFont="1" applyFill="1" applyBorder="1" applyAlignment="1" applyProtection="0">
      <alignment horizontal="center" vertical="center" wrapText="1"/>
    </xf>
    <xf numFmtId="60" fontId="18" fillId="6" borderId="507" applyNumberFormat="1" applyFont="1" applyFill="1" applyBorder="1" applyAlignment="1" applyProtection="0">
      <alignment horizontal="center" vertical="center" wrapText="1"/>
    </xf>
    <xf numFmtId="49" fontId="8" fillId="10" borderId="508" applyNumberFormat="1" applyFont="1" applyFill="1" applyBorder="1" applyAlignment="1" applyProtection="0">
      <alignment horizontal="center" vertical="center" wrapText="1"/>
    </xf>
    <xf numFmtId="60" fontId="17" fillId="10" borderId="509" applyNumberFormat="1" applyFont="1" applyFill="1" applyBorder="1" applyAlignment="1" applyProtection="0">
      <alignment horizontal="center" vertical="center" wrapText="1"/>
    </xf>
    <xf numFmtId="0" fontId="17" fillId="10" borderId="499" applyNumberFormat="1" applyFont="1" applyFill="1" applyBorder="1" applyAlignment="1" applyProtection="0">
      <alignment horizontal="center" vertical="center" wrapText="1"/>
    </xf>
    <xf numFmtId="59" fontId="17" fillId="10" borderId="153" applyNumberFormat="1" applyFont="1" applyFill="1" applyBorder="1" applyAlignment="1" applyProtection="0">
      <alignment horizontal="center" vertical="center" wrapText="1"/>
    </xf>
    <xf numFmtId="0" fontId="17" fillId="10" borderId="500" applyNumberFormat="1" applyFont="1" applyFill="1" applyBorder="1" applyAlignment="1" applyProtection="0">
      <alignment horizontal="center" vertical="center" wrapText="1"/>
    </xf>
    <xf numFmtId="59" fontId="5" fillId="4" borderId="510" applyNumberFormat="1" applyFont="1" applyFill="1" applyBorder="1" applyAlignment="1" applyProtection="0">
      <alignment horizontal="center" vertical="center" wrapText="1"/>
    </xf>
    <xf numFmtId="59" fontId="5" fillId="4" borderId="511" applyNumberFormat="1" applyFont="1" applyFill="1" applyBorder="1" applyAlignment="1" applyProtection="0">
      <alignment horizontal="center" vertical="center" wrapText="1"/>
    </xf>
    <xf numFmtId="60" fontId="23" fillId="4" borderId="153" applyNumberFormat="1" applyFont="1" applyFill="1" applyBorder="1" applyAlignment="1" applyProtection="0">
      <alignment horizontal="center" vertical="center" wrapText="1"/>
    </xf>
    <xf numFmtId="60" fontId="17" fillId="10" borderId="268" applyNumberFormat="1" applyFont="1" applyFill="1" applyBorder="1" applyAlignment="1" applyProtection="0">
      <alignment horizontal="center" vertical="center" wrapText="1"/>
    </xf>
    <xf numFmtId="60" fontId="23" fillId="9" borderId="153" applyNumberFormat="1" applyFont="1" applyFill="1" applyBorder="1" applyAlignment="1" applyProtection="0">
      <alignment horizontal="center" vertical="center" wrapText="1"/>
    </xf>
    <xf numFmtId="60" fontId="17" fillId="10" borderId="504" applyNumberFormat="1" applyFont="1" applyFill="1" applyBorder="1" applyAlignment="1" applyProtection="0">
      <alignment horizontal="center" vertical="center" wrapText="1"/>
    </xf>
    <xf numFmtId="60" fontId="23" fillId="9" borderId="505" applyNumberFormat="1" applyFont="1" applyFill="1" applyBorder="1" applyAlignment="1" applyProtection="0">
      <alignment horizontal="center" vertical="center" wrapText="1"/>
    </xf>
    <xf numFmtId="60" fontId="23" fillId="9" borderId="268" applyNumberFormat="1" applyFont="1" applyFill="1" applyBorder="1" applyAlignment="1" applyProtection="0">
      <alignment horizontal="center" vertical="center" wrapText="1"/>
    </xf>
    <xf numFmtId="60" fontId="17" fillId="10" borderId="224" applyNumberFormat="1" applyFont="1" applyFill="1" applyBorder="1" applyAlignment="1" applyProtection="0">
      <alignment horizontal="center" vertical="center" wrapText="1"/>
    </xf>
    <xf numFmtId="60" fontId="17" fillId="10" borderId="507" applyNumberFormat="1" applyFont="1" applyFill="1" applyBorder="1" applyAlignment="1" applyProtection="0">
      <alignment horizontal="center" vertical="center" wrapText="1"/>
    </xf>
    <xf numFmtId="49" fontId="5" fillId="6" borderId="508" applyNumberFormat="1" applyFont="1" applyFill="1" applyBorder="1" applyAlignment="1" applyProtection="0">
      <alignment horizontal="center" vertical="center" wrapText="1"/>
    </xf>
    <xf numFmtId="60" fontId="18" fillId="6" borderId="512" applyNumberFormat="1" applyFont="1" applyFill="1" applyBorder="1" applyAlignment="1" applyProtection="0">
      <alignment horizontal="center" vertical="center" wrapText="1"/>
    </xf>
    <xf numFmtId="60" fontId="18" fillId="6" borderId="513" applyNumberFormat="1" applyFont="1" applyFill="1" applyBorder="1" applyAlignment="1" applyProtection="0">
      <alignment horizontal="center" vertical="center" wrapText="1"/>
    </xf>
    <xf numFmtId="60" fontId="23" fillId="9" borderId="514" applyNumberFormat="1" applyFont="1" applyFill="1" applyBorder="1" applyAlignment="1" applyProtection="0">
      <alignment horizontal="center" vertical="center" wrapText="1"/>
    </xf>
    <xf numFmtId="60" fontId="18" fillId="6" borderId="515" applyNumberFormat="1" applyFont="1" applyFill="1" applyBorder="1" applyAlignment="1" applyProtection="0">
      <alignment horizontal="center" vertical="center" wrapText="1"/>
    </xf>
    <xf numFmtId="60" fontId="18" fillId="6" borderId="516" applyNumberFormat="1" applyFont="1" applyFill="1" applyBorder="1" applyAlignment="1" applyProtection="0">
      <alignment horizontal="center" vertical="center" wrapText="1"/>
    </xf>
    <xf numFmtId="60" fontId="18" fillId="6" borderId="155" applyNumberFormat="1" applyFont="1" applyFill="1" applyBorder="1" applyAlignment="1" applyProtection="0">
      <alignment horizontal="center" vertical="center" wrapText="1"/>
    </xf>
    <xf numFmtId="60" fontId="18" fillId="6" borderId="500" applyNumberFormat="1" applyFont="1" applyFill="1" applyBorder="1" applyAlignment="1" applyProtection="0">
      <alignment horizontal="center" vertical="center" wrapText="1"/>
    </xf>
    <xf numFmtId="60" fontId="18" fillId="6" borderId="275" applyNumberFormat="1" applyFont="1" applyFill="1" applyBorder="1" applyAlignment="1" applyProtection="0">
      <alignment horizontal="center" vertical="center" wrapText="1"/>
    </xf>
    <xf numFmtId="60" fontId="18" fillId="6" borderId="517" applyNumberFormat="1" applyFont="1" applyFill="1" applyBorder="1" applyAlignment="1" applyProtection="0">
      <alignment horizontal="center" vertical="center" wrapText="1"/>
    </xf>
    <xf numFmtId="49" fontId="8" fillId="10" borderId="518" applyNumberFormat="1" applyFont="1" applyFill="1" applyBorder="1" applyAlignment="1" applyProtection="0">
      <alignment horizontal="center" vertical="center" wrapText="1"/>
    </xf>
    <xf numFmtId="60" fontId="23" fillId="9" borderId="519" applyNumberFormat="1" applyFont="1" applyFill="1" applyBorder="1" applyAlignment="1" applyProtection="0">
      <alignment horizontal="center" vertical="center" wrapText="1"/>
    </xf>
    <xf numFmtId="60" fontId="23" fillId="4" borderId="520" applyNumberFormat="1" applyFont="1" applyFill="1" applyBorder="1" applyAlignment="1" applyProtection="0">
      <alignment horizontal="center" vertical="center" wrapText="1"/>
    </xf>
    <xf numFmtId="60" fontId="17" fillId="10" borderId="514" applyNumberFormat="1" applyFont="1" applyFill="1" applyBorder="1" applyAlignment="1" applyProtection="0">
      <alignment horizontal="center" vertical="center" wrapText="1"/>
    </xf>
    <xf numFmtId="60" fontId="17" fillId="10" borderId="500" applyNumberFormat="1" applyFont="1" applyFill="1" applyBorder="1" applyAlignment="1" applyProtection="0">
      <alignment horizontal="center" vertical="center" wrapText="1"/>
    </xf>
    <xf numFmtId="60" fontId="23" fillId="9" borderId="521" applyNumberFormat="1" applyFont="1" applyFill="1" applyBorder="1" applyAlignment="1" applyProtection="0">
      <alignment horizontal="center" vertical="center" wrapText="1"/>
    </xf>
    <xf numFmtId="60" fontId="23" fillId="9" borderId="522" applyNumberFormat="1" applyFont="1" applyFill="1" applyBorder="1" applyAlignment="1" applyProtection="0">
      <alignment horizontal="center" vertical="center" wrapText="1"/>
    </xf>
    <xf numFmtId="49" fontId="5" fillId="6" borderId="486" applyNumberFormat="1" applyFont="1" applyFill="1" applyBorder="1" applyAlignment="1" applyProtection="0">
      <alignment horizontal="center" vertical="center" wrapText="1"/>
    </xf>
    <xf numFmtId="60" fontId="18" fillId="6" borderId="523" applyNumberFormat="1" applyFont="1" applyFill="1" applyBorder="1" applyAlignment="1" applyProtection="0">
      <alignment horizontal="center" vertical="center" wrapText="1"/>
    </xf>
    <xf numFmtId="60" fontId="18" fillId="6" borderId="524" applyNumberFormat="1" applyFont="1" applyFill="1" applyBorder="1" applyAlignment="1" applyProtection="0">
      <alignment horizontal="center" vertical="center" wrapText="1"/>
    </xf>
    <xf numFmtId="49" fontId="8" fillId="10" borderId="497" applyNumberFormat="1" applyFont="1" applyFill="1" applyBorder="1" applyAlignment="1" applyProtection="0">
      <alignment horizontal="center" vertical="center" wrapText="1"/>
    </xf>
    <xf numFmtId="60" fontId="23" fillId="9" borderId="525" applyNumberFormat="1" applyFont="1" applyFill="1" applyBorder="1" applyAlignment="1" applyProtection="0">
      <alignment horizontal="center" vertical="center" wrapText="1"/>
    </xf>
    <xf numFmtId="60" fontId="17" fillId="10" borderId="503" applyNumberFormat="1" applyFont="1" applyFill="1" applyBorder="1" applyAlignment="1" applyProtection="0">
      <alignment horizontal="center" vertical="center" wrapText="1"/>
    </xf>
    <xf numFmtId="60" fontId="23" fillId="9" borderId="520" applyNumberFormat="1" applyFont="1" applyFill="1" applyBorder="1" applyAlignment="1" applyProtection="0">
      <alignment horizontal="center" vertical="center" wrapText="1"/>
    </xf>
    <xf numFmtId="60" fontId="23" fillId="9" borderId="526" applyNumberFormat="1" applyFont="1" applyFill="1" applyBorder="1" applyAlignment="1" applyProtection="0">
      <alignment horizontal="center" vertical="center" wrapText="1"/>
    </xf>
    <xf numFmtId="60" fontId="23" fillId="9" borderId="503" applyNumberFormat="1" applyFont="1" applyFill="1" applyBorder="1" applyAlignment="1" applyProtection="0">
      <alignment horizontal="center" vertical="center" wrapText="1"/>
    </xf>
    <xf numFmtId="60" fontId="23" fillId="9" borderId="264" applyNumberFormat="1" applyFont="1" applyFill="1" applyBorder="1" applyAlignment="1" applyProtection="0">
      <alignment horizontal="center" vertical="center" wrapText="1"/>
    </xf>
    <xf numFmtId="60" fontId="17" fillId="10" borderId="264" applyNumberFormat="1" applyFont="1" applyFill="1" applyBorder="1" applyAlignment="1" applyProtection="0">
      <alignment horizontal="center" vertical="center" wrapText="1"/>
    </xf>
    <xf numFmtId="60" fontId="17" fillId="10" borderId="155" applyNumberFormat="1" applyFont="1" applyFill="1" applyBorder="1" applyAlignment="1" applyProtection="0">
      <alignment horizontal="center" vertical="center" wrapText="1"/>
    </xf>
    <xf numFmtId="60" fontId="18" fillId="6" borderId="527" applyNumberFormat="1" applyFont="1" applyFill="1" applyBorder="1" applyAlignment="1" applyProtection="0">
      <alignment horizontal="center" vertical="center" wrapText="1"/>
    </xf>
    <xf numFmtId="0" fontId="17" fillId="10" borderId="155" applyNumberFormat="1" applyFont="1" applyFill="1" applyBorder="1" applyAlignment="1" applyProtection="0">
      <alignment horizontal="center" vertical="center" wrapText="1"/>
    </xf>
    <xf numFmtId="60" fontId="23" fillId="9" borderId="528" applyNumberFormat="1" applyFont="1" applyFill="1" applyBorder="1" applyAlignment="1" applyProtection="0">
      <alignment horizontal="center" vertical="center" wrapText="1"/>
    </xf>
    <xf numFmtId="60" fontId="23" fillId="9" borderId="273" applyNumberFormat="1" applyFont="1" applyFill="1" applyBorder="1" applyAlignment="1" applyProtection="0">
      <alignment horizontal="center" vertical="center" wrapText="1"/>
    </xf>
    <xf numFmtId="60" fontId="18" fillId="6" borderId="494" applyNumberFormat="1" applyFont="1" applyFill="1" applyBorder="1" applyAlignment="1" applyProtection="0">
      <alignment horizontal="center" vertical="center" wrapText="1"/>
    </xf>
    <xf numFmtId="60" fontId="18" fillId="6" borderId="529" applyNumberFormat="1" applyFont="1" applyFill="1" applyBorder="1" applyAlignment="1" applyProtection="0">
      <alignment horizontal="center" vertical="center" wrapText="1"/>
    </xf>
    <xf numFmtId="59" fontId="5" fillId="4" borderId="530" applyNumberFormat="1" applyFont="1" applyFill="1" applyBorder="1" applyAlignment="1" applyProtection="0">
      <alignment horizontal="center" vertical="center" wrapText="1"/>
    </xf>
    <xf numFmtId="60" fontId="23" fillId="9" borderId="170" applyNumberFormat="1" applyFont="1" applyFill="1" applyBorder="1" applyAlignment="1" applyProtection="0">
      <alignment horizontal="center" vertical="center" wrapText="1"/>
    </xf>
    <xf numFmtId="60" fontId="23" fillId="9" borderId="516" applyNumberFormat="1" applyFont="1" applyFill="1" applyBorder="1" applyAlignment="1" applyProtection="0">
      <alignment horizontal="center" vertical="center" wrapText="1"/>
    </xf>
    <xf numFmtId="59" fontId="5" fillId="4" borderId="531" applyNumberFormat="1" applyFont="1" applyFill="1" applyBorder="1" applyAlignment="1" applyProtection="0">
      <alignment horizontal="center" vertical="center" wrapText="1"/>
    </xf>
    <xf numFmtId="60" fontId="23" fillId="4" borderId="532" applyNumberFormat="1" applyFont="1" applyFill="1" applyBorder="1" applyAlignment="1" applyProtection="0">
      <alignment horizontal="center" vertical="center" wrapText="1"/>
    </xf>
    <xf numFmtId="60" fontId="18" fillId="6" borderId="533" applyNumberFormat="1" applyFont="1" applyFill="1" applyBorder="1" applyAlignment="1" applyProtection="0">
      <alignment horizontal="center" vertical="center" wrapText="1"/>
    </xf>
    <xf numFmtId="59" fontId="5" fillId="4" borderId="534" applyNumberFormat="1" applyFont="1" applyFill="1" applyBorder="1" applyAlignment="1" applyProtection="0">
      <alignment horizontal="center" vertical="center" wrapText="1"/>
    </xf>
    <xf numFmtId="59" fontId="5" fillId="4" borderId="535" applyNumberFormat="1" applyFont="1" applyFill="1" applyBorder="1" applyAlignment="1" applyProtection="0">
      <alignment horizontal="center" vertical="center" wrapText="1"/>
    </xf>
    <xf numFmtId="59" fontId="5" fillId="4" borderId="536" applyNumberFormat="1" applyFont="1" applyFill="1" applyBorder="1" applyAlignment="1" applyProtection="0">
      <alignment horizontal="center" vertical="center" wrapText="1"/>
    </xf>
    <xf numFmtId="60" fontId="23" fillId="4" borderId="537" applyNumberFormat="1" applyFont="1" applyFill="1" applyBorder="1" applyAlignment="1" applyProtection="0">
      <alignment horizontal="center" vertical="center" wrapText="1"/>
    </xf>
    <xf numFmtId="60" fontId="18" fillId="6" borderId="538" applyNumberFormat="1" applyFont="1" applyFill="1" applyBorder="1" applyAlignment="1" applyProtection="0">
      <alignment horizontal="center" vertical="center" wrapText="1"/>
    </xf>
    <xf numFmtId="0" fontId="18" fillId="6" borderId="539" applyNumberFormat="1" applyFont="1" applyFill="1" applyBorder="1" applyAlignment="1" applyProtection="0">
      <alignment horizontal="center" vertical="center" wrapText="1"/>
    </xf>
    <xf numFmtId="59" fontId="18" fillId="6" borderId="169" applyNumberFormat="1" applyFont="1" applyFill="1" applyBorder="1" applyAlignment="1" applyProtection="0">
      <alignment horizontal="center" vertical="center" wrapText="1"/>
    </xf>
    <xf numFmtId="0" fontId="18" fillId="6" borderId="540" applyNumberFormat="1" applyFont="1" applyFill="1" applyBorder="1" applyAlignment="1" applyProtection="0">
      <alignment horizontal="center" vertical="center" wrapText="1"/>
    </xf>
    <xf numFmtId="60" fontId="23" fillId="4" borderId="541" applyNumberFormat="1" applyFont="1" applyFill="1" applyBorder="1" applyAlignment="1" applyProtection="0">
      <alignment horizontal="center" vertical="center" wrapText="1"/>
    </xf>
    <xf numFmtId="60" fontId="23" fillId="4" borderId="542" applyNumberFormat="1" applyFont="1" applyFill="1" applyBorder="1" applyAlignment="1" applyProtection="0">
      <alignment horizontal="center" vertical="center" wrapText="1"/>
    </xf>
    <xf numFmtId="60" fontId="23" fillId="4" borderId="543" applyNumberFormat="1" applyFont="1" applyFill="1" applyBorder="1" applyAlignment="1" applyProtection="0">
      <alignment horizontal="center" vertical="center" wrapText="1"/>
    </xf>
    <xf numFmtId="60" fontId="18" fillId="6" borderId="544" applyNumberFormat="1" applyFont="1" applyFill="1" applyBorder="1" applyAlignment="1" applyProtection="0">
      <alignment horizontal="center" vertical="center" wrapText="1"/>
    </xf>
    <xf numFmtId="49" fontId="5" fillId="20" borderId="518" applyNumberFormat="1" applyFont="1" applyFill="1" applyBorder="1" applyAlignment="1" applyProtection="0">
      <alignment horizontal="center" vertical="center" wrapText="1"/>
    </xf>
    <xf numFmtId="0" fontId="19" fillId="20" borderId="545" applyNumberFormat="0" applyFont="1" applyFill="1" applyBorder="1" applyAlignment="1" applyProtection="0">
      <alignment horizontal="center" vertical="center" wrapText="1"/>
    </xf>
    <xf numFmtId="0" fontId="19" fillId="20" borderId="546" applyNumberFormat="1" applyFont="1" applyFill="1" applyBorder="1" applyAlignment="1" applyProtection="0">
      <alignment horizontal="center" vertical="center" wrapText="1"/>
    </xf>
    <xf numFmtId="59" fontId="19" fillId="20" borderId="231" applyNumberFormat="1" applyFont="1" applyFill="1" applyBorder="1" applyAlignment="1" applyProtection="0">
      <alignment horizontal="center" vertical="center" wrapText="1"/>
    </xf>
    <xf numFmtId="0" fontId="19" fillId="20" borderId="547" applyNumberFormat="1" applyFont="1" applyFill="1" applyBorder="1" applyAlignment="1" applyProtection="0">
      <alignment horizontal="center" vertical="center" wrapText="1"/>
    </xf>
    <xf numFmtId="60" fontId="19" fillId="20" borderId="548" applyNumberFormat="1" applyFont="1" applyFill="1" applyBorder="1" applyAlignment="1" applyProtection="0">
      <alignment horizontal="center" vertical="center" wrapText="1"/>
    </xf>
    <xf numFmtId="60" fontId="19" fillId="20" borderId="549" applyNumberFormat="1" applyFont="1" applyFill="1" applyBorder="1" applyAlignment="1" applyProtection="0">
      <alignment horizontal="center" vertical="center" wrapText="1"/>
    </xf>
    <xf numFmtId="60" fontId="19" fillId="20" borderId="230" applyNumberFormat="1" applyFont="1" applyFill="1" applyBorder="1" applyAlignment="1" applyProtection="0">
      <alignment horizontal="center" vertical="center" wrapText="1"/>
    </xf>
    <xf numFmtId="60" fontId="19" fillId="20" borderId="547" applyNumberFormat="1" applyFont="1" applyFill="1" applyBorder="1" applyAlignment="1" applyProtection="0">
      <alignment horizontal="center" vertical="center" wrapText="1"/>
    </xf>
    <xf numFmtId="60" fontId="19" fillId="20" borderId="550" applyNumberFormat="1" applyFont="1" applyFill="1" applyBorder="1" applyAlignment="1" applyProtection="0">
      <alignment horizontal="center" vertical="center" wrapText="1"/>
    </xf>
    <xf numFmtId="60" fontId="19" fillId="20" borderId="231" applyNumberFormat="1" applyFont="1" applyFill="1" applyBorder="1" applyAlignment="1" applyProtection="0">
      <alignment horizontal="center" vertical="center" wrapText="1"/>
    </xf>
    <xf numFmtId="60" fontId="19" fillId="20" borderId="551" applyNumberFormat="1" applyFont="1" applyFill="1" applyBorder="1" applyAlignment="1" applyProtection="0">
      <alignment horizontal="center" vertical="center" wrapText="1"/>
    </xf>
    <xf numFmtId="60" fontId="19" fillId="20" borderId="232" applyNumberFormat="1" applyFont="1" applyFill="1" applyBorder="1" applyAlignment="1" applyProtection="0">
      <alignment horizontal="center" vertical="center" wrapText="1"/>
    </xf>
    <xf numFmtId="49" fontId="8" fillId="8" borderId="552" applyNumberFormat="1" applyFont="1" applyFill="1" applyBorder="1" applyAlignment="1" applyProtection="0">
      <alignment horizontal="center" vertical="center" wrapText="1"/>
    </xf>
    <xf numFmtId="49" fontId="21" fillId="8" borderId="553" applyNumberFormat="1" applyFont="1" applyFill="1" applyBorder="1" applyAlignment="1" applyProtection="0">
      <alignment horizontal="center" vertical="center" wrapText="1"/>
    </xf>
    <xf numFmtId="49" fontId="21" fillId="8" borderId="554" applyNumberFormat="1" applyFont="1" applyFill="1" applyBorder="1" applyAlignment="1" applyProtection="0">
      <alignment horizontal="center" vertical="center" wrapText="1"/>
    </xf>
    <xf numFmtId="0" fontId="0" fillId="6" borderId="555" applyNumberFormat="0" applyFont="1" applyFill="1" applyBorder="1" applyAlignment="1" applyProtection="0">
      <alignment vertical="top" wrapText="1"/>
    </xf>
    <xf numFmtId="49" fontId="8" fillId="8" borderId="556" applyNumberFormat="1" applyFont="1" applyFill="1" applyBorder="1" applyAlignment="1" applyProtection="0">
      <alignment horizontal="center" vertical="center" wrapText="1"/>
    </xf>
    <xf numFmtId="0" fontId="0" fillId="6" borderId="557" applyNumberFormat="0" applyFont="1" applyFill="1" applyBorder="1" applyAlignment="1" applyProtection="0">
      <alignment vertical="top" wrapText="1"/>
    </xf>
    <xf numFmtId="0" fontId="0" fillId="6" borderId="558" applyNumberFormat="0" applyFont="1" applyFill="1" applyBorder="1" applyAlignment="1" applyProtection="0">
      <alignment vertical="top" wrapText="1"/>
    </xf>
    <xf numFmtId="0" fontId="0" fillId="6" borderId="559" applyNumberFormat="0" applyFont="1" applyFill="1" applyBorder="1" applyAlignment="1" applyProtection="0">
      <alignment vertical="top" wrapText="1"/>
    </xf>
    <xf numFmtId="0" fontId="0" fillId="6" borderId="246" applyNumberFormat="0" applyFont="1" applyFill="1" applyBorder="1" applyAlignment="1" applyProtection="0">
      <alignment vertical="top" wrapText="1"/>
    </xf>
    <xf numFmtId="0" fontId="0" fillId="6" borderId="247" applyNumberFormat="0" applyFont="1" applyFill="1" applyBorder="1" applyAlignment="1" applyProtection="0">
      <alignment vertical="top" wrapText="1"/>
    </xf>
    <xf numFmtId="0" fontId="0" fillId="6" borderId="560" applyNumberFormat="0" applyFont="1" applyFill="1" applyBorder="1" applyAlignment="1" applyProtection="0">
      <alignment vertical="top" wrapText="1"/>
    </xf>
    <xf numFmtId="0" fontId="0" fillId="6" borderId="561" applyNumberFormat="0" applyFont="1" applyFill="1" applyBorder="1" applyAlignment="1" applyProtection="0">
      <alignment vertical="top" wrapText="1"/>
    </xf>
    <xf numFmtId="0" fontId="0" fillId="6" borderId="562" applyNumberFormat="0" applyFont="1" applyFill="1" applyBorder="1" applyAlignment="1" applyProtection="0">
      <alignment vertical="top" wrapText="1"/>
    </xf>
    <xf numFmtId="49" fontId="5" fillId="6" borderId="563" applyNumberFormat="1" applyFont="1" applyFill="1" applyBorder="1" applyAlignment="1" applyProtection="0">
      <alignment horizontal="center" vertical="center" wrapText="1"/>
    </xf>
    <xf numFmtId="60" fontId="18" fillId="6" borderId="564" applyNumberFormat="1" applyFont="1" applyFill="1" applyBorder="1" applyAlignment="1" applyProtection="0">
      <alignment horizontal="center" vertical="center" wrapText="1"/>
    </xf>
    <xf numFmtId="59" fontId="18" fillId="6" borderId="565" applyNumberFormat="1" applyFont="1" applyFill="1" applyBorder="1" applyAlignment="1" applyProtection="0">
      <alignment horizontal="center" vertical="center" wrapText="1"/>
    </xf>
    <xf numFmtId="0" fontId="0" fillId="6" borderId="566" applyNumberFormat="0" applyFont="1" applyFill="1" applyBorder="1" applyAlignment="1" applyProtection="0">
      <alignment vertical="top" wrapText="1"/>
    </xf>
    <xf numFmtId="60" fontId="18" fillId="6" borderId="567" applyNumberFormat="1" applyFont="1" applyFill="1" applyBorder="1" applyAlignment="1" applyProtection="0">
      <alignment horizontal="center" vertical="center" wrapText="1"/>
    </xf>
    <xf numFmtId="60" fontId="18" fillId="6" borderId="253" applyNumberFormat="1" applyFont="1" applyFill="1" applyBorder="1" applyAlignment="1" applyProtection="0">
      <alignment horizontal="center" vertical="center" wrapText="1"/>
    </xf>
    <xf numFmtId="60" fontId="18" fillId="6" borderId="568" applyNumberFormat="1" applyFont="1" applyFill="1" applyBorder="1" applyAlignment="1" applyProtection="0">
      <alignment horizontal="center" vertical="center" wrapText="1"/>
    </xf>
    <xf numFmtId="60" fontId="18" fillId="6" borderId="569" applyNumberFormat="1" applyFont="1" applyFill="1" applyBorder="1" applyAlignment="1" applyProtection="0">
      <alignment horizontal="center" vertical="center" wrapText="1"/>
    </xf>
    <xf numFmtId="60" fontId="18" fillId="6" borderId="254" applyNumberFormat="1" applyFont="1" applyFill="1" applyBorder="1" applyAlignment="1" applyProtection="0">
      <alignment horizontal="center" vertical="center" wrapText="1"/>
    </xf>
    <xf numFmtId="60" fontId="18" fillId="6" borderId="255" applyNumberFormat="1" applyFont="1" applyFill="1" applyBorder="1" applyAlignment="1" applyProtection="0">
      <alignment horizontal="center" vertical="center" wrapText="1"/>
    </xf>
    <xf numFmtId="60" fontId="18" fillId="6" borderId="570" applyNumberFormat="1" applyFont="1" applyFill="1" applyBorder="1" applyAlignment="1" applyProtection="0">
      <alignment horizontal="center" vertical="center" wrapText="1"/>
    </xf>
    <xf numFmtId="60" fontId="18" fillId="6" borderId="571" applyNumberFormat="1" applyFont="1" applyFill="1" applyBorder="1" applyAlignment="1" applyProtection="0">
      <alignment horizontal="center" vertical="center" wrapText="1"/>
    </xf>
    <xf numFmtId="60" fontId="18" fillId="6" borderId="572" applyNumberFormat="1" applyFont="1" applyFill="1" applyBorder="1" applyAlignment="1" applyProtection="0">
      <alignment horizontal="center" vertical="center" wrapText="1"/>
    </xf>
    <xf numFmtId="49" fontId="8" fillId="10" borderId="573" applyNumberFormat="1" applyFont="1" applyFill="1" applyBorder="1" applyAlignment="1" applyProtection="0">
      <alignment horizontal="center" vertical="center" wrapText="1"/>
    </xf>
    <xf numFmtId="60" fontId="23" fillId="9" borderId="498" applyNumberFormat="1" applyFont="1" applyFill="1" applyBorder="1" applyAlignment="1" applyProtection="0">
      <alignment horizontal="center" vertical="center" wrapText="1"/>
    </xf>
    <xf numFmtId="59" fontId="17" fillId="10" borderId="499" applyNumberFormat="1" applyFont="1" applyFill="1" applyBorder="1" applyAlignment="1" applyProtection="0">
      <alignment horizontal="center" vertical="center" wrapText="1"/>
    </xf>
    <xf numFmtId="0" fontId="23" fillId="9" borderId="153" applyNumberFormat="1" applyFont="1" applyFill="1" applyBorder="1" applyAlignment="1" applyProtection="0">
      <alignment horizontal="center" vertical="center" wrapText="1"/>
    </xf>
    <xf numFmtId="0" fontId="0" fillId="6" borderId="500" applyNumberFormat="0" applyFont="1" applyFill="1" applyBorder="1" applyAlignment="1" applyProtection="0">
      <alignment vertical="top" wrapText="1"/>
    </xf>
    <xf numFmtId="60" fontId="23" fillId="9" borderId="574" applyNumberFormat="1" applyFont="1" applyFill="1" applyBorder="1" applyAlignment="1" applyProtection="0">
      <alignment horizontal="center" vertical="center" wrapText="1"/>
    </xf>
    <xf numFmtId="60" fontId="23" fillId="9" borderId="575" applyNumberFormat="1" applyFont="1" applyFill="1" applyBorder="1" applyAlignment="1" applyProtection="0">
      <alignment horizontal="center" vertical="center" wrapText="1"/>
    </xf>
    <xf numFmtId="60" fontId="17" fillId="10" borderId="576" applyNumberFormat="1" applyFont="1" applyFill="1" applyBorder="1" applyAlignment="1" applyProtection="0">
      <alignment horizontal="center" vertical="center" wrapText="1"/>
    </xf>
    <xf numFmtId="60" fontId="17" fillId="10" borderId="577" applyNumberFormat="1" applyFont="1" applyFill="1" applyBorder="1" applyAlignment="1" applyProtection="0">
      <alignment horizontal="center" vertical="center" wrapText="1"/>
    </xf>
    <xf numFmtId="49" fontId="5" fillId="6" borderId="578" applyNumberFormat="1" applyFont="1" applyFill="1" applyBorder="1" applyAlignment="1" applyProtection="0">
      <alignment horizontal="center" vertical="center" wrapText="1"/>
    </xf>
    <xf numFmtId="59" fontId="18" fillId="6" borderId="499" applyNumberFormat="1" applyFont="1" applyFill="1" applyBorder="1" applyAlignment="1" applyProtection="0">
      <alignment horizontal="center" vertical="center" wrapText="1"/>
    </xf>
    <xf numFmtId="60" fontId="18" fillId="6" borderId="574" applyNumberFormat="1" applyFont="1" applyFill="1" applyBorder="1" applyAlignment="1" applyProtection="0">
      <alignment horizontal="center" vertical="center" wrapText="1"/>
    </xf>
    <xf numFmtId="60" fontId="18" fillId="6" borderId="575" applyNumberFormat="1" applyFont="1" applyFill="1" applyBorder="1" applyAlignment="1" applyProtection="0">
      <alignment horizontal="center" vertical="center" wrapText="1"/>
    </xf>
    <xf numFmtId="60" fontId="18" fillId="6" borderId="579" applyNumberFormat="1" applyFont="1" applyFill="1" applyBorder="1" applyAlignment="1" applyProtection="0">
      <alignment horizontal="center" vertical="center" wrapText="1"/>
    </xf>
    <xf numFmtId="60" fontId="18" fillId="6" borderId="580" applyNumberFormat="1" applyFont="1" applyFill="1" applyBorder="1" applyAlignment="1" applyProtection="0">
      <alignment horizontal="center" vertical="center" wrapText="1"/>
    </xf>
    <xf numFmtId="49" fontId="24" fillId="9" borderId="581" applyNumberFormat="1" applyFont="1" applyFill="1" applyBorder="1" applyAlignment="1" applyProtection="0">
      <alignment horizontal="center" vertical="center" wrapText="1"/>
    </xf>
    <xf numFmtId="60" fontId="23" fillId="9" borderId="582" applyNumberFormat="1" applyFont="1" applyFill="1" applyBorder="1" applyAlignment="1" applyProtection="0">
      <alignment horizontal="center" vertical="center" wrapText="1"/>
    </xf>
    <xf numFmtId="59" fontId="17" fillId="10" borderId="583" applyNumberFormat="1" applyFont="1" applyFill="1" applyBorder="1" applyAlignment="1" applyProtection="0">
      <alignment horizontal="center" vertical="center" wrapText="1"/>
    </xf>
    <xf numFmtId="0" fontId="0" fillId="6" borderId="584" applyNumberFormat="0" applyFont="1" applyFill="1" applyBorder="1" applyAlignment="1" applyProtection="0">
      <alignment vertical="top" wrapText="1"/>
    </xf>
    <xf numFmtId="59" fontId="5" fillId="4" borderId="585" applyNumberFormat="1" applyFont="1" applyFill="1" applyBorder="1" applyAlignment="1" applyProtection="0">
      <alignment horizontal="center" vertical="center" wrapText="1"/>
    </xf>
    <xf numFmtId="60" fontId="23" fillId="9" borderId="586" applyNumberFormat="1" applyFont="1" applyFill="1" applyBorder="1" applyAlignment="1" applyProtection="0">
      <alignment horizontal="center" vertical="center" wrapText="1"/>
    </xf>
    <xf numFmtId="60" fontId="23" fillId="9" borderId="284" applyNumberFormat="1" applyFont="1" applyFill="1" applyBorder="1" applyAlignment="1" applyProtection="0">
      <alignment horizontal="center" vertical="center" wrapText="1"/>
    </xf>
    <xf numFmtId="60" fontId="23" fillId="9" borderId="285" applyNumberFormat="1" applyFont="1" applyFill="1" applyBorder="1" applyAlignment="1" applyProtection="0">
      <alignment horizontal="center" vertical="center" wrapText="1"/>
    </xf>
    <xf numFmtId="60" fontId="23" fillId="9" borderId="587" applyNumberFormat="1" applyFont="1" applyFill="1" applyBorder="1" applyAlignment="1" applyProtection="0">
      <alignment horizontal="center" vertical="center" wrapText="1"/>
    </xf>
    <xf numFmtId="60" fontId="23" fillId="9" borderId="588" applyNumberFormat="1" applyFont="1" applyFill="1" applyBorder="1" applyAlignment="1" applyProtection="0">
      <alignment horizontal="center" vertical="center" wrapText="1"/>
    </xf>
    <xf numFmtId="60" fontId="23" fillId="9" borderId="589" applyNumberFormat="1" applyFont="1" applyFill="1" applyBorder="1" applyAlignment="1" applyProtection="0">
      <alignment horizontal="center" vertical="center" wrapText="1"/>
    </xf>
    <xf numFmtId="60" fontId="23" fillId="9" borderId="590" applyNumberFormat="1" applyFont="1" applyFill="1" applyBorder="1" applyAlignment="1" applyProtection="0">
      <alignment horizontal="center" vertical="center" wrapText="1"/>
    </xf>
    <xf numFmtId="60" fontId="23" fillId="9" borderId="591" applyNumberFormat="1" applyFont="1" applyFill="1" applyBorder="1" applyAlignment="1" applyProtection="0">
      <alignment horizontal="center" vertical="center" wrapText="1"/>
    </xf>
    <xf numFmtId="49" fontId="5" fillId="20" borderId="592" applyNumberFormat="1" applyFont="1" applyFill="1" applyBorder="1" applyAlignment="1" applyProtection="0">
      <alignment horizontal="center" vertical="center" wrapText="1"/>
    </xf>
    <xf numFmtId="0" fontId="19" fillId="20" borderId="593" applyNumberFormat="0" applyFont="1" applyFill="1" applyBorder="1" applyAlignment="1" applyProtection="0">
      <alignment horizontal="center" vertical="center" wrapText="1"/>
    </xf>
    <xf numFmtId="0" fontId="19" fillId="20" borderId="594" applyNumberFormat="0" applyFont="1" applyFill="1" applyBorder="1" applyAlignment="1" applyProtection="0">
      <alignment horizontal="center" vertical="center" wrapText="1"/>
    </xf>
    <xf numFmtId="0" fontId="19" fillId="20" borderId="595" applyNumberFormat="0" applyFont="1" applyFill="1" applyBorder="1" applyAlignment="1" applyProtection="0">
      <alignment horizontal="center" vertical="center" wrapText="1"/>
    </xf>
    <xf numFmtId="0" fontId="19" fillId="20" borderId="596" applyNumberFormat="1" applyFont="1" applyFill="1" applyBorder="1" applyAlignment="1" applyProtection="0">
      <alignment horizontal="center" vertical="center" wrapText="1"/>
    </xf>
    <xf numFmtId="0" fontId="19" fillId="20" borderId="597" applyNumberFormat="0" applyFont="1" applyFill="1" applyBorder="1" applyAlignment="1" applyProtection="0">
      <alignment horizontal="center" vertical="center" wrapText="1"/>
    </xf>
    <xf numFmtId="0" fontId="19" fillId="20" borderId="297" applyNumberFormat="0" applyFont="1" applyFill="1" applyBorder="1" applyAlignment="1" applyProtection="0">
      <alignment horizontal="center" vertical="center" wrapText="1"/>
    </xf>
    <xf numFmtId="59" fontId="5" fillId="4" borderId="200" applyNumberFormat="1" applyFont="1" applyFill="1" applyBorder="1" applyAlignment="1" applyProtection="0">
      <alignment horizontal="center" vertical="center" wrapText="1"/>
    </xf>
    <xf numFmtId="59" fontId="5" fillId="4" borderId="121" applyNumberFormat="1" applyFont="1" applyFill="1" applyBorder="1" applyAlignment="1" applyProtection="0">
      <alignment horizontal="center" vertical="center" wrapText="1"/>
    </xf>
    <xf numFmtId="59" fontId="5" fillId="4" borderId="598" applyNumberFormat="1" applyFont="1" applyFill="1" applyBorder="1" applyAlignment="1" applyProtection="0">
      <alignment horizontal="center" vertical="center" wrapText="1"/>
    </xf>
    <xf numFmtId="59" fontId="5" fillId="4" borderId="599" applyNumberFormat="1" applyFont="1" applyFill="1" applyBorder="1" applyAlignment="1" applyProtection="0">
      <alignment horizontal="center" vertical="center" wrapText="1"/>
    </xf>
    <xf numFmtId="59" fontId="5" fillId="4" borderId="600" applyNumberFormat="1" applyFont="1" applyFill="1" applyBorder="1" applyAlignment="1" applyProtection="0">
      <alignment horizontal="center" vertical="center" wrapText="1"/>
    </xf>
    <xf numFmtId="0" fontId="5" fillId="4" borderId="600" applyNumberFormat="0" applyFont="1" applyFill="1" applyBorder="1" applyAlignment="1" applyProtection="0">
      <alignment horizontal="center" vertical="center" wrapText="1"/>
    </xf>
    <xf numFmtId="59" fontId="5" fillId="4" borderId="601" applyNumberFormat="1" applyFont="1" applyFill="1" applyBorder="1" applyAlignment="1" applyProtection="0">
      <alignment horizontal="center" vertical="center" wrapText="1"/>
    </xf>
    <xf numFmtId="0" fontId="5" fillId="4" borderId="601" applyNumberFormat="0" applyFont="1" applyFill="1" applyBorder="1" applyAlignment="1" applyProtection="0">
      <alignment horizontal="center" vertical="center" wrapText="1"/>
    </xf>
    <xf numFmtId="0" fontId="5" fillId="4" borderId="602" applyNumberFormat="0" applyFont="1" applyFill="1" applyBorder="1" applyAlignment="1" applyProtection="0">
      <alignment horizontal="center" vertical="center" wrapText="1"/>
    </xf>
    <xf numFmtId="59" fontId="5" fillId="4" borderId="602" applyNumberFormat="1" applyFont="1" applyFill="1" applyBorder="1" applyAlignment="1" applyProtection="0">
      <alignment horizontal="center" vertical="center" wrapText="1"/>
    </xf>
    <xf numFmtId="59" fontId="5" fillId="4" borderId="603" applyNumberFormat="1" applyFont="1" applyFill="1" applyBorder="1" applyAlignment="1" applyProtection="0">
      <alignment horizontal="center" vertical="center" wrapText="1"/>
    </xf>
    <xf numFmtId="59" fontId="5" fillId="4" borderId="604" applyNumberFormat="1" applyFont="1" applyFill="1" applyBorder="1" applyAlignment="1" applyProtection="0">
      <alignment horizontal="center" vertical="center" wrapText="1"/>
    </xf>
    <xf numFmtId="0" fontId="0" fillId="6" borderId="604" applyNumberFormat="0" applyFont="1" applyFill="1" applyBorder="1" applyAlignment="1" applyProtection="0">
      <alignment vertical="top" wrapText="1"/>
    </xf>
    <xf numFmtId="59" fontId="5" fillId="4" borderId="605" applyNumberFormat="1" applyFont="1" applyFill="1" applyBorder="1" applyAlignment="1" applyProtection="0">
      <alignment horizontal="center" vertical="center" wrapText="1"/>
    </xf>
    <xf numFmtId="49" fontId="8" fillId="8" borderId="96" applyNumberFormat="1" applyFont="1" applyFill="1" applyBorder="1" applyAlignment="1" applyProtection="0">
      <alignment horizontal="center" vertical="center" wrapText="1"/>
    </xf>
    <xf numFmtId="59" fontId="5" fillId="4" borderId="606" applyNumberFormat="1" applyFont="1" applyFill="1" applyBorder="1" applyAlignment="1" applyProtection="0">
      <alignment horizontal="center" vertical="center" wrapText="1"/>
    </xf>
    <xf numFmtId="0" fontId="0" fillId="6" borderId="606" applyNumberFormat="0" applyFont="1" applyFill="1" applyBorder="1" applyAlignment="1" applyProtection="0">
      <alignment vertical="top" wrapText="1"/>
    </xf>
    <xf numFmtId="49" fontId="8" fillId="27" borderId="96" applyNumberFormat="1" applyFont="1" applyFill="1" applyBorder="1" applyAlignment="1" applyProtection="0">
      <alignment horizontal="center" vertical="center" wrapText="1"/>
    </xf>
    <xf numFmtId="59" fontId="5" fillId="4" borderId="607" applyNumberFormat="1" applyFont="1" applyFill="1" applyBorder="1" applyAlignment="1" applyProtection="0">
      <alignment horizontal="center" vertical="center" wrapText="1"/>
    </xf>
    <xf numFmtId="59" fontId="5" fillId="4" borderId="608" applyNumberFormat="1" applyFont="1" applyFill="1" applyBorder="1" applyAlignment="1" applyProtection="0">
      <alignment horizontal="center" vertical="center" wrapText="1"/>
    </xf>
    <xf numFmtId="49" fontId="24" fillId="9" borderId="609" applyNumberFormat="1" applyFont="1" applyFill="1" applyBorder="1" applyAlignment="1" applyProtection="0">
      <alignment horizontal="center" vertical="center" wrapText="1"/>
    </xf>
    <xf numFmtId="0" fontId="24" fillId="9" borderId="84" applyNumberFormat="1" applyFont="1" applyFill="1" applyBorder="1" applyAlignment="1" applyProtection="0">
      <alignment horizontal="center" vertical="center" wrapText="1"/>
    </xf>
    <xf numFmtId="0" fontId="24" fillId="9" borderId="610" applyNumberFormat="1" applyFont="1" applyFill="1" applyBorder="1" applyAlignment="1" applyProtection="0">
      <alignment horizontal="center" vertical="center" wrapText="1"/>
    </xf>
    <xf numFmtId="0" fontId="0" fillId="4" borderId="611" applyNumberFormat="0" applyFont="1" applyFill="1" applyBorder="1" applyAlignment="1" applyProtection="0">
      <alignment vertical="top" wrapText="1"/>
    </xf>
    <xf numFmtId="59" fontId="8" fillId="10" borderId="134" applyNumberFormat="1" applyFont="1" applyFill="1" applyBorder="1" applyAlignment="1" applyProtection="0">
      <alignment horizontal="center" vertical="center" wrapText="1"/>
    </xf>
    <xf numFmtId="0" fontId="8" fillId="10" borderId="134" applyNumberFormat="1" applyFont="1" applyFill="1" applyBorder="1" applyAlignment="1" applyProtection="0">
      <alignment horizontal="center" vertical="center" wrapText="1"/>
    </xf>
    <xf numFmtId="0" fontId="24" fillId="9" borderId="134" applyNumberFormat="1" applyFont="1" applyFill="1" applyBorder="1" applyAlignment="1" applyProtection="0">
      <alignment horizontal="center" vertical="center" wrapText="1"/>
    </xf>
    <xf numFmtId="0" fontId="24" fillId="28" borderId="134" applyNumberFormat="1" applyFont="1" applyFill="1" applyBorder="1" applyAlignment="1" applyProtection="0">
      <alignment horizontal="center" vertical="center" wrapText="1"/>
    </xf>
    <xf numFmtId="0" fontId="24" fillId="9" borderId="612" applyNumberFormat="1" applyFont="1" applyFill="1" applyBorder="1" applyAlignment="1" applyProtection="0">
      <alignment horizontal="center" vertical="center" wrapText="1"/>
    </xf>
    <xf numFmtId="49" fontId="5" fillId="6" borderId="54" applyNumberFormat="1" applyFont="1" applyFill="1" applyBorder="1" applyAlignment="1" applyProtection="0">
      <alignment horizontal="center" vertical="center" wrapText="1"/>
    </xf>
    <xf numFmtId="0" fontId="5" fillId="6" borderId="70" applyNumberFormat="1" applyFont="1" applyFill="1" applyBorder="1" applyAlignment="1" applyProtection="0">
      <alignment horizontal="center" vertical="center" wrapText="1"/>
    </xf>
    <xf numFmtId="0" fontId="5" fillId="6" borderId="411" applyNumberFormat="1" applyFont="1" applyFill="1" applyBorder="1" applyAlignment="1" applyProtection="0">
      <alignment horizontal="center" vertical="center" wrapText="1"/>
    </xf>
    <xf numFmtId="0" fontId="0" fillId="4" borderId="613" applyNumberFormat="0" applyFont="1" applyFill="1" applyBorder="1" applyAlignment="1" applyProtection="0">
      <alignment vertical="top" wrapText="1"/>
    </xf>
    <xf numFmtId="0" fontId="5" fillId="6" borderId="614" applyNumberFormat="1" applyFont="1" applyFill="1" applyBorder="1" applyAlignment="1" applyProtection="0">
      <alignment horizontal="center" vertical="center" wrapText="1"/>
    </xf>
    <xf numFmtId="0" fontId="5" fillId="29" borderId="614" applyNumberFormat="1" applyFont="1" applyFill="1" applyBorder="1" applyAlignment="1" applyProtection="0">
      <alignment horizontal="center" vertical="center" wrapText="1"/>
    </xf>
    <xf numFmtId="0" fontId="5" fillId="6" borderId="615" applyNumberFormat="1" applyFont="1" applyFill="1" applyBorder="1" applyAlignment="1" applyProtection="0">
      <alignment horizontal="center" vertical="center" wrapText="1"/>
    </xf>
    <xf numFmtId="0" fontId="24" fillId="9" borderId="70" applyNumberFormat="1" applyFont="1" applyFill="1" applyBorder="1" applyAlignment="1" applyProtection="0">
      <alignment horizontal="center" vertical="center" wrapText="1"/>
    </xf>
    <xf numFmtId="0" fontId="24" fillId="9" borderId="88" applyNumberFormat="1" applyFont="1" applyFill="1" applyBorder="1" applyAlignment="1" applyProtection="0">
      <alignment horizontal="center" vertical="center" wrapText="1"/>
    </xf>
    <xf numFmtId="0" fontId="24" fillId="9" borderId="411" applyNumberFormat="1" applyFont="1" applyFill="1" applyBorder="1" applyAlignment="1" applyProtection="0">
      <alignment horizontal="center" vertical="center" wrapText="1"/>
    </xf>
    <xf numFmtId="10" fontId="8" fillId="10" borderId="298" applyNumberFormat="1" applyFont="1" applyFill="1" applyBorder="1" applyAlignment="1" applyProtection="0">
      <alignment horizontal="center" vertical="center" wrapText="1"/>
    </xf>
    <xf numFmtId="0" fontId="24" fillId="9" borderId="1" applyNumberFormat="1" applyFont="1" applyFill="1" applyBorder="1" applyAlignment="1" applyProtection="0">
      <alignment horizontal="center" vertical="center" wrapText="1"/>
    </xf>
    <xf numFmtId="0" fontId="24" fillId="27" borderId="1" applyNumberFormat="1" applyFont="1" applyFill="1" applyBorder="1" applyAlignment="1" applyProtection="0">
      <alignment horizontal="center" vertical="center" wrapText="1"/>
    </xf>
    <xf numFmtId="0" fontId="24" fillId="9" borderId="616" applyNumberFormat="1" applyFont="1" applyFill="1" applyBorder="1" applyAlignment="1" applyProtection="0">
      <alignment horizontal="center" vertical="center" wrapText="1"/>
    </xf>
    <xf numFmtId="0" fontId="8" fillId="8" borderId="114" applyNumberFormat="1" applyFont="1" applyFill="1" applyBorder="1" applyAlignment="1" applyProtection="0">
      <alignment horizontal="center" vertical="center" wrapText="1"/>
    </xf>
    <xf numFmtId="0" fontId="0" fillId="4" borderId="607" applyNumberFormat="0" applyFont="1" applyFill="1" applyBorder="1" applyAlignment="1" applyProtection="0">
      <alignment vertical="top" wrapText="1"/>
    </xf>
    <xf numFmtId="0" fontId="5" fillId="4" borderId="90" applyNumberFormat="0" applyFont="1" applyFill="1" applyBorder="1" applyAlignment="1" applyProtection="0">
      <alignment horizontal="center" vertical="center" wrapText="1"/>
    </xf>
    <xf numFmtId="59" fontId="5" fillId="4" borderId="617" applyNumberFormat="1" applyFont="1" applyFill="1" applyBorder="1" applyAlignment="1" applyProtection="0">
      <alignment horizontal="center" vertical="center" wrapText="1"/>
    </xf>
    <xf numFmtId="59" fontId="5" fillId="4" borderId="114" applyNumberFormat="1" applyFont="1" applyFill="1" applyBorder="1" applyAlignment="1" applyProtection="0">
      <alignment horizontal="center" vertical="center" wrapText="1"/>
    </xf>
    <xf numFmtId="0" fontId="5" fillId="4" borderId="114" applyNumberFormat="0" applyFont="1" applyFill="1" applyBorder="1" applyAlignment="1" applyProtection="0">
      <alignment horizontal="center" vertical="center" wrapText="1"/>
    </xf>
    <xf numFmtId="0" fontId="5" fillId="4" borderId="88" applyNumberFormat="0" applyFont="1" applyFill="1" applyBorder="1" applyAlignment="1" applyProtection="0">
      <alignment horizontal="center" vertical="center" wrapText="1"/>
    </xf>
    <xf numFmtId="0" fontId="5" fillId="4" borderId="1" applyNumberFormat="0" applyFont="1" applyFill="1" applyBorder="1" applyAlignment="1" applyProtection="0">
      <alignment horizontal="center" vertical="center" wrapText="1"/>
    </xf>
    <xf numFmtId="0" fontId="5" fillId="4" borderId="618" applyNumberFormat="0" applyFont="1" applyFill="1" applyBorder="1" applyAlignment="1" applyProtection="0">
      <alignment horizontal="center" vertical="center" wrapText="1"/>
    </xf>
    <xf numFmtId="0" fontId="0" fillId="6" borderId="96" applyNumberFormat="0" applyFont="1" applyFill="1" applyBorder="1" applyAlignment="1" applyProtection="0">
      <alignment vertical="top" wrapText="1"/>
    </xf>
    <xf numFmtId="0" fontId="5" fillId="4" borderId="619" applyNumberFormat="0" applyFont="1" applyFill="1" applyBorder="1" applyAlignment="1" applyProtection="0">
      <alignment horizontal="center" vertical="center" wrapText="1"/>
    </xf>
    <xf numFmtId="49" fontId="8" fillId="8" borderId="620" applyNumberFormat="1" applyFont="1" applyFill="1" applyBorder="1" applyAlignment="1" applyProtection="0">
      <alignment horizontal="center" vertical="center" wrapText="1"/>
    </xf>
    <xf numFmtId="49" fontId="8" fillId="8" borderId="621" applyNumberFormat="1" applyFont="1" applyFill="1" applyBorder="1" applyAlignment="1" applyProtection="0">
      <alignment horizontal="center" vertical="center" wrapText="1"/>
    </xf>
    <xf numFmtId="49" fontId="8" fillId="8" borderId="622" applyNumberFormat="1" applyFont="1" applyFill="1" applyBorder="1" applyAlignment="1" applyProtection="0">
      <alignment horizontal="center" vertical="center" wrapText="1"/>
    </xf>
    <xf numFmtId="59" fontId="5" fillId="4" borderId="623" applyNumberFormat="1" applyFont="1" applyFill="1" applyBorder="1" applyAlignment="1" applyProtection="0">
      <alignment horizontal="center" vertical="center" wrapText="1"/>
    </xf>
    <xf numFmtId="0" fontId="5" fillId="4" borderId="318" applyNumberFormat="0" applyFont="1" applyFill="1" applyBorder="1" applyAlignment="1" applyProtection="0">
      <alignment horizontal="center" vertical="center" wrapText="1"/>
    </xf>
    <xf numFmtId="59" fontId="5" fillId="4" borderId="624" applyNumberFormat="1" applyFont="1" applyFill="1" applyBorder="1" applyAlignment="1" applyProtection="0">
      <alignment horizontal="center" vertical="center" wrapText="1"/>
    </xf>
    <xf numFmtId="49" fontId="8" fillId="8" borderId="625" applyNumberFormat="1" applyFont="1" applyFill="1" applyBorder="1" applyAlignment="1" applyProtection="0">
      <alignment horizontal="center" vertical="center" wrapText="1"/>
    </xf>
    <xf numFmtId="0" fontId="8" fillId="10" borderId="612" applyNumberFormat="1" applyFont="1" applyFill="1" applyBorder="1" applyAlignment="1" applyProtection="0">
      <alignment horizontal="center" vertical="center" wrapText="1"/>
    </xf>
    <xf numFmtId="49" fontId="28" fillId="9" borderId="609" applyNumberFormat="1" applyFont="1" applyFill="1" applyBorder="1" applyAlignment="1" applyProtection="0">
      <alignment horizontal="center" vertical="center" wrapText="1"/>
    </xf>
    <xf numFmtId="0" fontId="5" fillId="4" borderId="319" applyNumberFormat="0" applyFont="1" applyFill="1" applyBorder="1" applyAlignment="1" applyProtection="0">
      <alignment horizontal="center" vertical="center" wrapText="1"/>
    </xf>
    <xf numFmtId="0" fontId="24" fillId="9" borderId="626" applyNumberFormat="1" applyFont="1" applyFill="1" applyBorder="1" applyAlignment="1" applyProtection="0">
      <alignment horizontal="center" vertical="center" wrapText="1"/>
    </xf>
    <xf numFmtId="0" fontId="5" fillId="6" borderId="627" applyNumberFormat="1" applyFont="1" applyFill="1" applyBorder="1" applyAlignment="1" applyProtection="0">
      <alignment horizontal="center" vertical="center" wrapText="1"/>
    </xf>
    <xf numFmtId="0" fontId="24" fillId="8" borderId="411" applyNumberFormat="1" applyFont="1" applyFill="1" applyBorder="1" applyAlignment="1" applyProtection="0">
      <alignment horizontal="center" vertical="center" wrapText="1"/>
    </xf>
    <xf numFmtId="59" fontId="5" fillId="4" borderId="628" applyNumberFormat="1" applyFont="1" applyFill="1" applyBorder="1" applyAlignment="1" applyProtection="0">
      <alignment horizontal="center" vertical="center" wrapText="1"/>
    </xf>
    <xf numFmtId="59" fontId="5" fillId="4" borderId="629" applyNumberFormat="1" applyFont="1" applyFill="1" applyBorder="1" applyAlignment="1" applyProtection="0">
      <alignment horizontal="center" vertical="center" wrapText="1"/>
    </xf>
    <xf numFmtId="59" fontId="5" fillId="4" borderId="630" applyNumberFormat="1" applyFont="1" applyFill="1" applyBorder="1" applyAlignment="1" applyProtection="0">
      <alignment horizontal="center" vertical="center" wrapText="1"/>
    </xf>
    <xf numFmtId="0" fontId="24" fillId="9" borderId="631" applyNumberFormat="1" applyFont="1" applyFill="1" applyBorder="1" applyAlignment="1" applyProtection="0">
      <alignment horizontal="center" vertical="center" wrapText="1"/>
    </xf>
    <xf numFmtId="0" fontId="24" fillId="9" borderId="618" applyNumberFormat="1" applyFont="1" applyFill="1" applyBorder="1" applyAlignment="1" applyProtection="0">
      <alignment horizontal="center" vertical="center" wrapText="1"/>
    </xf>
    <xf numFmtId="59" fontId="5" fillId="4" borderId="632" applyNumberFormat="1" applyFont="1" applyFill="1" applyBorder="1" applyAlignment="1" applyProtection="0">
      <alignment horizontal="center" vertical="center" wrapText="1"/>
    </xf>
    <xf numFmtId="59" fontId="5" fillId="4" borderId="633" applyNumberFormat="1" applyFont="1" applyFill="1" applyBorder="1" applyAlignment="1" applyProtection="0">
      <alignment horizontal="center" vertical="center" wrapText="1"/>
    </xf>
    <xf numFmtId="0" fontId="0" fillId="6" borderId="633" applyNumberFormat="0" applyFont="1" applyFill="1" applyBorder="1" applyAlignment="1" applyProtection="0">
      <alignment vertical="top" wrapText="1"/>
    </xf>
    <xf numFmtId="59" fontId="5" fillId="4" borderId="634" applyNumberFormat="1" applyFont="1" applyFill="1" applyBorder="1" applyAlignment="1" applyProtection="0">
      <alignment horizontal="center" vertical="center" wrapText="1"/>
    </xf>
    <xf numFmtId="0" fontId="0" fillId="6" borderId="634" applyNumberFormat="0" applyFont="1" applyFill="1" applyBorder="1" applyAlignment="1" applyProtection="0">
      <alignment vertical="top" wrapText="1"/>
    </xf>
    <xf numFmtId="0" fontId="0" fillId="6" borderId="635" applyNumberFormat="0" applyFont="1" applyFill="1" applyBorder="1" applyAlignment="1" applyProtection="0">
      <alignment vertical="top" wrapText="1"/>
    </xf>
    <xf numFmtId="59" fontId="5" fillId="4" borderId="635" applyNumberFormat="1" applyFont="1" applyFill="1" applyBorder="1" applyAlignment="1" applyProtection="0">
      <alignment horizontal="center" vertical="center" wrapText="1"/>
    </xf>
    <xf numFmtId="0" fontId="8" fillId="8" borderId="620" applyNumberFormat="0" applyFont="1" applyFill="1" applyBorder="1" applyAlignment="1" applyProtection="0">
      <alignment horizontal="center" vertical="center" wrapText="1"/>
    </xf>
    <xf numFmtId="49" fontId="8" fillId="8" borderId="636" applyNumberFormat="1" applyFont="1" applyFill="1" applyBorder="1" applyAlignment="1" applyProtection="0">
      <alignment horizontal="center" vertical="center" wrapText="1"/>
    </xf>
    <xf numFmtId="49" fontId="8" fillId="8" borderId="637" applyNumberFormat="1" applyFont="1" applyFill="1" applyBorder="1" applyAlignment="1" applyProtection="0">
      <alignment horizontal="center" vertical="center" wrapText="1"/>
    </xf>
    <xf numFmtId="49" fontId="7" fillId="9" borderId="96" applyNumberFormat="1" applyFont="1" applyFill="1" applyBorder="1" applyAlignment="1" applyProtection="0">
      <alignment horizontal="center" vertical="center" wrapText="1"/>
    </xf>
    <xf numFmtId="0" fontId="8" fillId="10" borderId="609" applyNumberFormat="1" applyFont="1" applyFill="1" applyBorder="1" applyAlignment="1" applyProtection="0">
      <alignment horizontal="center" vertical="center" wrapText="1"/>
    </xf>
    <xf numFmtId="0" fontId="24" fillId="9" borderId="134" applyNumberFormat="0" applyFont="1" applyFill="1" applyBorder="1" applyAlignment="1" applyProtection="0">
      <alignment horizontal="center" vertical="center" wrapText="1"/>
    </xf>
    <xf numFmtId="0" fontId="17" fillId="10" borderId="121" applyNumberFormat="0" applyFont="1" applyFill="1" applyBorder="1" applyAlignment="1" applyProtection="0">
      <alignment horizontal="center" vertical="center" wrapText="1"/>
    </xf>
    <xf numFmtId="0" fontId="8" fillId="10" borderId="134" applyNumberFormat="0" applyFont="1" applyFill="1" applyBorder="1" applyAlignment="1" applyProtection="0">
      <alignment horizontal="center" vertical="center" wrapText="1"/>
    </xf>
    <xf numFmtId="0" fontId="24" fillId="9" borderId="638" applyNumberFormat="0" applyFont="1" applyFill="1" applyBorder="1" applyAlignment="1" applyProtection="0">
      <alignment horizontal="center" vertical="center" wrapText="1"/>
    </xf>
    <xf numFmtId="0" fontId="5" fillId="6" borderId="54" applyNumberFormat="1" applyFont="1" applyFill="1" applyBorder="1" applyAlignment="1" applyProtection="0">
      <alignment horizontal="center" vertical="center" wrapText="1"/>
    </xf>
    <xf numFmtId="0" fontId="5" fillId="6" borderId="614" applyNumberFormat="0" applyFont="1" applyFill="1" applyBorder="1" applyAlignment="1" applyProtection="0">
      <alignment horizontal="center" vertical="center" wrapText="1"/>
    </xf>
    <xf numFmtId="0" fontId="5" fillId="6" borderId="179" applyNumberFormat="0" applyFont="1" applyFill="1" applyBorder="1" applyAlignment="1" applyProtection="0">
      <alignment horizontal="center" vertical="center" wrapText="1"/>
    </xf>
    <xf numFmtId="0" fontId="0" fillId="6" borderId="179" applyNumberFormat="0" applyFont="1" applyFill="1" applyBorder="1" applyAlignment="1" applyProtection="0">
      <alignment vertical="top" wrapText="1"/>
    </xf>
    <xf numFmtId="0" fontId="5" fillId="6" borderId="639" applyNumberFormat="0" applyFont="1" applyFill="1" applyBorder="1" applyAlignment="1" applyProtection="0">
      <alignment horizontal="center" vertical="center" wrapText="1"/>
    </xf>
    <xf numFmtId="0" fontId="5" fillId="6" borderId="153" applyNumberFormat="0" applyFont="1" applyFill="1" applyBorder="1" applyAlignment="1" applyProtection="0">
      <alignment horizontal="center" vertical="center" wrapText="1"/>
    </xf>
    <xf numFmtId="0" fontId="5" fillId="6" borderId="640" applyNumberFormat="0" applyFont="1" applyFill="1" applyBorder="1" applyAlignment="1" applyProtection="0">
      <alignment horizontal="center" vertical="center" wrapText="1"/>
    </xf>
    <xf numFmtId="0" fontId="8" fillId="10" borderId="54" applyNumberFormat="1" applyFont="1" applyFill="1" applyBorder="1" applyAlignment="1" applyProtection="0">
      <alignment horizontal="center" vertical="center" wrapText="1"/>
    </xf>
    <xf numFmtId="0" fontId="24" fillId="9" borderId="521" applyNumberFormat="0" applyFont="1" applyFill="1" applyBorder="1" applyAlignment="1" applyProtection="0">
      <alignment horizontal="center" vertical="center" wrapText="1"/>
    </xf>
    <xf numFmtId="0" fontId="24" fillId="9" borderId="521" applyNumberFormat="1" applyFont="1" applyFill="1" applyBorder="1" applyAlignment="1" applyProtection="0">
      <alignment horizontal="center" vertical="center" wrapText="1"/>
    </xf>
    <xf numFmtId="0" fontId="8" fillId="10" borderId="153" applyNumberFormat="1" applyFont="1" applyFill="1" applyBorder="1" applyAlignment="1" applyProtection="0">
      <alignment horizontal="center" vertical="center" wrapText="1"/>
    </xf>
    <xf numFmtId="0" fontId="17" fillId="10" borderId="179" applyNumberFormat="0" applyFont="1" applyFill="1" applyBorder="1" applyAlignment="1" applyProtection="0">
      <alignment horizontal="center" vertical="center" wrapText="1"/>
    </xf>
    <xf numFmtId="0" fontId="24" fillId="9" borderId="641" applyNumberFormat="0" applyFont="1" applyFill="1" applyBorder="1" applyAlignment="1" applyProtection="0">
      <alignment horizontal="center" vertical="center" wrapText="1"/>
    </xf>
    <xf numFmtId="0" fontId="8" fillId="10" borderId="153" applyNumberFormat="0" applyFont="1" applyFill="1" applyBorder="1" applyAlignment="1" applyProtection="0">
      <alignment horizontal="center" vertical="center" wrapText="1"/>
    </xf>
    <xf numFmtId="0" fontId="24" fillId="9" borderId="642" applyNumberFormat="0" applyFont="1" applyFill="1" applyBorder="1" applyAlignment="1" applyProtection="0">
      <alignment horizontal="center" vertical="center" wrapText="1"/>
    </xf>
    <xf numFmtId="59" fontId="6" fillId="4" borderId="485" applyNumberFormat="1" applyFont="1" applyFill="1" applyBorder="1" applyAlignment="1" applyProtection="0">
      <alignment horizontal="center" vertical="center" wrapText="1"/>
    </xf>
    <xf numFmtId="49" fontId="7" fillId="9" borderId="643" applyNumberFormat="1" applyFont="1" applyFill="1" applyBorder="1" applyAlignment="1" applyProtection="0">
      <alignment horizontal="center" vertical="center" wrapText="1"/>
    </xf>
    <xf numFmtId="59" fontId="5" fillId="4" borderId="644" applyNumberFormat="1" applyFont="1" applyFill="1" applyBorder="1" applyAlignment="1" applyProtection="0">
      <alignment horizontal="center" vertical="center" wrapText="1"/>
    </xf>
    <xf numFmtId="49" fontId="7" fillId="9" borderId="645" applyNumberFormat="1" applyFont="1" applyFill="1" applyBorder="1" applyAlignment="1" applyProtection="0">
      <alignment horizontal="center" vertical="center" wrapText="1"/>
    </xf>
    <xf numFmtId="0" fontId="8" fillId="10" borderId="463" applyNumberFormat="1" applyFont="1" applyFill="1" applyBorder="1" applyAlignment="1" applyProtection="0">
      <alignment horizontal="center" vertical="center" wrapText="1"/>
    </xf>
    <xf numFmtId="0" fontId="24" fillId="9" borderId="90" applyNumberFormat="0" applyFont="1" applyFill="1" applyBorder="1" applyAlignment="1" applyProtection="0">
      <alignment horizontal="center" vertical="center" wrapText="1"/>
    </xf>
    <xf numFmtId="0" fontId="24" fillId="9" borderId="90" applyNumberFormat="1" applyFont="1" applyFill="1" applyBorder="1" applyAlignment="1" applyProtection="0">
      <alignment horizontal="center" vertical="center" wrapText="1"/>
    </xf>
    <xf numFmtId="0" fontId="8" fillId="10" borderId="169" applyNumberFormat="1" applyFont="1" applyFill="1" applyBorder="1" applyAlignment="1" applyProtection="0">
      <alignment horizontal="center" vertical="center" wrapText="1"/>
    </xf>
    <xf numFmtId="0" fontId="8" fillId="10" borderId="169" applyNumberFormat="0" applyFont="1" applyFill="1" applyBorder="1" applyAlignment="1" applyProtection="0">
      <alignment horizontal="center" vertical="center" wrapText="1"/>
    </xf>
    <xf numFmtId="0" fontId="24" fillId="9" borderId="646" applyNumberFormat="0" applyFont="1" applyFill="1" applyBorder="1" applyAlignment="1" applyProtection="0">
      <alignment horizontal="center" vertical="center" wrapText="1"/>
    </xf>
    <xf numFmtId="59" fontId="5" fillId="4" borderId="647" applyNumberFormat="1" applyFont="1" applyFill="1" applyBorder="1" applyAlignment="1" applyProtection="0">
      <alignment horizontal="center" vertical="center" wrapText="1"/>
    </xf>
    <xf numFmtId="0" fontId="0" fillId="6" borderId="648" applyNumberFormat="0" applyFont="1" applyFill="1" applyBorder="1" applyAlignment="1" applyProtection="0">
      <alignment vertical="top" wrapText="1"/>
    </xf>
    <xf numFmtId="59" fontId="5" fillId="4" borderId="648" applyNumberFormat="1" applyFont="1" applyFill="1" applyBorder="1" applyAlignment="1" applyProtection="0">
      <alignment horizontal="center" vertical="center" wrapText="1"/>
    </xf>
    <xf numFmtId="0" fontId="5" fillId="6" borderId="649" applyNumberFormat="1" applyFont="1" applyFill="1" applyBorder="1" applyAlignment="1" applyProtection="0">
      <alignment horizontal="center" vertical="center" wrapText="1"/>
    </xf>
    <xf numFmtId="0" fontId="5" fillId="6" borderId="318" applyNumberFormat="0" applyFont="1" applyFill="1" applyBorder="1" applyAlignment="1" applyProtection="0">
      <alignment horizontal="center" vertical="center" wrapText="1"/>
    </xf>
    <xf numFmtId="0" fontId="5" fillId="6" borderId="318" applyNumberFormat="1" applyFont="1" applyFill="1" applyBorder="1" applyAlignment="1" applyProtection="0">
      <alignment horizontal="center" vertical="center" wrapText="1"/>
    </xf>
    <xf numFmtId="0" fontId="5" fillId="6" borderId="155" applyNumberFormat="1" applyFont="1" applyFill="1" applyBorder="1" applyAlignment="1" applyProtection="0">
      <alignment horizontal="center" vertical="center" wrapText="1"/>
    </xf>
    <xf numFmtId="0" fontId="5" fillId="6" borderId="155" applyNumberFormat="0" applyFont="1" applyFill="1" applyBorder="1" applyAlignment="1" applyProtection="0">
      <alignment horizontal="center" vertical="center" wrapText="1"/>
    </xf>
    <xf numFmtId="0" fontId="5" fillId="6" borderId="650" applyNumberFormat="0" applyFont="1" applyFill="1" applyBorder="1" applyAlignment="1" applyProtection="0">
      <alignment horizontal="center" vertical="center" wrapText="1"/>
    </xf>
    <xf numFmtId="0" fontId="8" fillId="10" borderId="315" applyNumberFormat="1" applyFont="1" applyFill="1" applyBorder="1" applyAlignment="1" applyProtection="0">
      <alignment horizontal="center" vertical="center" wrapText="1"/>
    </xf>
    <xf numFmtId="0" fontId="24" fillId="9" borderId="1" applyNumberFormat="0" applyFont="1" applyFill="1" applyBorder="1" applyAlignment="1" applyProtection="0">
      <alignment horizontal="center" vertical="center" wrapText="1"/>
    </xf>
    <xf numFmtId="0" fontId="17" fillId="10" borderId="651" applyNumberFormat="0" applyFont="1" applyFill="1" applyBorder="1" applyAlignment="1" applyProtection="0">
      <alignment horizontal="center" vertical="center" wrapText="1"/>
    </xf>
    <xf numFmtId="0" fontId="0" fillId="6" borderId="651" applyNumberFormat="0" applyFont="1" applyFill="1" applyBorder="1" applyAlignment="1" applyProtection="0">
      <alignment vertical="top" wrapText="1"/>
    </xf>
    <xf numFmtId="0" fontId="8" fillId="10" borderId="316" applyNumberFormat="0" applyFont="1" applyFill="1" applyBorder="1" applyAlignment="1" applyProtection="0">
      <alignment horizontal="center" vertical="center" wrapText="1"/>
    </xf>
    <xf numFmtId="0" fontId="24" fillId="9" borderId="652" applyNumberFormat="0" applyFont="1" applyFill="1" applyBorder="1" applyAlignment="1" applyProtection="0">
      <alignment horizontal="center" vertical="center" wrapText="1"/>
    </xf>
    <xf numFmtId="49" fontId="5" fillId="4" borderId="114" applyNumberFormat="1" applyFont="1" applyFill="1" applyBorder="1" applyAlignment="1" applyProtection="0">
      <alignment horizontal="center" vertical="center" wrapText="1"/>
    </xf>
    <xf numFmtId="49" fontId="8" fillId="8" borderId="653" applyNumberFormat="1" applyFont="1" applyFill="1" applyBorder="1" applyAlignment="1" applyProtection="0">
      <alignment horizontal="center" vertical="center" wrapText="1"/>
    </xf>
    <xf numFmtId="49" fontId="8" fillId="8" borderId="654" applyNumberFormat="1" applyFont="1" applyFill="1" applyBorder="1" applyAlignment="1" applyProtection="0">
      <alignment horizontal="center" vertical="center" wrapText="1"/>
    </xf>
    <xf numFmtId="0" fontId="8" fillId="10" borderId="654" applyNumberFormat="1" applyFont="1" applyFill="1" applyBorder="1" applyAlignment="1" applyProtection="0">
      <alignment horizontal="center" vertical="center" wrapText="1"/>
    </xf>
    <xf numFmtId="0" fontId="24" fillId="9" borderId="654" applyNumberFormat="1" applyFont="1" applyFill="1" applyBorder="1" applyAlignment="1" applyProtection="0">
      <alignment horizontal="center" vertical="center" wrapText="1"/>
    </xf>
    <xf numFmtId="0" fontId="0" fillId="6" borderId="654" applyNumberFormat="0" applyFont="1" applyFill="1" applyBorder="1" applyAlignment="1" applyProtection="0">
      <alignment vertical="top" wrapText="1"/>
    </xf>
    <xf numFmtId="0" fontId="24" fillId="9" borderId="655" applyNumberFormat="1" applyFont="1" applyFill="1" applyBorder="1" applyAlignment="1" applyProtection="0">
      <alignment horizontal="center" vertical="center" wrapText="1"/>
    </xf>
    <xf numFmtId="59" fontId="5" fillId="4" borderId="656" applyNumberFormat="1" applyFont="1" applyFill="1" applyBorder="1" applyAlignment="1" applyProtection="0">
      <alignment horizontal="center" vertical="center" wrapText="1"/>
    </xf>
    <xf numFmtId="59" fontId="5" fillId="4" borderId="657" applyNumberFormat="1" applyFont="1" applyFill="1" applyBorder="1" applyAlignment="1" applyProtection="0">
      <alignment horizontal="center" vertical="center" wrapText="1"/>
    </xf>
    <xf numFmtId="0" fontId="0" fillId="6" borderId="657" applyNumberFormat="0" applyFont="1" applyFill="1" applyBorder="1" applyAlignment="1" applyProtection="0">
      <alignment vertical="top" wrapText="1"/>
    </xf>
    <xf numFmtId="0" fontId="5" fillId="5" borderId="607" applyNumberFormat="0" applyFont="1" applyFill="1" applyBorder="1" applyAlignment="1" applyProtection="0">
      <alignment horizontal="center" vertical="center" wrapText="1"/>
    </xf>
    <xf numFmtId="0" fontId="0" fillId="15" borderId="319" applyNumberFormat="0" applyFont="1" applyFill="1" applyBorder="1" applyAlignment="1" applyProtection="0">
      <alignment vertical="top" wrapText="1"/>
    </xf>
    <xf numFmtId="0" fontId="0" fillId="15" borderId="320" applyNumberFormat="0" applyFont="1" applyFill="1" applyBorder="1" applyAlignment="1" applyProtection="0">
      <alignment vertical="top" wrapText="1"/>
    </xf>
    <xf numFmtId="49" fontId="29" fillId="5" borderId="658" applyNumberFormat="1" applyFont="1" applyFill="1" applyBorder="1" applyAlignment="1" applyProtection="0">
      <alignment horizontal="left" vertical="center" wrapText="1"/>
    </xf>
    <xf numFmtId="0" fontId="0" fillId="6" borderId="83" applyNumberFormat="0" applyFont="1" applyFill="1" applyBorder="1" applyAlignment="1" applyProtection="0">
      <alignment vertical="top" wrapText="1"/>
    </xf>
    <xf numFmtId="0" fontId="0" fillId="6" borderId="115" applyNumberFormat="0" applyFont="1" applyFill="1" applyBorder="1" applyAlignment="1" applyProtection="0">
      <alignment vertical="top" wrapText="1"/>
    </xf>
    <xf numFmtId="0" fontId="0" fillId="6" borderId="659" applyNumberFormat="0" applyFont="1" applyFill="1" applyBorder="1" applyAlignment="1" applyProtection="0">
      <alignment vertical="top" wrapText="1"/>
    </xf>
    <xf numFmtId="0" fontId="1" fillId="15" borderId="90" applyNumberFormat="0" applyFont="1" applyFill="1" applyBorder="1" applyAlignment="1" applyProtection="0">
      <alignment vertical="top" wrapText="1"/>
    </xf>
    <xf numFmtId="49" fontId="5" fillId="14" borderId="90" applyNumberFormat="1" applyFont="1" applyFill="1" applyBorder="1" applyAlignment="1" applyProtection="0">
      <alignment horizontal="center" vertical="center" wrapText="1"/>
    </xf>
    <xf numFmtId="49" fontId="5" fillId="14" borderId="84" applyNumberFormat="1" applyFont="1" applyFill="1" applyBorder="1" applyAlignment="1" applyProtection="0">
      <alignment horizontal="center" vertical="center" wrapText="1"/>
    </xf>
    <xf numFmtId="49" fontId="5" fillId="14" borderId="616" applyNumberFormat="1" applyFont="1" applyFill="1" applyBorder="1" applyAlignment="1" applyProtection="0">
      <alignment horizontal="center" vertical="center" wrapText="1"/>
    </xf>
    <xf numFmtId="49" fontId="5" fillId="7" borderId="626" applyNumberFormat="1" applyFont="1" applyFill="1" applyBorder="1" applyAlignment="1" applyProtection="0">
      <alignment horizontal="center" vertical="center" wrapText="1"/>
    </xf>
    <xf numFmtId="49" fontId="5" fillId="7" borderId="84" applyNumberFormat="1" applyFont="1" applyFill="1" applyBorder="1" applyAlignment="1" applyProtection="0">
      <alignment horizontal="center" vertical="center" wrapText="1"/>
    </xf>
    <xf numFmtId="49" fontId="5" fillId="7" borderId="90" applyNumberFormat="1" applyFont="1" applyFill="1" applyBorder="1" applyAlignment="1" applyProtection="0">
      <alignment horizontal="center" vertical="center" wrapText="1"/>
    </xf>
    <xf numFmtId="49" fontId="8" fillId="8" borderId="70" applyNumberFormat="1" applyFont="1" applyFill="1" applyBorder="1" applyAlignment="1" applyProtection="0">
      <alignment horizontal="center" vertical="center" wrapText="1"/>
    </xf>
    <xf numFmtId="49" fontId="8" fillId="8" borderId="660" applyNumberFormat="1" applyFont="1" applyFill="1" applyBorder="1" applyAlignment="1" applyProtection="0">
      <alignment horizontal="center" vertical="center" wrapText="1"/>
    </xf>
    <xf numFmtId="49" fontId="8" fillId="8" borderId="661" applyNumberFormat="1" applyFont="1" applyFill="1" applyBorder="1" applyAlignment="1" applyProtection="0">
      <alignment horizontal="center" vertical="center" wrapText="1"/>
    </xf>
    <xf numFmtId="0" fontId="0" fillId="6" borderId="411" applyNumberFormat="0" applyFont="1" applyFill="1" applyBorder="1" applyAlignment="1" applyProtection="0">
      <alignment vertical="top" wrapText="1"/>
    </xf>
    <xf numFmtId="59" fontId="5" fillId="4" borderId="309" applyNumberFormat="1" applyFont="1" applyFill="1" applyBorder="1" applyAlignment="1" applyProtection="0">
      <alignment horizontal="center" vertical="center" wrapText="1"/>
    </xf>
    <xf numFmtId="49" fontId="8" fillId="8" borderId="662" applyNumberFormat="1" applyFont="1" applyFill="1" applyBorder="1" applyAlignment="1" applyProtection="0">
      <alignment horizontal="center" vertical="center" wrapText="1"/>
    </xf>
    <xf numFmtId="0" fontId="0" fillId="6" borderId="663" applyNumberFormat="0" applyFont="1" applyFill="1" applyBorder="1" applyAlignment="1" applyProtection="0">
      <alignment vertical="top" wrapText="1"/>
    </xf>
    <xf numFmtId="0" fontId="0" fillId="6" borderId="664" applyNumberFormat="0" applyFont="1" applyFill="1" applyBorder="1" applyAlignment="1" applyProtection="0">
      <alignment vertical="top" wrapText="1"/>
    </xf>
    <xf numFmtId="49" fontId="8" fillId="10" borderId="70" applyNumberFormat="1" applyFont="1" applyFill="1" applyBorder="1" applyAlignment="1" applyProtection="0">
      <alignment horizontal="center" vertical="center" wrapText="1"/>
    </xf>
    <xf numFmtId="60" fontId="17" fillId="10" borderId="70" applyNumberFormat="1" applyFont="1" applyFill="1" applyBorder="1" applyAlignment="1" applyProtection="0">
      <alignment horizontal="center" vertical="center" wrapText="1"/>
    </xf>
    <xf numFmtId="0" fontId="17" fillId="10" borderId="70" applyNumberFormat="1" applyFont="1" applyFill="1" applyBorder="1" applyAlignment="1" applyProtection="0">
      <alignment horizontal="center" vertical="center" wrapText="1"/>
    </xf>
    <xf numFmtId="0" fontId="23" fillId="30" borderId="70" applyNumberFormat="1" applyFont="1" applyFill="1" applyBorder="1" applyAlignment="1" applyProtection="0">
      <alignment horizontal="center" vertical="center" wrapText="1"/>
    </xf>
    <xf numFmtId="0" fontId="17" fillId="10" borderId="70" applyNumberFormat="0" applyFont="1" applyFill="1" applyBorder="1" applyAlignment="1" applyProtection="0">
      <alignment horizontal="center" vertical="center" wrapText="1"/>
    </xf>
    <xf numFmtId="0" fontId="17" fillId="10" borderId="411" applyNumberFormat="1" applyFont="1" applyFill="1" applyBorder="1" applyAlignment="1" applyProtection="0">
      <alignment horizontal="center" vertical="center" wrapText="1"/>
    </xf>
    <xf numFmtId="9" fontId="24" fillId="4" borderId="665" applyNumberFormat="1" applyFont="1" applyFill="1" applyBorder="1" applyAlignment="1" applyProtection="0">
      <alignment horizontal="center" vertical="center" wrapText="1"/>
    </xf>
    <xf numFmtId="60" fontId="23" fillId="9" borderId="627" applyNumberFormat="1" applyFont="1" applyFill="1" applyBorder="1" applyAlignment="1" applyProtection="0">
      <alignment horizontal="center" vertical="center" wrapText="1"/>
    </xf>
    <xf numFmtId="60" fontId="23" fillId="9" borderId="70" applyNumberFormat="1" applyFont="1" applyFill="1" applyBorder="1" applyAlignment="1" applyProtection="0">
      <alignment horizontal="center" vertical="center" wrapText="1"/>
    </xf>
    <xf numFmtId="49" fontId="5" fillId="6" borderId="70" applyNumberFormat="1" applyFont="1" applyFill="1" applyBorder="1" applyAlignment="1" applyProtection="0">
      <alignment horizontal="center" vertical="center" wrapText="1"/>
    </xf>
    <xf numFmtId="60" fontId="18" fillId="6" borderId="70" applyNumberFormat="1" applyFont="1" applyFill="1" applyBorder="1" applyAlignment="1" applyProtection="0">
      <alignment horizontal="center" vertical="center" wrapText="1"/>
    </xf>
    <xf numFmtId="0" fontId="18" fillId="6" borderId="70" applyNumberFormat="1" applyFont="1" applyFill="1" applyBorder="1" applyAlignment="1" applyProtection="0">
      <alignment horizontal="center" vertical="center" wrapText="1"/>
    </xf>
    <xf numFmtId="0" fontId="18" fillId="6" borderId="70" applyNumberFormat="0" applyFont="1" applyFill="1" applyBorder="1" applyAlignment="1" applyProtection="0">
      <alignment horizontal="center" vertical="center" wrapText="1"/>
    </xf>
    <xf numFmtId="0" fontId="18" fillId="6" borderId="411" applyNumberFormat="1" applyFont="1" applyFill="1" applyBorder="1" applyAlignment="1" applyProtection="0">
      <alignment horizontal="center" vertical="center" wrapText="1"/>
    </xf>
    <xf numFmtId="60" fontId="18" fillId="6" borderId="623" applyNumberFormat="1" applyFont="1" applyFill="1" applyBorder="1" applyAlignment="1" applyProtection="0">
      <alignment horizontal="center" vertical="center" wrapText="1"/>
    </xf>
    <xf numFmtId="60" fontId="18" fillId="6" borderId="318" applyNumberFormat="1" applyFont="1" applyFill="1" applyBorder="1" applyAlignment="1" applyProtection="0">
      <alignment horizontal="center" vertical="center" wrapText="1"/>
    </xf>
    <xf numFmtId="9" fontId="24" fillId="4" borderId="666" applyNumberFormat="1" applyFont="1" applyFill="1" applyBorder="1" applyAlignment="1" applyProtection="0">
      <alignment horizontal="center" vertical="center" wrapText="1"/>
    </xf>
    <xf numFmtId="59" fontId="5" fillId="4" borderId="667" applyNumberFormat="1" applyFont="1" applyFill="1" applyBorder="1" applyAlignment="1" applyProtection="0">
      <alignment horizontal="center" vertical="center" wrapText="1"/>
    </xf>
    <xf numFmtId="60" fontId="18" fillId="6" borderId="627" applyNumberFormat="1" applyFont="1" applyFill="1" applyBorder="1" applyAlignment="1" applyProtection="0">
      <alignment horizontal="center" vertical="center" wrapText="1"/>
    </xf>
    <xf numFmtId="60" fontId="18" fillId="31" borderId="70" applyNumberFormat="1" applyFont="1" applyFill="1" applyBorder="1" applyAlignment="1" applyProtection="0">
      <alignment horizontal="center" vertical="center" wrapText="1"/>
    </xf>
    <xf numFmtId="60" fontId="23" fillId="9" borderId="318" applyNumberFormat="1" applyFont="1" applyFill="1" applyBorder="1" applyAlignment="1" applyProtection="0">
      <alignment horizontal="center" vertical="center" wrapText="1"/>
    </xf>
    <xf numFmtId="59" fontId="5" fillId="4" borderId="668" applyNumberFormat="1" applyFont="1" applyFill="1" applyBorder="1" applyAlignment="1" applyProtection="0">
      <alignment horizontal="center" vertical="center" wrapText="1"/>
    </xf>
    <xf numFmtId="59" fontId="18" fillId="6" borderId="70" applyNumberFormat="1" applyFont="1" applyFill="1" applyBorder="1" applyAlignment="1" applyProtection="0">
      <alignment horizontal="center" vertical="center" wrapText="1"/>
    </xf>
    <xf numFmtId="59" fontId="17" fillId="10" borderId="70" applyNumberFormat="1" applyFont="1" applyFill="1" applyBorder="1" applyAlignment="1" applyProtection="0">
      <alignment horizontal="center" vertical="center" wrapText="1"/>
    </xf>
    <xf numFmtId="60" fontId="23" fillId="9" borderId="623" applyNumberFormat="1" applyFont="1" applyFill="1" applyBorder="1" applyAlignment="1" applyProtection="0">
      <alignment horizontal="center" vertical="center" wrapText="1"/>
    </xf>
    <xf numFmtId="0" fontId="23" fillId="12" borderId="70" applyNumberFormat="1" applyFont="1" applyFill="1" applyBorder="1" applyAlignment="1" applyProtection="0">
      <alignment horizontal="center" vertical="center" wrapText="1"/>
    </xf>
    <xf numFmtId="0" fontId="23" fillId="32" borderId="70" applyNumberFormat="1" applyFont="1" applyFill="1" applyBorder="1" applyAlignment="1" applyProtection="0">
      <alignment horizontal="center" vertical="center" wrapText="1"/>
    </xf>
    <xf numFmtId="59" fontId="24" fillId="4" borderId="665" applyNumberFormat="1" applyFont="1" applyFill="1" applyBorder="1" applyAlignment="1" applyProtection="0">
      <alignment horizontal="center" vertical="center" wrapText="1"/>
    </xf>
    <xf numFmtId="59" fontId="5" fillId="4" borderId="627" applyNumberFormat="1" applyFont="1" applyFill="1" applyBorder="1" applyAlignment="1" applyProtection="0">
      <alignment horizontal="center" vertical="center" wrapText="1"/>
    </xf>
    <xf numFmtId="49" fontId="5" fillId="20" borderId="70" applyNumberFormat="1" applyFont="1" applyFill="1" applyBorder="1" applyAlignment="1" applyProtection="0">
      <alignment horizontal="center" vertical="center" wrapText="1"/>
    </xf>
    <xf numFmtId="0" fontId="19" fillId="20" borderId="70" applyNumberFormat="0" applyFont="1" applyFill="1" applyBorder="1" applyAlignment="1" applyProtection="0">
      <alignment horizontal="center" vertical="center" wrapText="1"/>
    </xf>
    <xf numFmtId="0" fontId="19" fillId="20" borderId="70" applyNumberFormat="1" applyFont="1" applyFill="1" applyBorder="1" applyAlignment="1" applyProtection="0">
      <alignment horizontal="center" vertical="center" wrapText="1"/>
    </xf>
    <xf numFmtId="59" fontId="19" fillId="20" borderId="70" applyNumberFormat="1" applyFont="1" applyFill="1" applyBorder="1" applyAlignment="1" applyProtection="0">
      <alignment horizontal="center" vertical="center" wrapText="1"/>
    </xf>
    <xf numFmtId="0" fontId="19" fillId="20" borderId="660" applyNumberFormat="1" applyFont="1" applyFill="1" applyBorder="1" applyAlignment="1" applyProtection="0">
      <alignment horizontal="center" vertical="center" wrapText="1"/>
    </xf>
    <xf numFmtId="59" fontId="5" fillId="4" borderId="669" applyNumberFormat="1" applyFont="1" applyFill="1" applyBorder="1" applyAlignment="1" applyProtection="0">
      <alignment horizontal="center" vertical="center" wrapText="1"/>
    </xf>
    <xf numFmtId="60" fontId="19" fillId="20" borderId="661" applyNumberFormat="1" applyFont="1" applyFill="1" applyBorder="1" applyAlignment="1" applyProtection="0">
      <alignment horizontal="center" vertical="center" wrapText="1"/>
    </xf>
    <xf numFmtId="60" fontId="19" fillId="20" borderId="70" applyNumberFormat="1" applyFont="1" applyFill="1" applyBorder="1" applyAlignment="1" applyProtection="0">
      <alignment horizontal="center" vertical="center" wrapText="1"/>
    </xf>
    <xf numFmtId="49" fontId="13" fillId="8" borderId="660" applyNumberFormat="1" applyFont="1" applyFill="1" applyBorder="1" applyAlignment="1" applyProtection="0">
      <alignment horizontal="center" vertical="center" wrapText="1"/>
    </xf>
    <xf numFmtId="49" fontId="8" fillId="8" borderId="670" applyNumberFormat="1" applyFont="1" applyFill="1" applyBorder="1" applyAlignment="1" applyProtection="0">
      <alignment horizontal="center" vertical="center" wrapText="1"/>
    </xf>
    <xf numFmtId="0" fontId="18" fillId="6" borderId="660" applyNumberFormat="1" applyFont="1" applyFill="1" applyBorder="1" applyAlignment="1" applyProtection="0">
      <alignment horizontal="center" vertical="center" wrapText="1"/>
    </xf>
    <xf numFmtId="60" fontId="18" fillId="6" borderId="671" applyNumberFormat="1" applyFont="1" applyFill="1" applyBorder="1" applyAlignment="1" applyProtection="0">
      <alignment horizontal="center" vertical="center" wrapText="1"/>
    </xf>
    <xf numFmtId="59" fontId="23" fillId="9" borderId="70" applyNumberFormat="1" applyFont="1" applyFill="1" applyBorder="1" applyAlignment="1" applyProtection="0">
      <alignment horizontal="center" vertical="center" wrapText="1"/>
    </xf>
    <xf numFmtId="0" fontId="17" fillId="10" borderId="660" applyNumberFormat="1" applyFont="1" applyFill="1" applyBorder="1" applyAlignment="1" applyProtection="0">
      <alignment horizontal="center" vertical="center" wrapText="1"/>
    </xf>
    <xf numFmtId="59" fontId="5" fillId="4" borderId="672" applyNumberFormat="1" applyFont="1" applyFill="1" applyBorder="1" applyAlignment="1" applyProtection="0">
      <alignment horizontal="center" vertical="center" wrapText="1"/>
    </xf>
    <xf numFmtId="60" fontId="17" fillId="10" borderId="318" applyNumberFormat="1" applyFont="1" applyFill="1" applyBorder="1" applyAlignment="1" applyProtection="0">
      <alignment horizontal="center" vertical="center" wrapText="1"/>
    </xf>
    <xf numFmtId="59" fontId="5" fillId="4" borderId="673" applyNumberFormat="1" applyFont="1" applyFill="1" applyBorder="1" applyAlignment="1" applyProtection="0">
      <alignment horizontal="center" vertical="center" wrapText="1"/>
    </xf>
    <xf numFmtId="49" fontId="24" fillId="9" borderId="70" applyNumberFormat="1" applyFont="1" applyFill="1" applyBorder="1" applyAlignment="1" applyProtection="0">
      <alignment horizontal="center" vertical="center" wrapText="1"/>
    </xf>
    <xf numFmtId="0" fontId="23" fillId="9" borderId="70" applyNumberFormat="1" applyFont="1" applyFill="1" applyBorder="1" applyAlignment="1" applyProtection="0">
      <alignment horizontal="center" vertical="center" wrapText="1"/>
    </xf>
    <xf numFmtId="0" fontId="23" fillId="9" borderId="660" applyNumberFormat="1" applyFont="1" applyFill="1" applyBorder="1" applyAlignment="1" applyProtection="0">
      <alignment horizontal="center" vertical="center" wrapText="1"/>
    </xf>
    <xf numFmtId="59" fontId="5" fillId="4" borderId="661" applyNumberFormat="1" applyFont="1" applyFill="1" applyBorder="1" applyAlignment="1" applyProtection="0">
      <alignment horizontal="center" vertical="center" wrapText="1"/>
    </xf>
    <xf numFmtId="0" fontId="18" fillId="6" borderId="668" applyNumberFormat="1" applyFont="1" applyFill="1" applyBorder="1" applyAlignment="1" applyProtection="0">
      <alignment horizontal="center" vertical="center" wrapText="1"/>
    </xf>
    <xf numFmtId="60" fontId="18" fillId="6" borderId="661" applyNumberFormat="1" applyFont="1" applyFill="1" applyBorder="1" applyAlignment="1" applyProtection="0">
      <alignment horizontal="center" vertical="center" wrapText="1"/>
    </xf>
    <xf numFmtId="59" fontId="5" fillId="4" borderId="674" applyNumberFormat="1" applyFont="1" applyFill="1" applyBorder="1" applyAlignment="1" applyProtection="0">
      <alignment horizontal="center" vertical="center" wrapText="1"/>
    </xf>
    <xf numFmtId="0" fontId="19" fillId="20" borderId="661" applyNumberFormat="1" applyFont="1" applyFill="1" applyBorder="1" applyAlignment="1" applyProtection="0">
      <alignment horizontal="center" vertical="center" wrapText="1"/>
    </xf>
    <xf numFmtId="0" fontId="24" fillId="4" borderId="675" applyNumberFormat="0" applyFont="1" applyFill="1" applyBorder="1" applyAlignment="1" applyProtection="0">
      <alignment horizontal="center" vertical="center" wrapText="1"/>
    </xf>
    <xf numFmtId="60" fontId="23" fillId="4" borderId="675" applyNumberFormat="1" applyFont="1" applyFill="1" applyBorder="1" applyAlignment="1" applyProtection="0">
      <alignment horizontal="center" vertical="center" wrapText="1"/>
    </xf>
    <xf numFmtId="0" fontId="23" fillId="4" borderId="675" applyNumberFormat="0" applyFont="1" applyFill="1" applyBorder="1" applyAlignment="1" applyProtection="0">
      <alignment horizontal="center" vertical="center" wrapText="1"/>
    </xf>
    <xf numFmtId="60" fontId="23" fillId="4" borderId="676" applyNumberFormat="1" applyFont="1" applyFill="1" applyBorder="1" applyAlignment="1" applyProtection="0">
      <alignment horizontal="center" vertical="center" wrapText="1"/>
    </xf>
    <xf numFmtId="59" fontId="5" fillId="4" borderId="677" applyNumberFormat="1" applyFont="1" applyFill="1" applyBorder="1" applyAlignment="1" applyProtection="0">
      <alignment horizontal="center" vertical="center" wrapText="1"/>
    </xf>
    <xf numFmtId="0" fontId="24" fillId="4" borderId="678" applyNumberFormat="0" applyFont="1" applyFill="1" applyBorder="1" applyAlignment="1" applyProtection="0">
      <alignment horizontal="center" vertical="center" wrapText="1"/>
    </xf>
    <xf numFmtId="60" fontId="23" fillId="4" borderId="678" applyNumberFormat="1" applyFont="1" applyFill="1" applyBorder="1" applyAlignment="1" applyProtection="0">
      <alignment horizontal="center" vertical="center" wrapText="1"/>
    </xf>
    <xf numFmtId="0" fontId="23" fillId="4" borderId="678" applyNumberFormat="0" applyFont="1" applyFill="1" applyBorder="1" applyAlignment="1" applyProtection="0">
      <alignment horizontal="center" vertical="center" wrapText="1"/>
    </xf>
    <xf numFmtId="59" fontId="5" fillId="4" borderId="679" applyNumberFormat="1" applyFont="1" applyFill="1" applyBorder="1" applyAlignment="1" applyProtection="0">
      <alignment horizontal="center" vertical="center" wrapText="1"/>
    </xf>
    <xf numFmtId="0" fontId="23" fillId="4" borderId="680" applyNumberFormat="0" applyFont="1" applyFill="1" applyBorder="1" applyAlignment="1" applyProtection="0">
      <alignment horizontal="center" vertical="center" wrapText="1"/>
    </xf>
    <xf numFmtId="0" fontId="23" fillId="4" borderId="681" applyNumberFormat="0" applyFont="1" applyFill="1" applyBorder="1" applyAlignment="1" applyProtection="0">
      <alignment horizontal="center" vertical="center" wrapText="1"/>
    </xf>
    <xf numFmtId="60" fontId="23" fillId="4" borderId="681" applyNumberFormat="1" applyFont="1" applyFill="1" applyBorder="1" applyAlignment="1" applyProtection="0">
      <alignment horizontal="center" vertical="center" wrapText="1"/>
    </xf>
    <xf numFmtId="59" fontId="5" fillId="4" borderId="682" applyNumberFormat="1" applyFont="1" applyFill="1" applyBorder="1" applyAlignment="1" applyProtection="0">
      <alignment horizontal="center" vertical="center" wrapText="1"/>
    </xf>
    <xf numFmtId="59" fontId="5" fillId="4" borderId="683" applyNumberFormat="1" applyFont="1" applyFill="1" applyBorder="1" applyAlignment="1" applyProtection="0">
      <alignment horizontal="center" vertical="center" wrapText="1"/>
    </xf>
    <xf numFmtId="0" fontId="0" fillId="6" borderId="683" applyNumberFormat="0" applyFont="1" applyFill="1" applyBorder="1" applyAlignment="1" applyProtection="0">
      <alignment vertical="top" wrapText="1"/>
    </xf>
    <xf numFmtId="0" fontId="0" fillId="15" borderId="684" applyNumberFormat="0" applyFont="1" applyFill="1" applyBorder="1" applyAlignment="1" applyProtection="0">
      <alignment vertical="top" wrapText="1"/>
    </xf>
    <xf numFmtId="49" fontId="8" fillId="10" borderId="685" applyNumberFormat="1" applyFont="1" applyFill="1" applyBorder="1" applyAlignment="1" applyProtection="0">
      <alignment horizontal="center" vertical="center" wrapText="1"/>
    </xf>
    <xf numFmtId="0" fontId="0" fillId="6" borderId="686" applyNumberFormat="0" applyFont="1" applyFill="1" applyBorder="1" applyAlignment="1" applyProtection="0">
      <alignment vertical="top" wrapText="1"/>
    </xf>
    <xf numFmtId="0" fontId="0" fillId="6" borderId="687" applyNumberFormat="0" applyFont="1" applyFill="1" applyBorder="1" applyAlignment="1" applyProtection="0">
      <alignment vertical="top" wrapText="1"/>
    </xf>
    <xf numFmtId="0" fontId="0" fillId="6" borderId="688" applyNumberFormat="0" applyFont="1" applyFill="1" applyBorder="1" applyAlignment="1" applyProtection="0">
      <alignment vertical="top" wrapText="1"/>
    </xf>
    <xf numFmtId="49" fontId="8" fillId="10" borderId="113" applyNumberFormat="1" applyFont="1" applyFill="1" applyBorder="1" applyAlignment="1" applyProtection="0">
      <alignment horizontal="center" vertical="center" wrapText="1"/>
    </xf>
    <xf numFmtId="0" fontId="0" fillId="6" borderId="689" applyNumberFormat="0" applyFont="1" applyFill="1" applyBorder="1" applyAlignment="1" applyProtection="0">
      <alignment vertical="top" wrapText="1"/>
    </xf>
    <xf numFmtId="0" fontId="0" fillId="6" borderId="690" applyNumberFormat="0" applyFont="1" applyFill="1" applyBorder="1" applyAlignment="1" applyProtection="0">
      <alignment vertical="top" wrapText="1"/>
    </xf>
    <xf numFmtId="0" fontId="0" fillId="6" borderId="691" applyNumberFormat="0" applyFont="1" applyFill="1" applyBorder="1" applyAlignment="1" applyProtection="0">
      <alignment vertical="top" wrapText="1"/>
    </xf>
    <xf numFmtId="49" fontId="8" fillId="10" borderId="482" applyNumberFormat="1" applyFont="1" applyFill="1" applyBorder="1" applyAlignment="1" applyProtection="0">
      <alignment horizontal="center" vertical="center" wrapText="1"/>
    </xf>
    <xf numFmtId="0" fontId="0" fillId="6" borderId="692" applyNumberFormat="0" applyFont="1" applyFill="1" applyBorder="1" applyAlignment="1" applyProtection="0">
      <alignment vertical="top" wrapText="1"/>
    </xf>
    <xf numFmtId="0" fontId="0" fillId="6" borderId="693" applyNumberFormat="0" applyFont="1" applyFill="1" applyBorder="1" applyAlignment="1" applyProtection="0">
      <alignment vertical="top" wrapText="1"/>
    </xf>
    <xf numFmtId="59" fontId="5" fillId="4" borderId="613" applyNumberFormat="1" applyFont="1" applyFill="1" applyBorder="1" applyAlignment="1" applyProtection="0">
      <alignment horizontal="center" vertical="center" wrapText="1"/>
    </xf>
    <xf numFmtId="60" fontId="23" fillId="4" borderId="679" applyNumberFormat="1" applyFont="1" applyFill="1" applyBorder="1" applyAlignment="1" applyProtection="0">
      <alignment horizontal="center" vertical="center" wrapText="1"/>
    </xf>
    <xf numFmtId="49" fontId="8" fillId="10" borderId="72" applyNumberFormat="1" applyFont="1" applyFill="1" applyBorder="1" applyAlignment="1" applyProtection="0">
      <alignment horizontal="center" vertical="center" wrapText="1"/>
    </xf>
    <xf numFmtId="0" fontId="0" fillId="6" borderId="652" applyNumberFormat="0" applyFont="1" applyFill="1" applyBorder="1" applyAlignment="1" applyProtection="0">
      <alignment vertical="top" wrapText="1"/>
    </xf>
    <xf numFmtId="0" fontId="0" fillId="6" borderId="681" applyNumberFormat="0" applyFont="1" applyFill="1" applyBorder="1" applyAlignment="1" applyProtection="0">
      <alignment vertical="top" wrapText="1"/>
    </xf>
    <xf numFmtId="0" fontId="0" fillId="6" borderId="694" applyNumberFormat="0" applyFont="1" applyFill="1" applyBorder="1" applyAlignment="1" applyProtection="0">
      <alignment vertical="top" wrapText="1"/>
    </xf>
    <xf numFmtId="59" fontId="5" fillId="4" borderId="695" applyNumberFormat="1" applyFont="1" applyFill="1" applyBorder="1" applyAlignment="1" applyProtection="0">
      <alignment horizontal="center" vertical="center" wrapText="1"/>
    </xf>
    <xf numFmtId="49" fontId="5" fillId="6" borderId="72" applyNumberFormat="1" applyFont="1" applyFill="1" applyBorder="1" applyAlignment="1" applyProtection="0">
      <alignment horizontal="center" vertical="center" wrapText="1"/>
    </xf>
    <xf numFmtId="49" fontId="5" fillId="14" borderId="696" applyNumberFormat="1" applyFont="1" applyFill="1" applyBorder="1" applyAlignment="1" applyProtection="0">
      <alignment horizontal="center" vertical="center" wrapText="1"/>
    </xf>
    <xf numFmtId="49" fontId="5" fillId="14" borderId="83" applyNumberFormat="1" applyFont="1" applyFill="1" applyBorder="1" applyAlignment="1" applyProtection="0">
      <alignment horizontal="center" vertical="center" wrapText="1"/>
    </xf>
    <xf numFmtId="49" fontId="5" fillId="14" borderId="697" applyNumberFormat="1" applyFont="1" applyFill="1" applyBorder="1" applyAlignment="1" applyProtection="0">
      <alignment horizontal="center" vertical="center" wrapText="1"/>
    </xf>
    <xf numFmtId="49" fontId="5" fillId="14" borderId="698" applyNumberFormat="1" applyFont="1" applyFill="1" applyBorder="1" applyAlignment="1" applyProtection="0">
      <alignment horizontal="center" vertical="center" wrapText="1"/>
    </xf>
    <xf numFmtId="49" fontId="5" fillId="14" borderId="699" applyNumberFormat="1" applyFont="1" applyFill="1" applyBorder="1" applyAlignment="1" applyProtection="0">
      <alignment horizontal="center" vertical="center" wrapText="1"/>
    </xf>
    <xf numFmtId="0" fontId="8" fillId="10" borderId="73" applyNumberFormat="1" applyFont="1" applyFill="1" applyBorder="1" applyAlignment="1" applyProtection="0">
      <alignment horizontal="center" vertical="center" wrapText="1"/>
    </xf>
    <xf numFmtId="0" fontId="8" fillId="10" borderId="90" applyNumberFormat="1" applyFont="1" applyFill="1" applyBorder="1" applyAlignment="1" applyProtection="0">
      <alignment horizontal="center" vertical="center" wrapText="1"/>
    </xf>
    <xf numFmtId="0" fontId="8" fillId="10" borderId="90" applyNumberFormat="0" applyFont="1" applyFill="1" applyBorder="1" applyAlignment="1" applyProtection="0">
      <alignment horizontal="center" vertical="center" wrapText="1"/>
    </xf>
    <xf numFmtId="0" fontId="8" fillId="10" borderId="535" applyNumberFormat="1" applyFont="1" applyFill="1" applyBorder="1" applyAlignment="1" applyProtection="0">
      <alignment horizontal="center" vertical="center" wrapText="1"/>
    </xf>
    <xf numFmtId="0" fontId="8" fillId="10" borderId="511" applyNumberFormat="0" applyFont="1" applyFill="1" applyBorder="1" applyAlignment="1" applyProtection="0">
      <alignment horizontal="center" vertical="center" wrapText="1"/>
    </xf>
    <xf numFmtId="0" fontId="0" fillId="6" borderId="90" applyNumberFormat="0" applyFont="1" applyFill="1" applyBorder="1" applyAlignment="1" applyProtection="0">
      <alignment vertical="top" wrapText="1"/>
    </xf>
    <xf numFmtId="0" fontId="8" fillId="10" borderId="535" applyNumberFormat="0" applyFont="1" applyFill="1" applyBorder="1" applyAlignment="1" applyProtection="0">
      <alignment horizontal="center" vertical="center" wrapText="1"/>
    </xf>
    <xf numFmtId="0" fontId="8" fillId="10" borderId="70" applyNumberFormat="1" applyFont="1" applyFill="1" applyBorder="1" applyAlignment="1" applyProtection="0">
      <alignment horizontal="center" vertical="center" wrapText="1"/>
    </xf>
    <xf numFmtId="0" fontId="8" fillId="10" borderId="72" applyNumberFormat="1" applyFont="1" applyFill="1" applyBorder="1" applyAlignment="1" applyProtection="0">
      <alignment horizontal="center" vertical="center" wrapText="1"/>
    </xf>
    <xf numFmtId="0" fontId="8" fillId="10" borderId="511" applyNumberFormat="1" applyFont="1" applyFill="1" applyBorder="1" applyAlignment="1" applyProtection="0">
      <alignment horizontal="center" vertical="center" wrapText="1"/>
    </xf>
    <xf numFmtId="0" fontId="5" fillId="6" borderId="73" applyNumberFormat="0" applyFont="1" applyFill="1" applyBorder="1" applyAlignment="1" applyProtection="0">
      <alignment horizontal="center" vertical="center" wrapText="1"/>
    </xf>
    <xf numFmtId="0" fontId="5" fillId="6" borderId="70" applyNumberFormat="0" applyFont="1" applyFill="1" applyBorder="1" applyAlignment="1" applyProtection="0">
      <alignment horizontal="center" vertical="center" wrapText="1"/>
    </xf>
    <xf numFmtId="0" fontId="5" fillId="6" borderId="72" applyNumberFormat="0" applyFont="1" applyFill="1" applyBorder="1" applyAlignment="1" applyProtection="0">
      <alignment horizontal="center" vertical="center" wrapText="1"/>
    </xf>
    <xf numFmtId="0" fontId="5" fillId="6" borderId="73" applyNumberFormat="1" applyFont="1" applyFill="1" applyBorder="1" applyAlignment="1" applyProtection="0">
      <alignment horizontal="center" vertical="center" wrapText="1"/>
    </xf>
    <xf numFmtId="0" fontId="5" fillId="6" borderId="72" applyNumberFormat="1" applyFont="1" applyFill="1" applyBorder="1" applyAlignment="1" applyProtection="0">
      <alignment horizontal="center" vertical="center" wrapText="1"/>
    </xf>
    <xf numFmtId="0" fontId="8" fillId="10" borderId="73" applyNumberFormat="0" applyFont="1" applyFill="1" applyBorder="1" applyAlignment="1" applyProtection="0">
      <alignment horizontal="center" vertical="center" wrapText="1"/>
    </xf>
    <xf numFmtId="0" fontId="8" fillId="10" borderId="70" applyNumberFormat="0" applyFont="1" applyFill="1" applyBorder="1" applyAlignment="1" applyProtection="0">
      <alignment horizontal="center" vertical="center" wrapText="1"/>
    </xf>
    <xf numFmtId="0" fontId="8" fillId="10" borderId="72" applyNumberFormat="0" applyFont="1" applyFill="1" applyBorder="1" applyAlignment="1" applyProtection="0">
      <alignment horizontal="center" vertical="center" wrapText="1"/>
    </xf>
    <xf numFmtId="49" fontId="8" fillId="10" borderId="73" applyNumberFormat="1" applyFont="1" applyFill="1" applyBorder="1" applyAlignment="1" applyProtection="0">
      <alignment horizontal="center" vertical="center" wrapText="1"/>
    </xf>
    <xf numFmtId="49" fontId="24" fillId="30" borderId="72" applyNumberFormat="1" applyFont="1" applyFill="1" applyBorder="1" applyAlignment="1" applyProtection="0">
      <alignment horizontal="center" vertical="center" wrapText="1"/>
    </xf>
    <xf numFmtId="0" fontId="24" fillId="30" borderId="700" applyNumberFormat="1" applyFont="1" applyFill="1" applyBorder="1" applyAlignment="1" applyProtection="0">
      <alignment horizontal="center" vertical="center" wrapText="1"/>
    </xf>
    <xf numFmtId="0" fontId="24" fillId="30" borderId="73" applyNumberFormat="1" applyFont="1" applyFill="1" applyBorder="1" applyAlignment="1" applyProtection="0">
      <alignment horizontal="center" vertical="center" wrapText="1"/>
    </xf>
    <xf numFmtId="0" fontId="24" fillId="30" borderId="72" applyNumberFormat="1" applyFont="1" applyFill="1" applyBorder="1" applyAlignment="1" applyProtection="0">
      <alignment horizontal="center" vertical="center" wrapText="1"/>
    </xf>
    <xf numFmtId="0" fontId="24" fillId="30" borderId="700" applyNumberFormat="0" applyFont="1" applyFill="1" applyBorder="1" applyAlignment="1" applyProtection="0">
      <alignment horizontal="center" vertical="center" wrapText="1"/>
    </xf>
    <xf numFmtId="0" fontId="24" fillId="30" borderId="70" applyNumberFormat="0" applyFont="1" applyFill="1" applyBorder="1" applyAlignment="1" applyProtection="0">
      <alignment horizontal="center" vertical="center" wrapText="1"/>
    </xf>
    <xf numFmtId="0" fontId="24" fillId="30" borderId="72" applyNumberFormat="0" applyFont="1" applyFill="1" applyBorder="1" applyAlignment="1" applyProtection="0">
      <alignment horizontal="center" vertical="center" wrapText="1"/>
    </xf>
    <xf numFmtId="0" fontId="24" fillId="30" borderId="70" applyNumberFormat="1" applyFont="1" applyFill="1" applyBorder="1" applyAlignment="1" applyProtection="0">
      <alignment horizontal="center" vertical="center" wrapText="1"/>
    </xf>
    <xf numFmtId="0" fontId="24" fillId="30" borderId="73" applyNumberFormat="0" applyFont="1" applyFill="1" applyBorder="1" applyAlignment="1" applyProtection="0">
      <alignment horizontal="center" vertical="center" wrapText="1"/>
    </xf>
    <xf numFmtId="59" fontId="5" fillId="4" borderId="701" applyNumberFormat="1" applyFont="1" applyFill="1" applyBorder="1" applyAlignment="1" applyProtection="0">
      <alignment horizontal="center" vertical="center" wrapText="1"/>
    </xf>
    <xf numFmtId="59" fontId="5" fillId="4" borderId="277" applyNumberFormat="1" applyFont="1" applyFill="1" applyBorder="1" applyAlignment="1" applyProtection="0">
      <alignment horizontal="center" vertical="center" wrapText="1"/>
    </xf>
    <xf numFmtId="0" fontId="0" fillId="6" borderId="277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6" fillId="10" borderId="702" applyNumberFormat="1" applyFont="1" applyFill="1" applyBorder="1" applyAlignment="1" applyProtection="0">
      <alignment horizontal="right" vertical="top" wrapText="1"/>
    </xf>
    <xf numFmtId="49" fontId="6" fillId="22" borderId="322" applyNumberFormat="1" applyFont="1" applyFill="1" applyBorder="1" applyAlignment="1" applyProtection="0">
      <alignment horizontal="center" vertical="center" wrapText="1"/>
    </xf>
    <xf numFmtId="0" fontId="6" fillId="22" borderId="702" applyNumberFormat="0" applyFont="1" applyFill="1" applyBorder="1" applyAlignment="1" applyProtection="0">
      <alignment vertical="top" wrapText="1"/>
    </xf>
    <xf numFmtId="0" fontId="6" fillId="22" borderId="324" applyNumberFormat="0" applyFont="1" applyFill="1" applyBorder="1" applyAlignment="1" applyProtection="0">
      <alignment vertical="top" wrapText="1"/>
    </xf>
    <xf numFmtId="49" fontId="6" fillId="7" borderId="325" applyNumberFormat="1" applyFont="1" applyFill="1" applyBorder="1" applyAlignment="1" applyProtection="0">
      <alignment horizontal="center" vertical="center" wrapText="1"/>
    </xf>
    <xf numFmtId="0" fontId="0" fillId="6" borderId="703" applyNumberFormat="0" applyFont="1" applyFill="1" applyBorder="1" applyAlignment="1" applyProtection="0">
      <alignment vertical="top" wrapText="1"/>
    </xf>
    <xf numFmtId="49" fontId="6" fillId="7" borderId="704" applyNumberFormat="1" applyFont="1" applyFill="1" applyBorder="1" applyAlignment="1" applyProtection="0">
      <alignment horizontal="center" vertical="center" wrapText="1"/>
    </xf>
    <xf numFmtId="49" fontId="6" fillId="22" borderId="325" applyNumberFormat="1" applyFont="1" applyFill="1" applyBorder="1" applyAlignment="1" applyProtection="0">
      <alignment horizontal="center" vertical="center" wrapText="1"/>
    </xf>
    <xf numFmtId="49" fontId="26" fillId="10" borderId="705" applyNumberFormat="1" applyFont="1" applyFill="1" applyBorder="1" applyAlignment="1" applyProtection="0">
      <alignment horizontal="right" vertical="top" wrapText="1"/>
    </xf>
    <xf numFmtId="49" fontId="6" fillId="22" borderId="329" applyNumberFormat="1" applyFont="1" applyFill="1" applyBorder="1" applyAlignment="1" applyProtection="0">
      <alignment horizontal="center" vertical="center" wrapText="1"/>
    </xf>
    <xf numFmtId="0" fontId="6" fillId="22" borderId="705" applyNumberFormat="0" applyFont="1" applyFill="1" applyBorder="1" applyAlignment="1" applyProtection="0">
      <alignment vertical="top" wrapText="1"/>
    </xf>
    <xf numFmtId="49" fontId="6" fillId="22" borderId="706" applyNumberFormat="1" applyFont="1" applyFill="1" applyBorder="1" applyAlignment="1" applyProtection="0">
      <alignment horizontal="center" vertical="center" wrapText="1"/>
    </xf>
    <xf numFmtId="49" fontId="6" fillId="7" borderId="332" applyNumberFormat="1" applyFont="1" applyFill="1" applyBorder="1" applyAlignment="1" applyProtection="0">
      <alignment horizontal="center" vertical="center" wrapText="1"/>
    </xf>
    <xf numFmtId="0" fontId="0" fillId="6" borderId="707" applyNumberFormat="0" applyFont="1" applyFill="1" applyBorder="1" applyAlignment="1" applyProtection="0">
      <alignment vertical="top" wrapText="1"/>
    </xf>
    <xf numFmtId="49" fontId="6" fillId="7" borderId="706" applyNumberFormat="1" applyFont="1" applyFill="1" applyBorder="1" applyAlignment="1" applyProtection="0">
      <alignment horizontal="center" vertical="center" wrapText="1"/>
    </xf>
    <xf numFmtId="49" fontId="6" fillId="22" borderId="332" applyNumberFormat="1" applyFont="1" applyFill="1" applyBorder="1" applyAlignment="1" applyProtection="0">
      <alignment horizontal="center" vertical="center" wrapText="1"/>
    </xf>
    <xf numFmtId="49" fontId="26" fillId="10" borderId="702" applyNumberFormat="1" applyFont="1" applyFill="1" applyBorder="1" applyAlignment="1" applyProtection="0">
      <alignment horizontal="center" vertical="center" wrapText="1"/>
    </xf>
    <xf numFmtId="49" fontId="26" fillId="10" borderId="708" applyNumberFormat="1" applyFont="1" applyFill="1" applyBorder="1" applyAlignment="1" applyProtection="0">
      <alignment horizontal="center" vertical="center" wrapText="1"/>
    </xf>
    <xf numFmtId="49" fontId="26" fillId="10" borderId="709" applyNumberFormat="1" applyFont="1" applyFill="1" applyBorder="1" applyAlignment="1" applyProtection="0">
      <alignment horizontal="center" vertical="center" wrapText="1"/>
    </xf>
    <xf numFmtId="0" fontId="6" fillId="11" borderId="342" applyNumberFormat="1" applyFont="1" applyFill="1" applyBorder="1" applyAlignment="1" applyProtection="0">
      <alignment horizontal="center" vertical="center" wrapText="1"/>
    </xf>
    <xf numFmtId="0" fontId="6" fillId="11" borderId="709" applyNumberFormat="1" applyFont="1" applyFill="1" applyBorder="1" applyAlignment="1" applyProtection="0">
      <alignment horizontal="center" vertical="center" wrapText="1"/>
    </xf>
    <xf numFmtId="0" fontId="6" fillId="25" borderId="342" applyNumberFormat="1" applyFont="1" applyFill="1" applyBorder="1" applyAlignment="1" applyProtection="0">
      <alignment horizontal="center" vertical="center" wrapText="1"/>
    </xf>
    <xf numFmtId="0" fontId="6" fillId="25" borderId="709" applyNumberFormat="1" applyFont="1" applyFill="1" applyBorder="1" applyAlignment="1" applyProtection="0">
      <alignment horizontal="center" vertical="center" wrapText="1"/>
    </xf>
    <xf numFmtId="49" fontId="26" fillId="10" borderId="710" applyNumberFormat="1" applyFont="1" applyFill="1" applyBorder="1" applyAlignment="1" applyProtection="0">
      <alignment horizontal="center" vertical="center" wrapText="1"/>
    </xf>
    <xf numFmtId="49" fontId="26" fillId="4" borderId="711" applyNumberFormat="1" applyFont="1" applyFill="1" applyBorder="1" applyAlignment="1" applyProtection="0">
      <alignment horizontal="center" vertical="center" wrapText="1"/>
    </xf>
    <xf numFmtId="0" fontId="6" fillId="4" borderId="342" applyNumberFormat="0" applyFont="1" applyFill="1" applyBorder="1" applyAlignment="1" applyProtection="0">
      <alignment horizontal="center" vertical="center" wrapText="1"/>
    </xf>
    <xf numFmtId="0" fontId="6" fillId="4" borderId="709" applyNumberFormat="0" applyFont="1" applyFill="1" applyBorder="1" applyAlignment="1" applyProtection="0">
      <alignment horizontal="center" vertical="center" wrapText="1"/>
    </xf>
    <xf numFmtId="0" fontId="6" fillId="4" borderId="712" applyNumberFormat="0" applyFont="1" applyFill="1" applyBorder="1" applyAlignment="1" applyProtection="0">
      <alignment horizontal="center" vertical="center" wrapText="1"/>
    </xf>
    <xf numFmtId="0" fontId="6" fillId="4" borderId="713" applyNumberFormat="0" applyFont="1" applyFill="1" applyBorder="1" applyAlignment="1" applyProtection="0">
      <alignment horizontal="center" vertical="center" wrapText="1"/>
    </xf>
    <xf numFmtId="49" fontId="26" fillId="10" borderId="714" applyNumberFormat="1" applyFont="1" applyFill="1" applyBorder="1" applyAlignment="1" applyProtection="0">
      <alignment horizontal="center" vertical="center" wrapText="1"/>
    </xf>
    <xf numFmtId="0" fontId="6" fillId="6" borderId="342" applyNumberFormat="1" applyFont="1" applyFill="1" applyBorder="1" applyAlignment="1" applyProtection="0">
      <alignment horizontal="center" vertical="center" wrapText="1"/>
    </xf>
    <xf numFmtId="0" fontId="6" fillId="6" borderId="709" applyNumberFormat="1" applyFont="1" applyFill="1" applyBorder="1" applyAlignment="1" applyProtection="0">
      <alignment horizontal="center" vertical="center" wrapText="1"/>
    </xf>
    <xf numFmtId="0" fontId="0" fillId="6" borderId="709" applyNumberFormat="0" applyFont="1" applyFill="1" applyBorder="1" applyAlignment="1" applyProtection="0">
      <alignment vertical="top" wrapText="1"/>
    </xf>
    <xf numFmtId="49" fontId="26" fillId="10" borderId="709" applyNumberFormat="1" applyFont="1" applyFill="1" applyBorder="1" applyAlignment="1" applyProtection="0">
      <alignment horizontal="left" vertical="center" wrapText="1"/>
    </xf>
    <xf numFmtId="49" fontId="26" fillId="10" borderId="705" applyNumberFormat="1" applyFont="1" applyFill="1" applyBorder="1" applyAlignment="1" applyProtection="0">
      <alignment horizontal="center" vertical="center" wrapText="1"/>
    </xf>
    <xf numFmtId="0" fontId="6" fillId="11" borderId="705" applyNumberFormat="1" applyFont="1" applyFill="1" applyBorder="1" applyAlignment="1" applyProtection="0">
      <alignment horizontal="center" vertical="center" wrapText="1"/>
    </xf>
    <xf numFmtId="0" fontId="6" fillId="11" borderId="715" applyNumberFormat="1" applyFont="1" applyFill="1" applyBorder="1" applyAlignment="1" applyProtection="0">
      <alignment horizontal="center" vertical="center" wrapText="1"/>
    </xf>
    <xf numFmtId="49" fontId="6" fillId="4" borderId="702" applyNumberFormat="1" applyFont="1" applyFill="1" applyBorder="1" applyAlignment="1" applyProtection="0">
      <alignment horizontal="center" vertical="center" wrapText="1"/>
    </xf>
    <xf numFmtId="0" fontId="6" fillId="4" borderId="702" applyNumberFormat="0" applyFont="1" applyFill="1" applyBorder="1" applyAlignment="1" applyProtection="0">
      <alignment horizontal="center" vertical="center" wrapText="1"/>
    </xf>
    <xf numFmtId="0" fontId="6" fillId="4" borderId="716" applyNumberFormat="0" applyFont="1" applyFill="1" applyBorder="1" applyAlignment="1" applyProtection="0">
      <alignment horizontal="center" vertical="center" wrapText="1"/>
    </xf>
    <xf numFmtId="0" fontId="6" fillId="4" borderId="705" applyNumberFormat="0" applyFont="1" applyFill="1" applyBorder="1" applyAlignment="1" applyProtection="0">
      <alignment horizontal="center" vertical="center" wrapText="1"/>
    </xf>
    <xf numFmtId="0" fontId="6" fillId="4" borderId="329" applyNumberFormat="0" applyFont="1" applyFill="1" applyBorder="1" applyAlignment="1" applyProtection="0">
      <alignment horizontal="center" vertical="center" wrapText="1"/>
    </xf>
    <xf numFmtId="49" fontId="26" fillId="10" borderId="717" applyNumberFormat="1" applyFont="1" applyFill="1" applyBorder="1" applyAlignment="1" applyProtection="0">
      <alignment horizontal="center" vertical="center" wrapText="1"/>
    </xf>
    <xf numFmtId="0" fontId="6" fillId="11" borderId="718" applyNumberFormat="1" applyFont="1" applyFill="1" applyBorder="1" applyAlignment="1" applyProtection="0">
      <alignment horizontal="center" vertical="center" wrapText="1"/>
    </xf>
    <xf numFmtId="0" fontId="6" fillId="11" borderId="717" applyNumberFormat="1" applyFont="1" applyFill="1" applyBorder="1" applyAlignment="1" applyProtection="0">
      <alignment horizontal="center" vertical="center" wrapText="1"/>
    </xf>
    <xf numFmtId="0" fontId="6" fillId="11" borderId="719" applyNumberFormat="1" applyFont="1" applyFill="1" applyBorder="1" applyAlignment="1" applyProtection="0">
      <alignment horizontal="center" vertical="center" wrapText="1"/>
    </xf>
    <xf numFmtId="0" fontId="6" fillId="11" borderId="720" applyNumberFormat="1" applyFont="1" applyFill="1" applyBorder="1" applyAlignment="1" applyProtection="0">
      <alignment horizontal="center" vertical="center" wrapText="1"/>
    </xf>
    <xf numFmtId="1" fontId="6" fillId="25" borderId="721" applyNumberFormat="1" applyFont="1" applyFill="1" applyBorder="1" applyAlignment="1" applyProtection="0">
      <alignment horizontal="center" vertical="center" wrapText="1"/>
    </xf>
    <xf numFmtId="49" fontId="26" fillId="10" borderId="722" applyNumberFormat="1" applyFont="1" applyFill="1" applyBorder="1" applyAlignment="1" applyProtection="0">
      <alignment horizontal="center" vertical="center" wrapText="1"/>
    </xf>
    <xf numFmtId="0" fontId="6" fillId="6" borderId="723" applyNumberFormat="1" applyFont="1" applyFill="1" applyBorder="1" applyAlignment="1" applyProtection="0">
      <alignment horizontal="center" vertical="center" wrapText="1"/>
    </xf>
    <xf numFmtId="0" fontId="6" fillId="6" borderId="722" applyNumberFormat="1" applyFont="1" applyFill="1" applyBorder="1" applyAlignment="1" applyProtection="0">
      <alignment horizontal="center" vertical="center" wrapText="1"/>
    </xf>
    <xf numFmtId="0" fontId="6" fillId="6" borderId="724" applyNumberFormat="1" applyFont="1" applyFill="1" applyBorder="1" applyAlignment="1" applyProtection="0">
      <alignment horizontal="center" vertical="center" wrapText="1"/>
    </xf>
    <xf numFmtId="0" fontId="6" fillId="6" borderId="725" applyNumberFormat="1" applyFont="1" applyFill="1" applyBorder="1" applyAlignment="1" applyProtection="0">
      <alignment horizontal="center" vertical="center" wrapText="1"/>
    </xf>
    <xf numFmtId="0" fontId="6" fillId="6" borderId="720" applyNumberFormat="1" applyFont="1" applyFill="1" applyBorder="1" applyAlignment="1" applyProtection="0">
      <alignment horizontal="center" vertical="center" wrapText="1"/>
    </xf>
    <xf numFmtId="0" fontId="6" fillId="6" borderId="719" applyNumberFormat="1" applyFont="1" applyFill="1" applyBorder="1" applyAlignment="1" applyProtection="0">
      <alignment horizontal="center" vertical="center" wrapText="1"/>
    </xf>
    <xf numFmtId="0" fontId="26" fillId="10" borderId="726" applyNumberFormat="0" applyFont="1" applyFill="1" applyBorder="1" applyAlignment="1" applyProtection="0">
      <alignment horizontal="center" vertical="center" wrapText="1"/>
    </xf>
    <xf numFmtId="49" fontId="26" fillId="10" borderId="727" applyNumberFormat="1" applyFont="1" applyFill="1" applyBorder="1" applyAlignment="1" applyProtection="0">
      <alignment horizontal="center" vertical="center" wrapText="1"/>
    </xf>
    <xf numFmtId="0" fontId="6" fillId="11" borderId="728" applyNumberFormat="1" applyFont="1" applyFill="1" applyBorder="1" applyAlignment="1" applyProtection="0">
      <alignment horizontal="center" vertical="center" wrapText="1"/>
    </xf>
    <xf numFmtId="0" fontId="6" fillId="11" borderId="727" applyNumberFormat="1" applyFont="1" applyFill="1" applyBorder="1" applyAlignment="1" applyProtection="0">
      <alignment horizontal="center" vertical="center" wrapText="1"/>
    </xf>
    <xf numFmtId="0" fontId="6" fillId="11" borderId="729" applyNumberFormat="1" applyFont="1" applyFill="1" applyBorder="1" applyAlignment="1" applyProtection="0">
      <alignment horizontal="center" vertical="center" wrapText="1"/>
    </xf>
    <xf numFmtId="0" fontId="6" fillId="11" borderId="730" applyNumberFormat="1" applyFont="1" applyFill="1" applyBorder="1" applyAlignment="1" applyProtection="0">
      <alignment horizontal="center" vertical="center" wrapText="1"/>
    </xf>
    <xf numFmtId="59" fontId="6" fillId="6" borderId="417" applyNumberFormat="1" applyFont="1" applyFill="1" applyBorder="1" applyAlignment="1" applyProtection="0">
      <alignment horizontal="center" vertical="center" wrapText="1"/>
    </xf>
    <xf numFmtId="49" fontId="6" fillId="6" borderId="417" applyNumberFormat="1" applyFont="1" applyFill="1" applyBorder="1" applyAlignment="1" applyProtection="0">
      <alignment horizontal="center" vertical="center" wrapText="1"/>
    </xf>
    <xf numFmtId="59" fontId="6" fillId="6" borderId="731" applyNumberFormat="1" applyFont="1" applyFill="1" applyBorder="1" applyAlignment="1" applyProtection="0">
      <alignment horizontal="center" vertical="center" wrapText="1"/>
    </xf>
    <xf numFmtId="0" fontId="6" fillId="6" borderId="732" applyNumberFormat="0" applyFont="1" applyFill="1" applyBorder="1" applyAlignment="1" applyProtection="0">
      <alignment horizontal="center" vertical="center" wrapText="1"/>
    </xf>
    <xf numFmtId="0" fontId="6" fillId="6" borderId="733" applyNumberFormat="0" applyFont="1" applyFill="1" applyBorder="1" applyAlignment="1" applyProtection="0">
      <alignment horizontal="center" vertical="center" wrapText="1"/>
    </xf>
    <xf numFmtId="59" fontId="6" fillId="33" borderId="734" applyNumberFormat="1" applyFont="1" applyFill="1" applyBorder="1" applyAlignment="1" applyProtection="0">
      <alignment horizontal="center" vertical="center" wrapText="1"/>
    </xf>
    <xf numFmtId="59" fontId="6" fillId="6" borderId="734" applyNumberFormat="1" applyFont="1" applyFill="1" applyBorder="1" applyAlignment="1" applyProtection="0">
      <alignment horizontal="center" vertical="center" wrapText="1"/>
    </xf>
    <xf numFmtId="59" fontId="6" fillId="11" borderId="417" applyNumberFormat="1" applyFont="1" applyFill="1" applyBorder="1" applyAlignment="1" applyProtection="0">
      <alignment horizontal="center" vertical="center" wrapText="1"/>
    </xf>
    <xf numFmtId="0" fontId="0" fillId="6" borderId="732" applyNumberFormat="0" applyFont="1" applyFill="1" applyBorder="1" applyAlignment="1" applyProtection="0">
      <alignment vertical="top" wrapText="1"/>
    </xf>
    <xf numFmtId="0" fontId="0" fillId="6" borderId="733" applyNumberFormat="0" applyFont="1" applyFill="1" applyBorder="1" applyAlignment="1" applyProtection="0">
      <alignment vertical="top" wrapText="1"/>
    </xf>
    <xf numFmtId="59" fontId="6" fillId="6" borderId="735" applyNumberFormat="1" applyFont="1" applyFill="1" applyBorder="1" applyAlignment="1" applyProtection="0">
      <alignment horizontal="center" vertical="center" wrapText="1"/>
    </xf>
    <xf numFmtId="0" fontId="0" fillId="6" borderId="736" applyNumberFormat="0" applyFont="1" applyFill="1" applyBorder="1" applyAlignment="1" applyProtection="0">
      <alignment vertical="top" wrapText="1"/>
    </xf>
    <xf numFmtId="0" fontId="0" fillId="6" borderId="737" applyNumberFormat="0" applyFont="1" applyFill="1" applyBorder="1" applyAlignment="1" applyProtection="0">
      <alignment vertical="top" wrapText="1"/>
    </xf>
    <xf numFmtId="59" fontId="6" fillId="6" borderId="738" applyNumberFormat="1" applyFont="1" applyFill="1" applyBorder="1" applyAlignment="1" applyProtection="0">
      <alignment horizontal="center" vertical="center" wrapText="1"/>
    </xf>
    <xf numFmtId="59" fontId="6" fillId="34" borderId="739" applyNumberFormat="1" applyFont="1" applyFill="1" applyBorder="1" applyAlignment="1" applyProtection="0">
      <alignment horizontal="center" vertical="center" wrapText="1"/>
    </xf>
    <xf numFmtId="0" fontId="0" fillId="6" borderId="740" applyNumberFormat="0" applyFont="1" applyFill="1" applyBorder="1" applyAlignment="1" applyProtection="0">
      <alignment vertical="top" wrapText="1"/>
    </xf>
    <xf numFmtId="0" fontId="0" fillId="6" borderId="741" applyNumberFormat="0" applyFont="1" applyFill="1" applyBorder="1" applyAlignment="1" applyProtection="0">
      <alignment vertical="top" wrapText="1"/>
    </xf>
    <xf numFmtId="59" fontId="6" fillId="34" borderId="742" applyNumberFormat="1" applyFont="1" applyFill="1" applyBorder="1" applyAlignment="1" applyProtection="0">
      <alignment horizontal="center" vertical="center" wrapText="1"/>
    </xf>
    <xf numFmtId="0" fontId="0" fillId="6" borderId="743" applyNumberFormat="0" applyFont="1" applyFill="1" applyBorder="1" applyAlignment="1" applyProtection="0">
      <alignment vertical="top" wrapText="1"/>
    </xf>
    <xf numFmtId="59" fontId="6" fillId="34" borderId="744" applyNumberFormat="1" applyFont="1" applyFill="1" applyBorder="1" applyAlignment="1" applyProtection="0">
      <alignment horizontal="center" vertical="center" wrapText="1"/>
    </xf>
    <xf numFmtId="0" fontId="0" fillId="6" borderId="745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14" borderId="352" applyNumberFormat="0" applyFont="1" applyFill="1" applyBorder="1" applyAlignment="1" applyProtection="0">
      <alignment vertical="top" wrapText="1"/>
    </xf>
    <xf numFmtId="0" fontId="0" fillId="14" borderId="327" applyNumberFormat="0" applyFont="1" applyFill="1" applyBorder="1" applyAlignment="1" applyProtection="0">
      <alignment vertical="top" wrapText="1"/>
    </xf>
    <xf numFmtId="49" fontId="5" fillId="14" borderId="746" applyNumberFormat="1" applyFont="1" applyFill="1" applyBorder="1" applyAlignment="1" applyProtection="0">
      <alignment horizontal="center" vertical="center" wrapText="1"/>
    </xf>
    <xf numFmtId="49" fontId="5" fillId="14" borderId="747" applyNumberFormat="1" applyFont="1" applyFill="1" applyBorder="1" applyAlignment="1" applyProtection="0">
      <alignment horizontal="center" vertical="center" wrapText="1"/>
    </xf>
    <xf numFmtId="49" fontId="8" fillId="9" borderId="748" applyNumberFormat="1" applyFont="1" applyFill="1" applyBorder="1" applyAlignment="1" applyProtection="0">
      <alignment horizontal="center" vertical="center" wrapText="1"/>
    </xf>
    <xf numFmtId="0" fontId="0" fillId="14" borderId="749" applyNumberFormat="0" applyFont="1" applyFill="1" applyBorder="1" applyAlignment="1" applyProtection="0">
      <alignment vertical="top" wrapText="1"/>
    </xf>
    <xf numFmtId="0" fontId="0" fillId="14" borderId="750" applyNumberFormat="0" applyFont="1" applyFill="1" applyBorder="1" applyAlignment="1" applyProtection="0">
      <alignment vertical="top" wrapText="1"/>
    </xf>
    <xf numFmtId="49" fontId="8" fillId="9" borderId="751" applyNumberFormat="1" applyFont="1" applyFill="1" applyBorder="1" applyAlignment="1" applyProtection="0">
      <alignment horizontal="center" vertical="center" wrapText="1"/>
    </xf>
    <xf numFmtId="0" fontId="0" fillId="14" borderId="751" applyNumberFormat="0" applyFont="1" applyFill="1" applyBorder="1" applyAlignment="1" applyProtection="0">
      <alignment vertical="top" wrapText="1"/>
    </xf>
    <xf numFmtId="49" fontId="8" fillId="9" borderId="752" applyNumberFormat="1" applyFont="1" applyFill="1" applyBorder="1" applyAlignment="1" applyProtection="0">
      <alignment horizontal="center" vertical="center" wrapText="1"/>
    </xf>
    <xf numFmtId="0" fontId="0" fillId="14" borderId="752" applyNumberFormat="0" applyFont="1" applyFill="1" applyBorder="1" applyAlignment="1" applyProtection="0">
      <alignment vertical="top" wrapText="1"/>
    </xf>
    <xf numFmtId="0" fontId="0" fillId="14" borderId="753" applyNumberFormat="0" applyFont="1" applyFill="1" applyBorder="1" applyAlignment="1" applyProtection="0">
      <alignment vertical="top" wrapText="1"/>
    </xf>
    <xf numFmtId="49" fontId="6" fillId="7" borderId="754" applyNumberFormat="1" applyFont="1" applyFill="1" applyBorder="1" applyAlignment="1" applyProtection="0">
      <alignment horizontal="center" vertical="center" wrapText="1"/>
    </xf>
    <xf numFmtId="0" fontId="0" fillId="14" borderId="755" applyNumberFormat="0" applyFont="1" applyFill="1" applyBorder="1" applyAlignment="1" applyProtection="0">
      <alignment vertical="top" wrapText="1"/>
    </xf>
    <xf numFmtId="0" fontId="0" fillId="14" borderId="756" applyNumberFormat="0" applyFont="1" applyFill="1" applyBorder="1" applyAlignment="1" applyProtection="0">
      <alignment vertical="top" wrapText="1"/>
    </xf>
    <xf numFmtId="0" fontId="0" fillId="14" borderId="754" applyNumberFormat="0" applyFont="1" applyFill="1" applyBorder="1" applyAlignment="1" applyProtection="0">
      <alignment vertical="top" wrapText="1"/>
    </xf>
    <xf numFmtId="0" fontId="8" fillId="9" borderId="757" applyNumberFormat="0" applyFont="1" applyFill="1" applyBorder="1" applyAlignment="1" applyProtection="0">
      <alignment horizontal="center" vertical="center" wrapText="1"/>
    </xf>
    <xf numFmtId="0" fontId="8" fillId="9" borderId="752" applyNumberFormat="0" applyFont="1" applyFill="1" applyBorder="1" applyAlignment="1" applyProtection="0">
      <alignment horizontal="center" vertical="center" wrapText="1"/>
    </xf>
    <xf numFmtId="49" fontId="26" fillId="8" borderId="758" applyNumberFormat="1" applyFont="1" applyFill="1" applyBorder="1" applyAlignment="1" applyProtection="0">
      <alignment horizontal="center" vertical="center" wrapText="1"/>
    </xf>
    <xf numFmtId="49" fontId="9" fillId="5" borderId="759" applyNumberFormat="1" applyFont="1" applyFill="1" applyBorder="1" applyAlignment="1" applyProtection="0">
      <alignment horizontal="center" vertical="center" wrapText="1"/>
    </xf>
    <xf numFmtId="49" fontId="26" fillId="8" borderId="760" applyNumberFormat="1" applyFont="1" applyFill="1" applyBorder="1" applyAlignment="1" applyProtection="0">
      <alignment horizontal="center" vertical="center" wrapText="1"/>
    </xf>
    <xf numFmtId="49" fontId="26" fillId="8" borderId="154" applyNumberFormat="1" applyFont="1" applyFill="1" applyBorder="1" applyAlignment="1" applyProtection="0">
      <alignment horizontal="center" vertical="center" wrapText="1"/>
    </xf>
    <xf numFmtId="49" fontId="26" fillId="8" borderId="206" applyNumberFormat="1" applyFont="1" applyFill="1" applyBorder="1" applyAlignment="1" applyProtection="0">
      <alignment horizontal="center" vertical="center" wrapText="1"/>
    </xf>
    <xf numFmtId="49" fontId="8" fillId="9" borderId="761" applyNumberFormat="1" applyFont="1" applyFill="1" applyBorder="1" applyAlignment="1" applyProtection="0">
      <alignment horizontal="center" vertical="center" wrapText="1"/>
    </xf>
    <xf numFmtId="49" fontId="8" fillId="9" borderId="762" applyNumberFormat="1" applyFont="1" applyFill="1" applyBorder="1" applyAlignment="1" applyProtection="0">
      <alignment horizontal="center" vertical="center" wrapText="1"/>
    </xf>
    <xf numFmtId="49" fontId="8" fillId="9" borderId="750" applyNumberFormat="1" applyFont="1" applyFill="1" applyBorder="1" applyAlignment="1" applyProtection="0">
      <alignment horizontal="center" vertical="center" wrapText="1"/>
    </xf>
    <xf numFmtId="49" fontId="8" fillId="9" borderId="763" applyNumberFormat="1" applyFont="1" applyFill="1" applyBorder="1" applyAlignment="1" applyProtection="0">
      <alignment horizontal="center" vertical="center" wrapText="1"/>
    </xf>
    <xf numFmtId="49" fontId="8" fillId="9" borderId="749" applyNumberFormat="1" applyFont="1" applyFill="1" applyBorder="1" applyAlignment="1" applyProtection="0">
      <alignment horizontal="center" vertical="center" wrapText="1"/>
    </xf>
    <xf numFmtId="49" fontId="8" fillId="9" borderId="764" applyNumberFormat="1" applyFont="1" applyFill="1" applyBorder="1" applyAlignment="1" applyProtection="0">
      <alignment horizontal="center" vertical="center" wrapText="1"/>
    </xf>
    <xf numFmtId="49" fontId="8" fillId="9" borderId="765" applyNumberFormat="1" applyFont="1" applyFill="1" applyBorder="1" applyAlignment="1" applyProtection="0">
      <alignment horizontal="center" vertical="center" wrapText="1"/>
    </xf>
    <xf numFmtId="49" fontId="8" fillId="9" borderId="766" applyNumberFormat="1" applyFont="1" applyFill="1" applyBorder="1" applyAlignment="1" applyProtection="0">
      <alignment horizontal="center" vertical="center" wrapText="1"/>
    </xf>
    <xf numFmtId="49" fontId="8" fillId="9" borderId="767" applyNumberFormat="1" applyFont="1" applyFill="1" applyBorder="1" applyAlignment="1" applyProtection="0">
      <alignment horizontal="center" vertical="center" wrapText="1"/>
    </xf>
    <xf numFmtId="49" fontId="8" fillId="9" borderId="768" applyNumberFormat="1" applyFont="1" applyFill="1" applyBorder="1" applyAlignment="1" applyProtection="0">
      <alignment horizontal="center" vertical="center" wrapText="1"/>
    </xf>
    <xf numFmtId="49" fontId="8" fillId="9" borderId="769" applyNumberFormat="1" applyFont="1" applyFill="1" applyBorder="1" applyAlignment="1" applyProtection="0">
      <alignment horizontal="center" vertical="center" wrapText="1"/>
    </xf>
    <xf numFmtId="49" fontId="8" fillId="9" borderId="770" applyNumberFormat="1" applyFont="1" applyFill="1" applyBorder="1" applyAlignment="1" applyProtection="0">
      <alignment horizontal="center" vertical="center" wrapText="1"/>
    </xf>
    <xf numFmtId="49" fontId="26" fillId="10" borderId="771" applyNumberFormat="1" applyFont="1" applyFill="1" applyBorder="1" applyAlignment="1" applyProtection="0">
      <alignment horizontal="center" vertical="center" wrapText="1"/>
    </xf>
    <xf numFmtId="0" fontId="17" fillId="10" borderId="268" applyNumberFormat="1" applyFont="1" applyFill="1" applyBorder="1" applyAlignment="1" applyProtection="0">
      <alignment horizontal="center" vertical="center" wrapText="1"/>
    </xf>
    <xf numFmtId="0" fontId="17" fillId="10" borderId="155" applyNumberFormat="0" applyFont="1" applyFill="1" applyBorder="1" applyAlignment="1" applyProtection="0">
      <alignment horizontal="center" vertical="center" wrapText="1"/>
    </xf>
    <xf numFmtId="49" fontId="27" borderId="29" applyNumberFormat="1" applyFont="1" applyFill="0" applyBorder="1" applyAlignment="1" applyProtection="0">
      <alignment horizontal="center" vertical="center" wrapText="1"/>
    </xf>
    <xf numFmtId="0" fontId="0" borderId="30" applyNumberFormat="0" applyFont="1" applyFill="0" applyBorder="1" applyAlignment="1" applyProtection="0">
      <alignment vertical="top" wrapText="1"/>
    </xf>
    <xf numFmtId="0" fontId="0" borderId="31" applyNumberFormat="0" applyFont="1" applyFill="0" applyBorder="1" applyAlignment="1" applyProtection="0">
      <alignment vertical="top" wrapText="1"/>
    </xf>
    <xf numFmtId="0" fontId="0" borderId="32" applyNumberFormat="0" applyFont="1" applyFill="0" applyBorder="1" applyAlignment="1" applyProtection="0">
      <alignment vertical="top" wrapText="1"/>
    </xf>
    <xf numFmtId="49" fontId="27" borderId="772" applyNumberFormat="1" applyFont="1" applyFill="0" applyBorder="1" applyAlignment="1" applyProtection="0">
      <alignment horizontal="center" vertical="center" wrapText="1"/>
    </xf>
    <xf numFmtId="0" fontId="0" borderId="773" applyNumberFormat="0" applyFont="1" applyFill="0" applyBorder="1" applyAlignment="1" applyProtection="0">
      <alignment vertical="top" wrapText="1"/>
    </xf>
    <xf numFmtId="0" fontId="0" borderId="774" applyNumberFormat="0" applyFont="1" applyFill="0" applyBorder="1" applyAlignment="1" applyProtection="0">
      <alignment vertical="top" wrapText="1"/>
    </xf>
    <xf numFmtId="0" fontId="0" borderId="775" applyNumberFormat="0" applyFont="1" applyFill="0" applyBorder="1" applyAlignment="1" applyProtection="0">
      <alignment vertical="top" wrapText="1"/>
    </xf>
    <xf numFmtId="0" fontId="27" borderId="29" applyNumberFormat="1" applyFont="1" applyFill="0" applyBorder="1" applyAlignment="1" applyProtection="0">
      <alignment horizontal="center" vertical="center" wrapText="1"/>
    </xf>
    <xf numFmtId="0" fontId="27" borderId="29" applyNumberFormat="0" applyFont="1" applyFill="0" applyBorder="1" applyAlignment="1" applyProtection="0">
      <alignment horizontal="center" vertical="center" wrapText="1"/>
    </xf>
    <xf numFmtId="0" fontId="0" borderId="37" applyNumberFormat="0" applyFont="1" applyFill="0" applyBorder="1" applyAlignment="1" applyProtection="0">
      <alignment vertical="top" wrapText="1"/>
    </xf>
    <xf numFmtId="49" fontId="6" fillId="6" borderId="776" applyNumberFormat="1" applyFont="1" applyFill="1" applyBorder="1" applyAlignment="1" applyProtection="0">
      <alignment horizontal="center" vertical="center" wrapText="1"/>
    </xf>
    <xf numFmtId="0" fontId="18" fillId="6" borderId="268" applyNumberFormat="1" applyFont="1" applyFill="1" applyBorder="1" applyAlignment="1" applyProtection="0">
      <alignment horizontal="center" vertical="center" wrapText="1"/>
    </xf>
    <xf numFmtId="49" fontId="27" fillId="11" borderId="777" applyNumberFormat="1" applyFont="1" applyFill="1" applyBorder="1" applyAlignment="1" applyProtection="0">
      <alignment horizontal="center" vertical="center" wrapText="1"/>
    </xf>
    <xf numFmtId="0" fontId="0" borderId="778" applyNumberFormat="0" applyFont="1" applyFill="0" applyBorder="1" applyAlignment="1" applyProtection="0">
      <alignment vertical="top" wrapText="1"/>
    </xf>
    <xf numFmtId="0" fontId="0" borderId="40" applyNumberFormat="0" applyFont="1" applyFill="0" applyBorder="1" applyAlignment="1" applyProtection="0">
      <alignment vertical="top" wrapText="1"/>
    </xf>
    <xf numFmtId="0" fontId="0" borderId="41" applyNumberFormat="0" applyFont="1" applyFill="0" applyBorder="1" applyAlignment="1" applyProtection="0">
      <alignment vertical="top" wrapText="1"/>
    </xf>
    <xf numFmtId="0" fontId="27" fillId="11" borderId="39" applyNumberFormat="1" applyFont="1" applyFill="1" applyBorder="1" applyAlignment="1" applyProtection="0">
      <alignment horizontal="center" vertical="center" wrapText="1"/>
    </xf>
    <xf numFmtId="0" fontId="27" fillId="11" borderId="40" applyNumberFormat="1" applyFont="1" applyFill="1" applyBorder="1" applyAlignment="1" applyProtection="0">
      <alignment horizontal="center" vertical="center" wrapText="1"/>
    </xf>
    <xf numFmtId="0" fontId="27" fillId="11" borderId="41" applyNumberFormat="1" applyFont="1" applyFill="1" applyBorder="1" applyAlignment="1" applyProtection="0">
      <alignment horizontal="center" vertical="center" wrapText="1"/>
    </xf>
    <xf numFmtId="0" fontId="27" fillId="11" borderId="193" applyNumberFormat="0" applyFont="1" applyFill="1" applyBorder="1" applyAlignment="1" applyProtection="0">
      <alignment horizontal="center" vertical="center" wrapText="1"/>
    </xf>
    <xf numFmtId="49" fontId="26" fillId="10" borderId="776" applyNumberFormat="1" applyFont="1" applyFill="1" applyBorder="1" applyAlignment="1" applyProtection="0">
      <alignment horizontal="center" vertical="center" wrapText="1"/>
    </xf>
    <xf numFmtId="9" fontId="27" fillId="6" borderId="14" applyNumberFormat="1" applyFont="1" applyFill="1" applyBorder="1" applyAlignment="1" applyProtection="0">
      <alignment horizontal="center" vertical="center" wrapText="1"/>
    </xf>
    <xf numFmtId="0" fontId="27" borderId="39" applyNumberFormat="1" applyFont="1" applyFill="0" applyBorder="1" applyAlignment="1" applyProtection="0">
      <alignment horizontal="center" vertical="center" wrapText="1"/>
    </xf>
    <xf numFmtId="0" fontId="27" borderId="40" applyNumberFormat="1" applyFont="1" applyFill="0" applyBorder="1" applyAlignment="1" applyProtection="0">
      <alignment horizontal="center" vertical="center" wrapText="1"/>
    </xf>
    <xf numFmtId="0" fontId="27" borderId="41" applyNumberFormat="1" applyFont="1" applyFill="0" applyBorder="1" applyAlignment="1" applyProtection="0">
      <alignment horizontal="center" vertical="center" wrapText="1"/>
    </xf>
    <xf numFmtId="49" fontId="27" borderId="777" applyNumberFormat="1" applyFont="1" applyFill="0" applyBorder="1" applyAlignment="1" applyProtection="0">
      <alignment horizontal="center" vertical="center" wrapText="1"/>
    </xf>
    <xf numFmtId="0" fontId="27" borderId="193" applyNumberFormat="0" applyFont="1" applyFill="0" applyBorder="1" applyAlignment="1" applyProtection="0">
      <alignment horizontal="center" vertical="center" wrapText="1"/>
    </xf>
    <xf numFmtId="49" fontId="26" fillId="10" borderId="779" applyNumberFormat="1" applyFont="1" applyFill="1" applyBorder="1" applyAlignment="1" applyProtection="0">
      <alignment horizontal="center" vertical="center" wrapText="1"/>
    </xf>
    <xf numFmtId="9" fontId="27" fillId="6" borderId="451" applyNumberFormat="1" applyFont="1" applyFill="1" applyBorder="1" applyAlignment="1" applyProtection="0">
      <alignment horizontal="center" vertical="center" wrapText="1"/>
    </xf>
    <xf numFmtId="49" fontId="6" fillId="6" borderId="780" applyNumberFormat="1" applyFont="1" applyFill="1" applyBorder="1" applyAlignment="1" applyProtection="0">
      <alignment horizontal="center" vertical="center" wrapText="1"/>
    </xf>
    <xf numFmtId="9" fontId="27" fillId="11" borderId="781" applyNumberFormat="1" applyFont="1" applyFill="1" applyBorder="1" applyAlignment="1" applyProtection="0">
      <alignment horizontal="center" vertical="center" wrapText="1"/>
    </xf>
    <xf numFmtId="49" fontId="27" fillId="11" borderId="782" applyNumberFormat="1" applyFont="1" applyFill="1" applyBorder="1" applyAlignment="1" applyProtection="0">
      <alignment horizontal="center" vertical="center" wrapText="1"/>
    </xf>
    <xf numFmtId="0" fontId="0" borderId="783" applyNumberFormat="0" applyFont="1" applyFill="0" applyBorder="1" applyAlignment="1" applyProtection="0">
      <alignment vertical="top" wrapText="1"/>
    </xf>
    <xf numFmtId="0" fontId="0" borderId="784" applyNumberFormat="0" applyFont="1" applyFill="0" applyBorder="1" applyAlignment="1" applyProtection="0">
      <alignment vertical="top" wrapText="1"/>
    </xf>
    <xf numFmtId="0" fontId="0" borderId="785" applyNumberFormat="0" applyFont="1" applyFill="0" applyBorder="1" applyAlignment="1" applyProtection="0">
      <alignment vertical="top" wrapText="1"/>
    </xf>
    <xf numFmtId="49" fontId="26" fillId="10" borderId="780" applyNumberFormat="1" applyFont="1" applyFill="1" applyBorder="1" applyAlignment="1" applyProtection="0">
      <alignment horizontal="center" vertical="center" wrapText="1"/>
    </xf>
    <xf numFmtId="0" fontId="0" borderId="786" applyNumberFormat="0" applyFont="1" applyFill="0" applyBorder="1" applyAlignment="1" applyProtection="0">
      <alignment vertical="top" wrapText="1"/>
    </xf>
    <xf numFmtId="9" fontId="27" fillId="6" borderId="781" applyNumberFormat="1" applyFont="1" applyFill="1" applyBorder="1" applyAlignment="1" applyProtection="0">
      <alignment horizontal="center" vertical="center" wrapText="1"/>
    </xf>
    <xf numFmtId="9" fontId="27" fillId="6" borderId="191" applyNumberFormat="1" applyFont="1" applyFill="1" applyBorder="1" applyAlignment="1" applyProtection="0">
      <alignment horizontal="center" vertical="center" wrapText="1"/>
    </xf>
    <xf numFmtId="49" fontId="27" borderId="40" applyNumberFormat="1" applyFont="1" applyFill="0" applyBorder="1" applyAlignment="1" applyProtection="0">
      <alignment horizontal="center" vertical="center" wrapText="1"/>
    </xf>
    <xf numFmtId="0" fontId="27" fillId="11" borderId="777" applyNumberFormat="0" applyFont="1" applyFill="1" applyBorder="1" applyAlignment="1" applyProtection="0">
      <alignment horizontal="center" vertical="center" wrapText="1"/>
    </xf>
    <xf numFmtId="49" fontId="26" fillId="20" borderId="780" applyNumberFormat="1" applyFont="1" applyFill="1" applyBorder="1" applyAlignment="1" applyProtection="0">
      <alignment horizontal="center" vertical="center" wrapText="1"/>
    </xf>
    <xf numFmtId="49" fontId="21" fillId="20" borderId="191" applyNumberFormat="1" applyFont="1" applyFill="1" applyBorder="1" applyAlignment="1" applyProtection="0">
      <alignment horizontal="center" vertical="center" wrapText="1"/>
    </xf>
    <xf numFmtId="0" fontId="18" fillId="20" borderId="265" applyNumberFormat="1" applyFont="1" applyFill="1" applyBorder="1" applyAlignment="1" applyProtection="0">
      <alignment horizontal="center" vertical="center" wrapText="1"/>
    </xf>
    <xf numFmtId="0" fontId="18" fillId="20" borderId="274" applyNumberFormat="1" applyFont="1" applyFill="1" applyBorder="1" applyAlignment="1" applyProtection="0">
      <alignment horizontal="center" vertical="center" wrapText="1"/>
    </xf>
    <xf numFmtId="0" fontId="27" fillId="20" borderId="39" applyNumberFormat="0" applyFont="1" applyFill="1" applyBorder="1" applyAlignment="1" applyProtection="0">
      <alignment horizontal="center" vertical="center" wrapText="1"/>
    </xf>
    <xf numFmtId="0" fontId="27" fillId="20" borderId="40" applyNumberFormat="0" applyFont="1" applyFill="1" applyBorder="1" applyAlignment="1" applyProtection="0">
      <alignment horizontal="center" vertical="center" wrapText="1"/>
    </xf>
    <xf numFmtId="0" fontId="27" fillId="20" borderId="41" applyNumberFormat="0" applyFont="1" applyFill="1" applyBorder="1" applyAlignment="1" applyProtection="0">
      <alignment horizontal="center" vertical="center" wrapText="1"/>
    </xf>
    <xf numFmtId="0" fontId="27" fillId="20" borderId="64" applyNumberFormat="1" applyFont="1" applyFill="1" applyBorder="1" applyAlignment="1" applyProtection="0">
      <alignment horizontal="center" vertical="center" wrapText="1"/>
    </xf>
    <xf numFmtId="0" fontId="27" fillId="20" borderId="62" applyNumberFormat="1" applyFont="1" applyFill="1" applyBorder="1" applyAlignment="1" applyProtection="0">
      <alignment horizontal="center" vertical="center" wrapText="1"/>
    </xf>
    <xf numFmtId="0" fontId="27" fillId="20" borderId="63" applyNumberFormat="1" applyFont="1" applyFill="1" applyBorder="1" applyAlignment="1" applyProtection="0">
      <alignment horizontal="center" vertical="center" wrapText="1"/>
    </xf>
    <xf numFmtId="0" fontId="27" fillId="20" borderId="787" applyNumberFormat="0" applyFont="1" applyFill="1" applyBorder="1" applyAlignment="1" applyProtection="0">
      <alignment horizontal="center" vertical="center" wrapText="1"/>
    </xf>
    <xf numFmtId="49" fontId="26" fillId="8" borderId="780" applyNumberFormat="1" applyFont="1" applyFill="1" applyBorder="1" applyAlignment="1" applyProtection="0">
      <alignment horizontal="center" vertical="center" wrapText="1"/>
    </xf>
    <xf numFmtId="9" fontId="21" fillId="8" borderId="191" applyNumberFormat="1" applyFont="1" applyFill="1" applyBorder="1" applyAlignment="1" applyProtection="0">
      <alignment horizontal="center" vertical="center" wrapText="1"/>
    </xf>
    <xf numFmtId="49" fontId="21" fillId="8" borderId="204" applyNumberFormat="1" applyFont="1" applyFill="1" applyBorder="1" applyAlignment="1" applyProtection="0">
      <alignment horizontal="center" vertical="center" wrapText="1"/>
    </xf>
    <xf numFmtId="49" fontId="21" fillId="8" borderId="193" applyNumberFormat="1" applyFont="1" applyFill="1" applyBorder="1" applyAlignment="1" applyProtection="0">
      <alignment horizontal="center" vertical="center" wrapText="1"/>
    </xf>
    <xf numFmtId="49" fontId="21" fillId="8" borderId="39" applyNumberFormat="1" applyFont="1" applyFill="1" applyBorder="1" applyAlignment="1" applyProtection="0">
      <alignment horizontal="center" vertical="center" wrapText="1"/>
    </xf>
    <xf numFmtId="49" fontId="21" fillId="8" borderId="41" applyNumberFormat="1" applyFont="1" applyFill="1" applyBorder="1" applyAlignment="1" applyProtection="0">
      <alignment horizontal="center" vertical="center" wrapText="1"/>
    </xf>
    <xf numFmtId="49" fontId="21" fillId="8" borderId="70" applyNumberFormat="1" applyFont="1" applyFill="1" applyBorder="1" applyAlignment="1" applyProtection="0">
      <alignment horizontal="center" vertical="center" wrapText="1"/>
    </xf>
    <xf numFmtId="0" fontId="21" fillId="8" borderId="70" applyNumberFormat="0" applyFont="1" applyFill="1" applyBorder="1" applyAlignment="1" applyProtection="0">
      <alignment horizontal="center" vertical="center" wrapText="1"/>
    </xf>
    <xf numFmtId="49" fontId="21" fillId="8" borderId="68" applyNumberFormat="1" applyFont="1" applyFill="1" applyBorder="1" applyAlignment="1" applyProtection="0">
      <alignment horizontal="center" vertical="center" wrapText="1"/>
    </xf>
    <xf numFmtId="0" fontId="21" fillId="8" borderId="37" applyNumberFormat="0" applyFont="1" applyFill="1" applyBorder="1" applyAlignment="1" applyProtection="0">
      <alignment horizontal="center" vertical="center" wrapText="1"/>
    </xf>
    <xf numFmtId="0" fontId="21" fillId="8" borderId="31" applyNumberFormat="0" applyFont="1" applyFill="1" applyBorder="1" applyAlignment="1" applyProtection="0">
      <alignment horizontal="center" vertical="center" wrapText="1"/>
    </xf>
    <xf numFmtId="59" fontId="27" fillId="11" borderId="191" applyNumberFormat="1" applyFont="1" applyFill="1" applyBorder="1" applyAlignment="1" applyProtection="0">
      <alignment horizontal="center" vertical="center" wrapText="1"/>
    </xf>
    <xf numFmtId="0" fontId="18" fillId="6" borderId="788" applyNumberFormat="1" applyFont="1" applyFill="1" applyBorder="1" applyAlignment="1" applyProtection="0">
      <alignment horizontal="center" vertical="center" wrapText="1"/>
    </xf>
    <xf numFmtId="0" fontId="18" fillId="6" borderId="789" applyNumberFormat="1" applyFont="1" applyFill="1" applyBorder="1" applyAlignment="1" applyProtection="0">
      <alignment horizontal="center" vertical="center" wrapText="1"/>
    </xf>
    <xf numFmtId="0" fontId="18" fillId="6" borderId="790" applyNumberFormat="1" applyFont="1" applyFill="1" applyBorder="1" applyAlignment="1" applyProtection="0">
      <alignment horizontal="center" vertical="center" wrapText="1"/>
    </xf>
    <xf numFmtId="0" fontId="27" fillId="11" borderId="791" applyNumberFormat="1" applyFont="1" applyFill="1" applyBorder="1" applyAlignment="1" applyProtection="0">
      <alignment horizontal="center" vertical="center" wrapText="1"/>
    </xf>
    <xf numFmtId="0" fontId="27" fillId="11" borderId="37" applyNumberFormat="1" applyFont="1" applyFill="1" applyBorder="1" applyAlignment="1" applyProtection="0">
      <alignment horizontal="center" vertical="center" wrapText="1"/>
    </xf>
    <xf numFmtId="0" fontId="27" fillId="11" borderId="31" applyNumberFormat="1" applyFont="1" applyFill="1" applyBorder="1" applyAlignment="1" applyProtection="0">
      <alignment horizontal="center" vertical="center" wrapText="1"/>
    </xf>
    <xf numFmtId="0" fontId="27" fillId="11" borderId="31" applyNumberFormat="0" applyFont="1" applyFill="1" applyBorder="1" applyAlignment="1" applyProtection="0">
      <alignment horizontal="center" vertical="center" wrapText="1"/>
    </xf>
    <xf numFmtId="59" fontId="27" fillId="11" borderId="31" applyNumberFormat="1" applyFont="1" applyFill="1" applyBorder="1" applyAlignment="1" applyProtection="0">
      <alignment horizontal="center" vertical="center" wrapText="1"/>
    </xf>
    <xf numFmtId="0" fontId="27" fillId="11" borderId="32" applyNumberFormat="1" applyFont="1" applyFill="1" applyBorder="1" applyAlignment="1" applyProtection="0">
      <alignment horizontal="center" vertical="center" wrapText="1"/>
    </xf>
    <xf numFmtId="0" fontId="27" fillId="11" borderId="37" applyNumberFormat="0" applyFont="1" applyFill="1" applyBorder="1" applyAlignment="1" applyProtection="0">
      <alignment horizontal="center" vertical="center" wrapText="1"/>
    </xf>
    <xf numFmtId="0" fontId="27" fillId="11" borderId="32" applyNumberFormat="0" applyFont="1" applyFill="1" applyBorder="1" applyAlignment="1" applyProtection="0">
      <alignment horizontal="center" vertical="center" wrapText="1"/>
    </xf>
    <xf numFmtId="0" fontId="27" fillId="11" borderId="792" applyNumberFormat="0" applyFont="1" applyFill="1" applyBorder="1" applyAlignment="1" applyProtection="0">
      <alignment horizontal="center" vertical="center" wrapText="1"/>
    </xf>
    <xf numFmtId="0" fontId="27" fillId="11" borderId="675" applyNumberFormat="0" applyFont="1" applyFill="1" applyBorder="1" applyAlignment="1" applyProtection="0">
      <alignment horizontal="center" vertical="center" wrapText="1"/>
    </xf>
    <xf numFmtId="0" fontId="27" fillId="11" borderId="793" applyNumberFormat="0" applyFont="1" applyFill="1" applyBorder="1" applyAlignment="1" applyProtection="0">
      <alignment horizontal="center" vertical="center" wrapText="1"/>
    </xf>
    <xf numFmtId="59" fontId="27" fillId="6" borderId="191" applyNumberFormat="1" applyFont="1" applyFill="1" applyBorder="1" applyAlignment="1" applyProtection="0">
      <alignment horizontal="center" vertical="center" wrapText="1"/>
    </xf>
    <xf numFmtId="0" fontId="17" fillId="10" borderId="794" applyNumberFormat="1" applyFont="1" applyFill="1" applyBorder="1" applyAlignment="1" applyProtection="0">
      <alignment horizontal="center" vertical="center" wrapText="1"/>
    </xf>
    <xf numFmtId="0" fontId="17" fillId="10" borderId="795" applyNumberFormat="1" applyFont="1" applyFill="1" applyBorder="1" applyAlignment="1" applyProtection="0">
      <alignment horizontal="center" vertical="center" wrapText="1"/>
    </xf>
    <xf numFmtId="0" fontId="17" fillId="10" borderId="796" applyNumberFormat="1" applyFont="1" applyFill="1" applyBorder="1" applyAlignment="1" applyProtection="0">
      <alignment horizontal="center" vertical="center" wrapText="1"/>
    </xf>
    <xf numFmtId="0" fontId="27" borderId="791" applyNumberFormat="1" applyFont="1" applyFill="0" applyBorder="1" applyAlignment="1" applyProtection="0">
      <alignment horizontal="center" vertical="center" wrapText="1"/>
    </xf>
    <xf numFmtId="0" fontId="27" borderId="797" applyNumberFormat="1" applyFont="1" applyFill="0" applyBorder="1" applyAlignment="1" applyProtection="0">
      <alignment horizontal="center" vertical="center" wrapText="1"/>
    </xf>
    <xf numFmtId="0" fontId="18" fillId="6" borderId="798" applyNumberFormat="0" applyFont="1" applyFill="1" applyBorder="1" applyAlignment="1" applyProtection="0">
      <alignment horizontal="center" vertical="center" wrapText="1"/>
    </xf>
    <xf numFmtId="0" fontId="18" fillId="6" borderId="796" applyNumberFormat="0" applyFont="1" applyFill="1" applyBorder="1" applyAlignment="1" applyProtection="0">
      <alignment horizontal="center" vertical="center" wrapText="1"/>
    </xf>
    <xf numFmtId="0" fontId="27" fillId="11" borderId="799" applyNumberFormat="0" applyFont="1" applyFill="1" applyBorder="1" applyAlignment="1" applyProtection="0">
      <alignment horizontal="center" vertical="center" wrapText="1"/>
    </xf>
    <xf numFmtId="0" fontId="27" fillId="11" borderId="62" applyNumberFormat="0" applyFont="1" applyFill="1" applyBorder="1" applyAlignment="1" applyProtection="0">
      <alignment horizontal="center" vertical="center" wrapText="1"/>
    </xf>
    <xf numFmtId="0" fontId="27" fillId="11" borderId="63" applyNumberFormat="0" applyFont="1" applyFill="1" applyBorder="1" applyAlignment="1" applyProtection="0">
      <alignment horizontal="center" vertical="center" wrapText="1"/>
    </xf>
    <xf numFmtId="0" fontId="27" fillId="11" borderId="64" applyNumberFormat="0" applyFont="1" applyFill="1" applyBorder="1" applyAlignment="1" applyProtection="0">
      <alignment horizontal="center" vertical="center" wrapText="1"/>
    </xf>
    <xf numFmtId="0" fontId="27" fillId="11" borderId="800" applyNumberFormat="0" applyFont="1" applyFill="1" applyBorder="1" applyAlignment="1" applyProtection="0">
      <alignment horizontal="center" vertical="center" wrapText="1"/>
    </xf>
    <xf numFmtId="0" fontId="27" fillId="11" borderId="801" applyNumberFormat="0" applyFont="1" applyFill="1" applyBorder="1" applyAlignment="1" applyProtection="0">
      <alignment horizontal="center" vertical="center" wrapText="1"/>
    </xf>
    <xf numFmtId="0" fontId="27" fillId="11" borderId="69" applyNumberFormat="0" applyFont="1" applyFill="1" applyBorder="1" applyAlignment="1" applyProtection="0">
      <alignment horizontal="center" vertical="center" wrapText="1"/>
    </xf>
    <xf numFmtId="0" fontId="27" fillId="11" borderId="71" applyNumberFormat="0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0" fontId="0" fillId="14" borderId="802" applyNumberFormat="0" applyFont="1" applyFill="1" applyBorder="1" applyAlignment="1" applyProtection="0">
      <alignment vertical="top" wrapText="1"/>
    </xf>
    <xf numFmtId="49" fontId="5" fillId="14" borderId="803" applyNumberFormat="1" applyFont="1" applyFill="1" applyBorder="1" applyAlignment="1" applyProtection="0">
      <alignment horizontal="center" vertical="center" wrapText="1"/>
    </xf>
    <xf numFmtId="49" fontId="5" fillId="14" borderId="804" applyNumberFormat="1" applyFont="1" applyFill="1" applyBorder="1" applyAlignment="1" applyProtection="0">
      <alignment horizontal="center" vertical="center" wrapText="1"/>
    </xf>
    <xf numFmtId="49" fontId="5" fillId="14" borderId="87" applyNumberFormat="1" applyFont="1" applyFill="1" applyBorder="1" applyAlignment="1" applyProtection="0">
      <alignment horizontal="center" vertical="center" wrapText="1"/>
    </xf>
    <xf numFmtId="49" fontId="5" fillId="14" borderId="805" applyNumberFormat="1" applyFont="1" applyFill="1" applyBorder="1" applyAlignment="1" applyProtection="0">
      <alignment horizontal="center" vertical="center" wrapText="1"/>
    </xf>
    <xf numFmtId="49" fontId="6" fillId="7" borderId="806" applyNumberFormat="1" applyFont="1" applyFill="1" applyBorder="1" applyAlignment="1" applyProtection="0">
      <alignment horizontal="center" vertical="center" wrapText="1"/>
    </xf>
    <xf numFmtId="49" fontId="6" fillId="7" borderId="807" applyNumberFormat="1" applyFont="1" applyFill="1" applyBorder="1" applyAlignment="1" applyProtection="0">
      <alignment horizontal="center" vertical="center" wrapText="1"/>
    </xf>
    <xf numFmtId="49" fontId="6" fillId="7" borderId="808" applyNumberFormat="1" applyFont="1" applyFill="1" applyBorder="1" applyAlignment="1" applyProtection="0">
      <alignment horizontal="center" vertical="center" wrapText="1"/>
    </xf>
    <xf numFmtId="49" fontId="6" fillId="7" borderId="809" applyNumberFormat="1" applyFont="1" applyFill="1" applyBorder="1" applyAlignment="1" applyProtection="0">
      <alignment horizontal="center" vertical="center" wrapText="1"/>
    </xf>
    <xf numFmtId="49" fontId="6" fillId="7" borderId="810" applyNumberFormat="1" applyFont="1" applyFill="1" applyBorder="1" applyAlignment="1" applyProtection="0">
      <alignment horizontal="center" vertical="center" wrapText="1"/>
    </xf>
    <xf numFmtId="49" fontId="26" fillId="8" borderId="811" applyNumberFormat="1" applyFont="1" applyFill="1" applyBorder="1" applyAlignment="1" applyProtection="0">
      <alignment horizontal="center" vertical="center" wrapText="1"/>
    </xf>
    <xf numFmtId="49" fontId="26" fillId="8" borderId="812" applyNumberFormat="1" applyFont="1" applyFill="1" applyBorder="1" applyAlignment="1" applyProtection="0">
      <alignment horizontal="center" vertical="center" wrapText="1"/>
    </xf>
    <xf numFmtId="49" fontId="26" fillId="8" borderId="813" applyNumberFormat="1" applyFont="1" applyFill="1" applyBorder="1" applyAlignment="1" applyProtection="0">
      <alignment horizontal="center" vertical="center" wrapText="1"/>
    </xf>
    <xf numFmtId="49" fontId="26" fillId="8" borderId="107" applyNumberFormat="1" applyFont="1" applyFill="1" applyBorder="1" applyAlignment="1" applyProtection="0">
      <alignment horizontal="center" vertical="center" wrapText="1"/>
    </xf>
    <xf numFmtId="49" fontId="26" fillId="8" borderId="814" applyNumberFormat="1" applyFont="1" applyFill="1" applyBorder="1" applyAlignment="1" applyProtection="0">
      <alignment horizontal="center" vertical="center" wrapText="1"/>
    </xf>
    <xf numFmtId="49" fontId="26" fillId="8" borderId="815" applyNumberFormat="1" applyFont="1" applyFill="1" applyBorder="1" applyAlignment="1" applyProtection="0">
      <alignment horizontal="center" vertical="center" wrapText="1"/>
    </xf>
    <xf numFmtId="0" fontId="0" fillId="14" borderId="51" applyNumberFormat="0" applyFont="1" applyFill="1" applyBorder="1" applyAlignment="1" applyProtection="0">
      <alignment vertical="top" wrapText="1"/>
    </xf>
    <xf numFmtId="0" fontId="0" fillId="14" borderId="14" applyNumberFormat="0" applyFont="1" applyFill="1" applyBorder="1" applyAlignment="1" applyProtection="0">
      <alignment vertical="top" wrapText="1"/>
    </xf>
    <xf numFmtId="0" fontId="0" fillId="14" borderId="816" applyNumberFormat="0" applyFont="1" applyFill="1" applyBorder="1" applyAlignment="1" applyProtection="0">
      <alignment vertical="top" wrapText="1"/>
    </xf>
    <xf numFmtId="49" fontId="26" fillId="10" borderId="817" applyNumberFormat="1" applyFont="1" applyFill="1" applyBorder="1" applyAlignment="1" applyProtection="0">
      <alignment horizontal="center" vertical="center" wrapText="1"/>
    </xf>
    <xf numFmtId="60" fontId="17" fillId="10" borderId="818" applyNumberFormat="1" applyFont="1" applyFill="1" applyBorder="1" applyAlignment="1" applyProtection="0">
      <alignment horizontal="center" vertical="center" wrapText="1"/>
    </xf>
    <xf numFmtId="0" fontId="17" fillId="10" borderId="819" applyNumberFormat="1" applyFont="1" applyFill="1" applyBorder="1" applyAlignment="1" applyProtection="0">
      <alignment horizontal="center" vertical="center" wrapText="1"/>
    </xf>
    <xf numFmtId="0" fontId="17" fillId="10" borderId="312" applyNumberFormat="1" applyFont="1" applyFill="1" applyBorder="1" applyAlignment="1" applyProtection="0">
      <alignment horizontal="center" vertical="center" wrapText="1"/>
    </xf>
    <xf numFmtId="0" fontId="23" fillId="30" borderId="312" applyNumberFormat="1" applyFont="1" applyFill="1" applyBorder="1" applyAlignment="1" applyProtection="0">
      <alignment horizontal="center" vertical="center" wrapText="1"/>
    </xf>
    <xf numFmtId="0" fontId="17" fillId="10" borderId="312" applyNumberFormat="0" applyFont="1" applyFill="1" applyBorder="1" applyAlignment="1" applyProtection="0">
      <alignment horizontal="center" vertical="center" wrapText="1"/>
    </xf>
    <xf numFmtId="0" fontId="17" fillId="10" borderId="820" applyNumberFormat="1" applyFont="1" applyFill="1" applyBorder="1" applyAlignment="1" applyProtection="0">
      <alignment horizontal="center" vertical="center" wrapText="1"/>
    </xf>
    <xf numFmtId="60" fontId="23" fillId="9" borderId="821" applyNumberFormat="1" applyFont="1" applyFill="1" applyBorder="1" applyAlignment="1" applyProtection="0">
      <alignment horizontal="center" vertical="center" wrapText="1"/>
    </xf>
    <xf numFmtId="60" fontId="23" fillId="9" borderId="494" applyNumberFormat="1" applyFont="1" applyFill="1" applyBorder="1" applyAlignment="1" applyProtection="0">
      <alignment horizontal="center" vertical="center" wrapText="1"/>
    </xf>
    <xf numFmtId="60" fontId="17" fillId="10" borderId="51" applyNumberFormat="1" applyFont="1" applyFill="1" applyBorder="1" applyAlignment="1" applyProtection="0">
      <alignment horizontal="center" vertical="center" wrapText="1"/>
    </xf>
    <xf numFmtId="60" fontId="17" fillId="10" borderId="822" applyNumberFormat="1" applyFont="1" applyFill="1" applyBorder="1" applyAlignment="1" applyProtection="0">
      <alignment horizontal="center" vertical="center" wrapText="1"/>
    </xf>
    <xf numFmtId="49" fontId="6" fillId="6" borderId="823" applyNumberFormat="1" applyFont="1" applyFill="1" applyBorder="1" applyAlignment="1" applyProtection="0">
      <alignment horizontal="center" vertical="center" wrapText="1"/>
    </xf>
    <xf numFmtId="60" fontId="18" fillId="6" borderId="824" applyNumberFormat="1" applyFont="1" applyFill="1" applyBorder="1" applyAlignment="1" applyProtection="0">
      <alignment horizontal="center" vertical="center" wrapText="1"/>
    </xf>
    <xf numFmtId="0" fontId="18" fillId="6" borderId="825" applyNumberFormat="1" applyFont="1" applyFill="1" applyBorder="1" applyAlignment="1" applyProtection="0">
      <alignment horizontal="center" vertical="center" wrapText="1"/>
    </xf>
    <xf numFmtId="0" fontId="23" fillId="30" borderId="153" applyNumberFormat="1" applyFont="1" applyFill="1" applyBorder="1" applyAlignment="1" applyProtection="0">
      <alignment horizontal="center" vertical="center" wrapText="1"/>
    </xf>
    <xf numFmtId="0" fontId="18" fillId="6" borderId="169" applyNumberFormat="0" applyFont="1" applyFill="1" applyBorder="1" applyAlignment="1" applyProtection="0">
      <alignment horizontal="center" vertical="center" wrapText="1"/>
    </xf>
    <xf numFmtId="0" fontId="18" fillId="6" borderId="826" applyNumberFormat="1" applyFont="1" applyFill="1" applyBorder="1" applyAlignment="1" applyProtection="0">
      <alignment horizontal="center" vertical="center" wrapText="1"/>
    </xf>
    <xf numFmtId="60" fontId="18" fillId="6" borderId="827" applyNumberFormat="1" applyFont="1" applyFill="1" applyBorder="1" applyAlignment="1" applyProtection="0">
      <alignment horizontal="center" vertical="center" wrapText="1"/>
    </xf>
    <xf numFmtId="60" fontId="18" fillId="6" borderId="537" applyNumberFormat="1" applyFont="1" applyFill="1" applyBorder="1" applyAlignment="1" applyProtection="0">
      <alignment horizontal="center" vertical="center" wrapText="1"/>
    </xf>
    <xf numFmtId="60" fontId="18" fillId="6" borderId="828" applyNumberFormat="1" applyFont="1" applyFill="1" applyBorder="1" applyAlignment="1" applyProtection="0">
      <alignment horizontal="center" vertical="center" wrapText="1"/>
    </xf>
    <xf numFmtId="49" fontId="26" fillId="10" borderId="823" applyNumberFormat="1" applyFont="1" applyFill="1" applyBorder="1" applyAlignment="1" applyProtection="0">
      <alignment horizontal="center" vertical="center" wrapText="1"/>
    </xf>
    <xf numFmtId="60" fontId="17" fillId="10" borderId="824" applyNumberFormat="1" applyFont="1" applyFill="1" applyBorder="1" applyAlignment="1" applyProtection="0">
      <alignment horizontal="center" vertical="center" wrapText="1"/>
    </xf>
    <xf numFmtId="0" fontId="17" fillId="10" borderId="825" applyNumberFormat="1" applyFont="1" applyFill="1" applyBorder="1" applyAlignment="1" applyProtection="0">
      <alignment horizontal="center" vertical="center" wrapText="1"/>
    </xf>
    <xf numFmtId="0" fontId="17" fillId="10" borderId="829" applyNumberFormat="1" applyFont="1" applyFill="1" applyBorder="1" applyAlignment="1" applyProtection="0">
      <alignment horizontal="center" vertical="center" wrapText="1"/>
    </xf>
    <xf numFmtId="60" fontId="23" fillId="9" borderId="830" applyNumberFormat="1" applyFont="1" applyFill="1" applyBorder="1" applyAlignment="1" applyProtection="0">
      <alignment horizontal="center" vertical="center" wrapText="1"/>
    </xf>
    <xf numFmtId="60" fontId="23" fillId="9" borderId="831" applyNumberFormat="1" applyFont="1" applyFill="1" applyBorder="1" applyAlignment="1" applyProtection="0">
      <alignment horizontal="center" vertical="center" wrapText="1"/>
    </xf>
    <xf numFmtId="0" fontId="18" fillId="6" borderId="153" applyNumberFormat="0" applyFont="1" applyFill="1" applyBorder="1" applyAlignment="1" applyProtection="0">
      <alignment horizontal="center" vertical="center" wrapText="1"/>
    </xf>
    <xf numFmtId="60" fontId="18" fillId="6" borderId="832" applyNumberFormat="1" applyFont="1" applyFill="1" applyBorder="1" applyAlignment="1" applyProtection="0">
      <alignment horizontal="center" vertical="center" wrapText="1"/>
    </xf>
    <xf numFmtId="60" fontId="18" fillId="6" borderId="831" applyNumberFormat="1" applyFont="1" applyFill="1" applyBorder="1" applyAlignment="1" applyProtection="0">
      <alignment horizontal="center" vertical="center" wrapText="1"/>
    </xf>
    <xf numFmtId="49" fontId="26" fillId="10" borderId="833" applyNumberFormat="1" applyFont="1" applyFill="1" applyBorder="1" applyAlignment="1" applyProtection="0">
      <alignment horizontal="center" vertical="center" wrapText="1"/>
    </xf>
    <xf numFmtId="9" fontId="17" fillId="10" borderId="169" applyNumberFormat="1" applyFont="1" applyFill="1" applyBorder="1" applyAlignment="1" applyProtection="0">
      <alignment horizontal="center" vertical="center" wrapText="1"/>
    </xf>
    <xf numFmtId="60" fontId="23" fillId="9" borderId="169" applyNumberFormat="1" applyFont="1" applyFill="1" applyBorder="1" applyAlignment="1" applyProtection="0">
      <alignment horizontal="center" vertical="center" wrapText="1"/>
    </xf>
    <xf numFmtId="60" fontId="23" fillId="9" borderId="826" applyNumberFormat="1" applyFont="1" applyFill="1" applyBorder="1" applyAlignment="1" applyProtection="0">
      <alignment horizontal="center" vertical="center" wrapText="1"/>
    </xf>
    <xf numFmtId="49" fontId="6" fillId="6" borderId="834" applyNumberFormat="1" applyFont="1" applyFill="1" applyBorder="1" applyAlignment="1" applyProtection="0">
      <alignment horizontal="center" vertical="center" wrapText="1"/>
    </xf>
    <xf numFmtId="0" fontId="18" fillId="6" borderId="224" applyNumberFormat="0" applyFont="1" applyFill="1" applyBorder="1" applyAlignment="1" applyProtection="0">
      <alignment horizontal="center" vertical="center" wrapText="1"/>
    </xf>
    <xf numFmtId="60" fontId="18" fillId="6" borderId="835" applyNumberFormat="1" applyFont="1" applyFill="1" applyBorder="1" applyAlignment="1" applyProtection="0">
      <alignment horizontal="center" vertical="center" wrapText="1"/>
    </xf>
    <xf numFmtId="49" fontId="26" fillId="10" borderId="834" applyNumberFormat="1" applyFont="1" applyFill="1" applyBorder="1" applyAlignment="1" applyProtection="0">
      <alignment horizontal="center" vertical="center" wrapText="1"/>
    </xf>
    <xf numFmtId="60" fontId="18" fillId="6" borderId="829" applyNumberFormat="1" applyFont="1" applyFill="1" applyBorder="1" applyAlignment="1" applyProtection="0">
      <alignment horizontal="center" vertical="center" wrapText="1"/>
    </xf>
    <xf numFmtId="0" fontId="30" fillId="35" borderId="153" applyNumberFormat="1" applyFont="1" applyFill="1" applyBorder="1" applyAlignment="1" applyProtection="0">
      <alignment horizontal="center" vertical="center" wrapText="1"/>
    </xf>
    <xf numFmtId="9" fontId="17" fillId="10" borderId="155" applyNumberFormat="1" applyFont="1" applyFill="1" applyBorder="1" applyAlignment="1" applyProtection="0">
      <alignment horizontal="center" vertical="center" wrapText="1"/>
    </xf>
    <xf numFmtId="0" fontId="18" fillId="36" borderId="153" applyNumberFormat="1" applyFont="1" applyFill="1" applyBorder="1" applyAlignment="1" applyProtection="0">
      <alignment horizontal="center" vertical="center" wrapText="1"/>
    </xf>
    <xf numFmtId="60" fontId="18" fillId="6" borderId="836" applyNumberFormat="1" applyFont="1" applyFill="1" applyBorder="1" applyAlignment="1" applyProtection="0">
      <alignment horizontal="center" vertical="center" wrapText="1"/>
    </xf>
    <xf numFmtId="60" fontId="17" fillId="10" borderId="835" applyNumberFormat="1" applyFont="1" applyFill="1" applyBorder="1" applyAlignment="1" applyProtection="0">
      <alignment horizontal="center" vertical="center" wrapText="1"/>
    </xf>
    <xf numFmtId="60" fontId="18" fillId="6" borderId="837" applyNumberFormat="1" applyFont="1" applyFill="1" applyBorder="1" applyAlignment="1" applyProtection="0">
      <alignment horizontal="center" vertical="center" wrapText="1"/>
    </xf>
    <xf numFmtId="60" fontId="17" fillId="10" borderId="838" applyNumberFormat="1" applyFont="1" applyFill="1" applyBorder="1" applyAlignment="1" applyProtection="0">
      <alignment horizontal="center" vertical="center" wrapText="1"/>
    </xf>
    <xf numFmtId="0" fontId="17" fillId="30" borderId="153" applyNumberFormat="1" applyFont="1" applyFill="1" applyBorder="1" applyAlignment="1" applyProtection="0">
      <alignment horizontal="center" vertical="center" wrapText="1"/>
    </xf>
    <xf numFmtId="60" fontId="17" fillId="10" borderId="273" applyNumberFormat="1" applyFont="1" applyFill="1" applyBorder="1" applyAlignment="1" applyProtection="0">
      <alignment horizontal="center" vertical="center" wrapText="1"/>
    </xf>
    <xf numFmtId="49" fontId="6" fillId="6" borderId="839" applyNumberFormat="1" applyFont="1" applyFill="1" applyBorder="1" applyAlignment="1" applyProtection="0">
      <alignment horizontal="center" vertical="center" wrapText="1"/>
    </xf>
    <xf numFmtId="60" fontId="18" fillId="6" borderId="840" applyNumberFormat="1" applyFont="1" applyFill="1" applyBorder="1" applyAlignment="1" applyProtection="0">
      <alignment horizontal="center" vertical="center" wrapText="1"/>
    </xf>
    <xf numFmtId="0" fontId="18" fillId="6" borderId="841" applyNumberFormat="1" applyFont="1" applyFill="1" applyBorder="1" applyAlignment="1" applyProtection="0">
      <alignment horizontal="center" vertical="center" wrapText="1"/>
    </xf>
    <xf numFmtId="0" fontId="30" fillId="35" borderId="169" applyNumberFormat="1" applyFont="1" applyFill="1" applyBorder="1" applyAlignment="1" applyProtection="0">
      <alignment horizontal="center" vertical="center" wrapText="1"/>
    </xf>
    <xf numFmtId="0" fontId="18" fillId="6" borderId="285" applyNumberFormat="0" applyFont="1" applyFill="1" applyBorder="1" applyAlignment="1" applyProtection="0">
      <alignment horizontal="center" vertical="center" wrapText="1"/>
    </xf>
    <xf numFmtId="60" fontId="18" fillId="6" borderId="842" applyNumberFormat="1" applyFont="1" applyFill="1" applyBorder="1" applyAlignment="1" applyProtection="0">
      <alignment horizontal="center" vertical="center" wrapText="1"/>
    </xf>
    <xf numFmtId="60" fontId="18" fillId="6" borderId="843" applyNumberFormat="1" applyFont="1" applyFill="1" applyBorder="1" applyAlignment="1" applyProtection="0">
      <alignment horizontal="center" vertical="center" wrapText="1"/>
    </xf>
    <xf numFmtId="60" fontId="18" fillId="6" borderId="589" applyNumberFormat="1" applyFont="1" applyFill="1" applyBorder="1" applyAlignment="1" applyProtection="0">
      <alignment horizontal="center" vertical="center" wrapText="1"/>
    </xf>
    <xf numFmtId="60" fontId="18" fillId="6" borderId="230" applyNumberFormat="1" applyFont="1" applyFill="1" applyBorder="1" applyAlignment="1" applyProtection="0">
      <alignment horizontal="center" vertical="center" wrapText="1"/>
    </xf>
    <xf numFmtId="49" fontId="6" fillId="20" borderId="844" applyNumberFormat="1" applyFont="1" applyFill="1" applyBorder="1" applyAlignment="1" applyProtection="0">
      <alignment horizontal="center" vertical="center" wrapText="1"/>
    </xf>
    <xf numFmtId="0" fontId="27" fillId="20" borderId="844" applyNumberFormat="0" applyFont="1" applyFill="1" applyBorder="1" applyAlignment="1" applyProtection="0">
      <alignment horizontal="center" vertical="center" wrapText="1"/>
    </xf>
    <xf numFmtId="0" fontId="27" fillId="20" borderId="845" applyNumberFormat="1" applyFont="1" applyFill="1" applyBorder="1" applyAlignment="1" applyProtection="0">
      <alignment horizontal="center" vertical="center" wrapText="1"/>
    </xf>
    <xf numFmtId="0" fontId="27" fillId="20" borderId="231" applyNumberFormat="1" applyFont="1" applyFill="1" applyBorder="1" applyAlignment="1" applyProtection="0">
      <alignment horizontal="center" vertical="center" wrapText="1"/>
    </xf>
    <xf numFmtId="0" fontId="27" fillId="20" borderId="247" applyNumberFormat="0" applyFont="1" applyFill="1" applyBorder="1" applyAlignment="1" applyProtection="0">
      <alignment horizontal="center" vertical="center" wrapText="1"/>
    </xf>
    <xf numFmtId="0" fontId="27" fillId="20" borderId="846" applyNumberFormat="1" applyFont="1" applyFill="1" applyBorder="1" applyAlignment="1" applyProtection="0">
      <alignment horizontal="center" vertical="center" wrapText="1"/>
    </xf>
    <xf numFmtId="60" fontId="27" fillId="20" borderId="847" applyNumberFormat="1" applyFont="1" applyFill="1" applyBorder="1" applyAlignment="1" applyProtection="0">
      <alignment horizontal="center" vertical="center" wrapText="1"/>
    </xf>
    <xf numFmtId="60" fontId="27" fillId="20" borderId="557" applyNumberFormat="1" applyFont="1" applyFill="1" applyBorder="1" applyAlignment="1" applyProtection="0">
      <alignment horizontal="center" vertical="center" wrapText="1"/>
    </xf>
    <xf numFmtId="60" fontId="27" fillId="20" borderId="848" applyNumberFormat="1" applyFont="1" applyFill="1" applyBorder="1" applyAlignment="1" applyProtection="0">
      <alignment horizontal="center" vertical="center" wrapText="1"/>
    </xf>
    <xf numFmtId="49" fontId="26" fillId="8" borderId="844" applyNumberFormat="1" applyFont="1" applyFill="1" applyBorder="1" applyAlignment="1" applyProtection="0">
      <alignment horizontal="center" vertical="center" wrapText="1"/>
    </xf>
    <xf numFmtId="0" fontId="21" fillId="8" borderId="844" applyNumberFormat="1" applyFont="1" applyFill="1" applyBorder="1" applyAlignment="1" applyProtection="0">
      <alignment horizontal="center" vertical="center" wrapText="1"/>
    </xf>
    <xf numFmtId="49" fontId="21" fillId="8" borderId="849" applyNumberFormat="1" applyFont="1" applyFill="1" applyBorder="1" applyAlignment="1" applyProtection="0">
      <alignment horizontal="center" vertical="center" wrapText="1"/>
    </xf>
    <xf numFmtId="49" fontId="21" fillId="8" borderId="850" applyNumberFormat="1" applyFont="1" applyFill="1" applyBorder="1" applyAlignment="1" applyProtection="0">
      <alignment horizontal="center" vertical="center" wrapText="1"/>
    </xf>
    <xf numFmtId="60" fontId="21" fillId="8" borderId="847" applyNumberFormat="1" applyFont="1" applyFill="1" applyBorder="1" applyAlignment="1" applyProtection="0">
      <alignment horizontal="center" vertical="center" wrapText="1"/>
    </xf>
    <xf numFmtId="60" fontId="21" fillId="8" borderId="557" applyNumberFormat="1" applyFont="1" applyFill="1" applyBorder="1" applyAlignment="1" applyProtection="0">
      <alignment horizontal="center" vertical="center" wrapText="1"/>
    </xf>
    <xf numFmtId="60" fontId="21" fillId="8" borderId="851" applyNumberFormat="1" applyFont="1" applyFill="1" applyBorder="1" applyAlignment="1" applyProtection="0">
      <alignment horizontal="center" vertical="center" wrapText="1"/>
    </xf>
    <xf numFmtId="49" fontId="6" fillId="6" borderId="852" applyNumberFormat="1" applyFont="1" applyFill="1" applyBorder="1" applyAlignment="1" applyProtection="0">
      <alignment horizontal="center" vertical="center" wrapText="1"/>
    </xf>
    <xf numFmtId="60" fontId="18" fillId="6" borderId="853" applyNumberFormat="1" applyFont="1" applyFill="1" applyBorder="1" applyAlignment="1" applyProtection="0">
      <alignment horizontal="center" vertical="center" wrapText="1"/>
    </xf>
    <xf numFmtId="0" fontId="18" fillId="6" borderId="854" applyNumberFormat="1" applyFont="1" applyFill="1" applyBorder="1" applyAlignment="1" applyProtection="0">
      <alignment horizontal="center" vertical="center" wrapText="1"/>
    </xf>
    <xf numFmtId="0" fontId="18" fillId="6" borderId="855" applyNumberFormat="1" applyFont="1" applyFill="1" applyBorder="1" applyAlignment="1" applyProtection="0">
      <alignment horizontal="center" vertical="center" wrapText="1"/>
    </xf>
    <xf numFmtId="0" fontId="18" fillId="6" borderId="255" applyNumberFormat="0" applyFont="1" applyFill="1" applyBorder="1" applyAlignment="1" applyProtection="0">
      <alignment horizontal="center" vertical="center" wrapText="1"/>
    </xf>
    <xf numFmtId="0" fontId="18" fillId="6" borderId="856" applyNumberFormat="1" applyFont="1" applyFill="1" applyBorder="1" applyAlignment="1" applyProtection="0">
      <alignment horizontal="center" vertical="center" wrapText="1"/>
    </xf>
    <xf numFmtId="60" fontId="18" fillId="6" borderId="857" applyNumberFormat="1" applyFont="1" applyFill="1" applyBorder="1" applyAlignment="1" applyProtection="0">
      <alignment horizontal="center" vertical="center" wrapText="1"/>
    </xf>
    <xf numFmtId="60" fontId="18" fillId="6" borderId="858" applyNumberFormat="1" applyFont="1" applyFill="1" applyBorder="1" applyAlignment="1" applyProtection="0">
      <alignment horizontal="center" vertical="center" wrapText="1"/>
    </xf>
    <xf numFmtId="60" fontId="18" fillId="6" borderId="859" applyNumberFormat="1" applyFont="1" applyFill="1" applyBorder="1" applyAlignment="1" applyProtection="0">
      <alignment horizontal="center" vertical="center" wrapText="1"/>
    </xf>
    <xf numFmtId="60" fontId="23" fillId="9" borderId="837" applyNumberFormat="1" applyFont="1" applyFill="1" applyBorder="1" applyAlignment="1" applyProtection="0">
      <alignment horizontal="center" vertical="center" wrapText="1"/>
    </xf>
    <xf numFmtId="0" fontId="17" fillId="10" borderId="841" applyNumberFormat="1" applyFont="1" applyFill="1" applyBorder="1" applyAlignment="1" applyProtection="0">
      <alignment horizontal="center" vertical="center" wrapText="1"/>
    </xf>
    <xf numFmtId="0" fontId="17" fillId="10" borderId="224" applyNumberFormat="1" applyFont="1" applyFill="1" applyBorder="1" applyAlignment="1" applyProtection="0">
      <alignment horizontal="center" vertical="center" wrapText="1"/>
    </xf>
    <xf numFmtId="0" fontId="17" fillId="10" borderId="169" applyNumberFormat="0" applyFont="1" applyFill="1" applyBorder="1" applyAlignment="1" applyProtection="0">
      <alignment horizontal="center" vertical="center" wrapText="1"/>
    </xf>
    <xf numFmtId="0" fontId="17" fillId="10" borderId="826" applyNumberFormat="1" applyFont="1" applyFill="1" applyBorder="1" applyAlignment="1" applyProtection="0">
      <alignment horizontal="center" vertical="center" wrapText="1"/>
    </xf>
    <xf numFmtId="60" fontId="17" fillId="10" borderId="821" applyNumberFormat="1" applyFont="1" applyFill="1" applyBorder="1" applyAlignment="1" applyProtection="0">
      <alignment horizontal="center" vertical="center" wrapText="1"/>
    </xf>
    <xf numFmtId="60" fontId="17" fillId="10" borderId="346" applyNumberFormat="1" applyFont="1" applyFill="1" applyBorder="1" applyAlignment="1" applyProtection="0">
      <alignment horizontal="center" vertical="center" wrapText="1"/>
    </xf>
    <xf numFmtId="60" fontId="17" fillId="10" borderId="860" applyNumberFormat="1" applyFont="1" applyFill="1" applyBorder="1" applyAlignment="1" applyProtection="0">
      <alignment horizontal="center" vertical="center" wrapText="1"/>
    </xf>
    <xf numFmtId="49" fontId="5" fillId="6" borderId="861" applyNumberFormat="1" applyFont="1" applyFill="1" applyBorder="1" applyAlignment="1" applyProtection="0">
      <alignment horizontal="center" vertical="center" wrapText="1"/>
    </xf>
    <xf numFmtId="60" fontId="18" fillId="6" borderId="862" applyNumberFormat="1" applyFont="1" applyFill="1" applyBorder="1" applyAlignment="1" applyProtection="0">
      <alignment horizontal="center" vertical="center" wrapText="1"/>
    </xf>
    <xf numFmtId="0" fontId="18" fillId="6" borderId="863" applyNumberFormat="1" applyFont="1" applyFill="1" applyBorder="1" applyAlignment="1" applyProtection="0">
      <alignment horizontal="center" vertical="center" wrapText="1"/>
    </xf>
    <xf numFmtId="0" fontId="18" fillId="6" borderId="864" applyNumberFormat="1" applyFont="1" applyFill="1" applyBorder="1" applyAlignment="1" applyProtection="0">
      <alignment horizontal="center" vertical="center" wrapText="1"/>
    </xf>
    <xf numFmtId="0" fontId="18" fillId="6" borderId="864" applyNumberFormat="0" applyFont="1" applyFill="1" applyBorder="1" applyAlignment="1" applyProtection="0">
      <alignment horizontal="center" vertical="center" wrapText="1"/>
    </xf>
    <xf numFmtId="0" fontId="18" fillId="6" borderId="865" applyNumberFormat="1" applyFont="1" applyFill="1" applyBorder="1" applyAlignment="1" applyProtection="0">
      <alignment horizontal="center" vertical="center" wrapText="1"/>
    </xf>
    <xf numFmtId="60" fontId="18" fillId="6" borderId="866" applyNumberFormat="1" applyFont="1" applyFill="1" applyBorder="1" applyAlignment="1" applyProtection="0">
      <alignment horizontal="center" vertical="center" wrapText="1"/>
    </xf>
    <xf numFmtId="49" fontId="18" fillId="6" borderId="867" applyNumberFormat="1" applyFont="1" applyFill="1" applyBorder="1" applyAlignment="1" applyProtection="0">
      <alignment horizontal="center" vertical="center" wrapText="1"/>
    </xf>
    <xf numFmtId="60" fontId="18" fillId="6" borderId="867" applyNumberFormat="1" applyFont="1" applyFill="1" applyBorder="1" applyAlignment="1" applyProtection="0">
      <alignment horizontal="center" vertical="center" wrapText="1"/>
    </xf>
    <xf numFmtId="60" fontId="18" fillId="6" borderId="868" applyNumberFormat="1" applyFont="1" applyFill="1" applyBorder="1" applyAlignment="1" applyProtection="0">
      <alignment horizontal="center" vertical="center" wrapText="1"/>
    </xf>
    <xf numFmtId="49" fontId="24" fillId="9" borderId="869" applyNumberFormat="1" applyFont="1" applyFill="1" applyBorder="1" applyAlignment="1" applyProtection="0">
      <alignment horizontal="center" vertical="center" wrapText="1"/>
    </xf>
    <xf numFmtId="60" fontId="23" fillId="9" borderId="824" applyNumberFormat="1" applyFont="1" applyFill="1" applyBorder="1" applyAlignment="1" applyProtection="0">
      <alignment horizontal="center" vertical="center" wrapText="1"/>
    </xf>
    <xf numFmtId="0" fontId="23" fillId="9" borderId="870" applyNumberFormat="1" applyFont="1" applyFill="1" applyBorder="1" applyAlignment="1" applyProtection="0">
      <alignment horizontal="center" vertical="center" wrapText="1"/>
    </xf>
    <xf numFmtId="0" fontId="23" fillId="9" borderId="871" applyNumberFormat="1" applyFont="1" applyFill="1" applyBorder="1" applyAlignment="1" applyProtection="0">
      <alignment horizontal="center" vertical="center" wrapText="1"/>
    </xf>
    <xf numFmtId="0" fontId="23" fillId="9" borderId="871" applyNumberFormat="0" applyFont="1" applyFill="1" applyBorder="1" applyAlignment="1" applyProtection="0">
      <alignment horizontal="center" vertical="center" wrapText="1"/>
    </xf>
    <xf numFmtId="0" fontId="23" fillId="9" borderId="872" applyNumberFormat="1" applyFont="1" applyFill="1" applyBorder="1" applyAlignment="1" applyProtection="0">
      <alignment horizontal="center" vertical="center" wrapText="1"/>
    </xf>
    <xf numFmtId="60" fontId="23" fillId="9" borderId="873" applyNumberFormat="1" applyFont="1" applyFill="1" applyBorder="1" applyAlignment="1" applyProtection="0">
      <alignment horizontal="center" vertical="center" wrapText="1"/>
    </xf>
    <xf numFmtId="60" fontId="23" fillId="9" borderId="874" applyNumberFormat="1" applyFont="1" applyFill="1" applyBorder="1" applyAlignment="1" applyProtection="0">
      <alignment horizontal="center" vertical="center" wrapText="1"/>
    </xf>
    <xf numFmtId="60" fontId="23" fillId="9" borderId="875" applyNumberFormat="1" applyFont="1" applyFill="1" applyBorder="1" applyAlignment="1" applyProtection="0">
      <alignment horizontal="center" vertical="center" wrapText="1"/>
    </xf>
    <xf numFmtId="0" fontId="24" fillId="4" borderId="869" applyNumberFormat="0" applyFont="1" applyFill="1" applyBorder="1" applyAlignment="1" applyProtection="0">
      <alignment horizontal="center" vertical="center" wrapText="1"/>
    </xf>
    <xf numFmtId="60" fontId="23" fillId="4" borderId="824" applyNumberFormat="1" applyFont="1" applyFill="1" applyBorder="1" applyAlignment="1" applyProtection="0">
      <alignment horizontal="center" vertical="center" wrapText="1"/>
    </xf>
    <xf numFmtId="0" fontId="23" fillId="4" borderId="876" applyNumberFormat="0" applyFont="1" applyFill="1" applyBorder="1" applyAlignment="1" applyProtection="0">
      <alignment horizontal="center" vertical="center" wrapText="1"/>
    </xf>
    <xf numFmtId="0" fontId="23" fillId="4" borderId="319" applyNumberFormat="0" applyFont="1" applyFill="1" applyBorder="1" applyAlignment="1" applyProtection="0">
      <alignment horizontal="center" vertical="center" wrapText="1"/>
    </xf>
    <xf numFmtId="0" fontId="23" fillId="4" borderId="877" applyNumberFormat="0" applyFont="1" applyFill="1" applyBorder="1" applyAlignment="1" applyProtection="0">
      <alignment horizontal="center" vertical="center" wrapText="1"/>
    </xf>
    <xf numFmtId="60" fontId="23" fillId="4" borderId="878" applyNumberFormat="1" applyFont="1" applyFill="1" applyBorder="1" applyAlignment="1" applyProtection="0">
      <alignment horizontal="center" vertical="center" wrapText="1"/>
    </xf>
    <xf numFmtId="60" fontId="23" fillId="4" borderId="879" applyNumberFormat="1" applyFont="1" applyFill="1" applyBorder="1" applyAlignment="1" applyProtection="0">
      <alignment horizontal="center" vertical="center" wrapText="1"/>
    </xf>
    <xf numFmtId="60" fontId="23" fillId="4" borderId="880" applyNumberFormat="1" applyFont="1" applyFill="1" applyBorder="1" applyAlignment="1" applyProtection="0">
      <alignment horizontal="center" vertical="center" wrapText="1"/>
    </xf>
    <xf numFmtId="0" fontId="24" fillId="4" borderId="881" applyNumberFormat="0" applyFont="1" applyFill="1" applyBorder="1" applyAlignment="1" applyProtection="0">
      <alignment horizontal="center" vertical="center" wrapText="1"/>
    </xf>
    <xf numFmtId="60" fontId="23" fillId="4" borderId="882" applyNumberFormat="1" applyFont="1" applyFill="1" applyBorder="1" applyAlignment="1" applyProtection="0">
      <alignment horizontal="center" vertical="center" wrapText="1"/>
    </xf>
    <xf numFmtId="0" fontId="23" fillId="4" borderId="883" applyNumberFormat="0" applyFont="1" applyFill="1" applyBorder="1" applyAlignment="1" applyProtection="0">
      <alignment horizontal="center" vertical="center" wrapText="1"/>
    </xf>
    <xf numFmtId="0" fontId="23" fillId="4" borderId="86" applyNumberFormat="0" applyFont="1" applyFill="1" applyBorder="1" applyAlignment="1" applyProtection="0">
      <alignment horizontal="center" vertical="center" wrapText="1"/>
    </xf>
    <xf numFmtId="0" fontId="23" fillId="4" borderId="884" applyNumberFormat="0" applyFont="1" applyFill="1" applyBorder="1" applyAlignment="1" applyProtection="0">
      <alignment horizontal="center" vertical="center" wrapText="1"/>
    </xf>
    <xf numFmtId="60" fontId="23" fillId="4" borderId="806" applyNumberFormat="1" applyFont="1" applyFill="1" applyBorder="1" applyAlignment="1" applyProtection="0">
      <alignment horizontal="center" vertical="center" wrapText="1"/>
    </xf>
    <xf numFmtId="60" fontId="23" fillId="4" borderId="807" applyNumberFormat="1" applyFont="1" applyFill="1" applyBorder="1" applyAlignment="1" applyProtection="0">
      <alignment horizontal="center" vertical="center" wrapText="1"/>
    </xf>
    <xf numFmtId="60" fontId="23" fillId="4" borderId="885" applyNumberFormat="1" applyFont="1" applyFill="1" applyBorder="1" applyAlignment="1" applyProtection="0">
      <alignment horizontal="center" vertical="center" wrapText="1"/>
    </xf>
    <xf numFmtId="49" fontId="26" fillId="8" borderId="886" applyNumberFormat="1" applyFont="1" applyFill="1" applyBorder="1" applyAlignment="1" applyProtection="0">
      <alignment horizontal="center" vertical="center" wrapText="1"/>
    </xf>
    <xf numFmtId="49" fontId="26" fillId="8" borderId="887" applyNumberFormat="1" applyFont="1" applyFill="1" applyBorder="1" applyAlignment="1" applyProtection="0">
      <alignment horizontal="center" vertical="center" wrapText="1"/>
    </xf>
    <xf numFmtId="0" fontId="0" borderId="14" applyNumberFormat="0" applyFont="1" applyFill="0" applyBorder="1" applyAlignment="1" applyProtection="0">
      <alignment vertical="top" wrapText="1"/>
    </xf>
    <xf numFmtId="0" fontId="0" borderId="816" applyNumberFormat="0" applyFont="1" applyFill="0" applyBorder="1" applyAlignment="1" applyProtection="0">
      <alignment vertical="top" wrapText="1"/>
    </xf>
    <xf numFmtId="49" fontId="6" fillId="6" borderId="888" applyNumberFormat="1" applyFont="1" applyFill="1" applyBorder="1" applyAlignment="1" applyProtection="0">
      <alignment horizontal="center" vertical="center" wrapText="1"/>
    </xf>
    <xf numFmtId="59" fontId="18" fillId="6" borderId="312" applyNumberFormat="1" applyFont="1" applyFill="1" applyBorder="1" applyAlignment="1" applyProtection="0">
      <alignment horizontal="center" vertical="center" wrapText="1"/>
    </xf>
    <xf numFmtId="0" fontId="18" fillId="6" borderId="312" applyNumberFormat="1" applyFont="1" applyFill="1" applyBorder="1" applyAlignment="1" applyProtection="0">
      <alignment horizontal="center" vertical="center" wrapText="1"/>
    </xf>
    <xf numFmtId="0" fontId="18" fillId="6" borderId="312" applyNumberFormat="0" applyFont="1" applyFill="1" applyBorder="1" applyAlignment="1" applyProtection="0">
      <alignment horizontal="center" vertical="center" wrapText="1"/>
    </xf>
    <xf numFmtId="0" fontId="23" fillId="30" borderId="312" applyNumberFormat="0" applyFont="1" applyFill="1" applyBorder="1" applyAlignment="1" applyProtection="0">
      <alignment horizontal="center" vertical="center" wrapText="1"/>
    </xf>
    <xf numFmtId="0" fontId="18" fillId="6" borderId="889" applyNumberFormat="0" applyFont="1" applyFill="1" applyBorder="1" applyAlignment="1" applyProtection="0">
      <alignment horizontal="center" vertical="center" wrapText="1"/>
    </xf>
    <xf numFmtId="0" fontId="18" fillId="6" borderId="890" applyNumberFormat="0" applyFont="1" applyFill="1" applyBorder="1" applyAlignment="1" applyProtection="0">
      <alignment horizontal="center" vertical="center" wrapText="1"/>
    </xf>
    <xf numFmtId="60" fontId="18" fillId="6" borderId="891" applyNumberFormat="1" applyFont="1" applyFill="1" applyBorder="1" applyAlignment="1" applyProtection="0">
      <alignment horizontal="center" vertical="center" wrapText="1"/>
    </xf>
    <xf numFmtId="60" fontId="18" fillId="6" borderId="312" applyNumberFormat="1" applyFont="1" applyFill="1" applyBorder="1" applyAlignment="1" applyProtection="0">
      <alignment horizontal="center" vertical="center" wrapText="1"/>
    </xf>
    <xf numFmtId="60" fontId="18" fillId="6" borderId="892" applyNumberFormat="1" applyFont="1" applyFill="1" applyBorder="1" applyAlignment="1" applyProtection="0">
      <alignment horizontal="center" vertical="center" wrapText="1"/>
    </xf>
    <xf numFmtId="60" fontId="18" fillId="6" borderId="51" applyNumberFormat="1" applyFont="1" applyFill="1" applyBorder="1" applyAlignment="1" applyProtection="0">
      <alignment horizontal="center" vertical="center" wrapText="1"/>
    </xf>
    <xf numFmtId="60" fontId="18" fillId="6" borderId="822" applyNumberFormat="1" applyFont="1" applyFill="1" applyBorder="1" applyAlignment="1" applyProtection="0">
      <alignment horizontal="center" vertical="center" wrapText="1"/>
    </xf>
    <xf numFmtId="49" fontId="26" fillId="10" borderId="893" applyNumberFormat="1" applyFont="1" applyFill="1" applyBorder="1" applyAlignment="1" applyProtection="0">
      <alignment horizontal="center" vertical="center" wrapText="1"/>
    </xf>
    <xf numFmtId="59" fontId="23" fillId="9" borderId="169" applyNumberFormat="1" applyFont="1" applyFill="1" applyBorder="1" applyAlignment="1" applyProtection="0">
      <alignment horizontal="center" vertical="center" wrapText="1"/>
    </xf>
    <xf numFmtId="0" fontId="17" fillId="10" borderId="153" applyNumberFormat="0" applyFont="1" applyFill="1" applyBorder="1" applyAlignment="1" applyProtection="0">
      <alignment horizontal="center" vertical="center" wrapText="1"/>
    </xf>
    <xf numFmtId="0" fontId="23" fillId="30" borderId="153" applyNumberFormat="0" applyFont="1" applyFill="1" applyBorder="1" applyAlignment="1" applyProtection="0">
      <alignment horizontal="center" vertical="center" wrapText="1"/>
    </xf>
    <xf numFmtId="0" fontId="17" fillId="10" borderId="829" applyNumberFormat="0" applyFont="1" applyFill="1" applyBorder="1" applyAlignment="1" applyProtection="0">
      <alignment horizontal="center" vertical="center" wrapText="1"/>
    </xf>
    <xf numFmtId="49" fontId="6" fillId="6" borderId="894" applyNumberFormat="1" applyFont="1" applyFill="1" applyBorder="1" applyAlignment="1" applyProtection="0">
      <alignment horizontal="center" vertical="center" wrapText="1"/>
    </xf>
    <xf numFmtId="59" fontId="18" fillId="6" borderId="224" applyNumberFormat="1" applyFont="1" applyFill="1" applyBorder="1" applyAlignment="1" applyProtection="0">
      <alignment horizontal="center" vertical="center" wrapText="1"/>
    </xf>
    <xf numFmtId="0" fontId="23" fillId="30" borderId="169" applyNumberFormat="0" applyFont="1" applyFill="1" applyBorder="1" applyAlignment="1" applyProtection="0">
      <alignment horizontal="center" vertical="center" wrapText="1"/>
    </xf>
    <xf numFmtId="0" fontId="18" fillId="6" borderId="826" applyNumberFormat="0" applyFont="1" applyFill="1" applyBorder="1" applyAlignment="1" applyProtection="0">
      <alignment horizontal="center" vertical="center" wrapText="1"/>
    </xf>
    <xf numFmtId="60" fontId="18" fillId="6" borderId="895" applyNumberFormat="1" applyFont="1" applyFill="1" applyBorder="1" applyAlignment="1" applyProtection="0">
      <alignment horizontal="center" vertical="center" wrapText="1"/>
    </xf>
    <xf numFmtId="60" fontId="18" fillId="6" borderId="896" applyNumberFormat="1" applyFont="1" applyFill="1" applyBorder="1" applyAlignment="1" applyProtection="0">
      <alignment horizontal="center" vertical="center" wrapText="1"/>
    </xf>
    <xf numFmtId="60" fontId="18" fillId="6" borderId="826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0" fontId="0" fillId="15" borderId="897" applyNumberFormat="0" applyFont="1" applyFill="1" applyBorder="1" applyAlignment="1" applyProtection="0">
      <alignment vertical="top" wrapText="1"/>
    </xf>
    <xf numFmtId="0" fontId="0" fillId="6" borderId="898" applyNumberFormat="0" applyFont="1" applyFill="1" applyBorder="1" applyAlignment="1" applyProtection="0">
      <alignment vertical="top" wrapText="1"/>
    </xf>
    <xf numFmtId="0" fontId="0" fillId="6" borderId="899" applyNumberFormat="0" applyFont="1" applyFill="1" applyBorder="1" applyAlignment="1" applyProtection="0">
      <alignment vertical="top" wrapText="1"/>
    </xf>
    <xf numFmtId="49" fontId="6" fillId="37" borderId="322" applyNumberFormat="1" applyFont="1" applyFill="1" applyBorder="1" applyAlignment="1" applyProtection="0">
      <alignment horizontal="center" vertical="center" wrapText="1"/>
    </xf>
    <xf numFmtId="49" fontId="6" fillId="38" borderId="322" applyNumberFormat="1" applyFont="1" applyFill="1" applyBorder="1" applyAlignment="1" applyProtection="0">
      <alignment horizontal="center" vertical="center" wrapText="1"/>
    </xf>
    <xf numFmtId="49" fontId="6" fillId="39" borderId="322" applyNumberFormat="1" applyFont="1" applyFill="1" applyBorder="1" applyAlignment="1" applyProtection="0">
      <alignment horizontal="center" vertical="center" wrapText="1"/>
    </xf>
    <xf numFmtId="49" fontId="6" fillId="40" borderId="322" applyNumberFormat="1" applyFont="1" applyFill="1" applyBorder="1" applyAlignment="1" applyProtection="0">
      <alignment horizontal="center" vertical="center" wrapText="1"/>
    </xf>
    <xf numFmtId="49" fontId="26" fillId="10" borderId="706" applyNumberFormat="1" applyFont="1" applyFill="1" applyBorder="1" applyAlignment="1" applyProtection="0">
      <alignment horizontal="right" vertical="top" wrapText="1"/>
    </xf>
    <xf numFmtId="49" fontId="26" fillId="10" borderId="900" applyNumberFormat="1" applyFont="1" applyFill="1" applyBorder="1" applyAlignment="1" applyProtection="0">
      <alignment horizontal="right" vertical="top" wrapText="1"/>
    </xf>
    <xf numFmtId="49" fontId="26" fillId="10" borderId="707" applyNumberFormat="1" applyFont="1" applyFill="1" applyBorder="1" applyAlignment="1" applyProtection="0">
      <alignment horizontal="right" vertical="top" wrapText="1"/>
    </xf>
    <xf numFmtId="49" fontId="9" fillId="4" borderId="706" applyNumberFormat="1" applyFont="1" applyFill="1" applyBorder="1" applyAlignment="1" applyProtection="0">
      <alignment horizontal="center" vertical="center" wrapText="1"/>
    </xf>
    <xf numFmtId="0" fontId="6" fillId="22" borderId="707" applyNumberFormat="0" applyFont="1" applyFill="1" applyBorder="1" applyAlignment="1" applyProtection="0">
      <alignment vertical="top" wrapText="1"/>
    </xf>
    <xf numFmtId="49" fontId="26" fillId="4" borderId="706" applyNumberFormat="1" applyFont="1" applyFill="1" applyBorder="1" applyAlignment="1" applyProtection="0">
      <alignment horizontal="center" vertical="center" wrapText="1"/>
    </xf>
    <xf numFmtId="0" fontId="26" fillId="10" borderId="901" applyNumberFormat="0" applyFont="1" applyFill="1" applyBorder="1" applyAlignment="1" applyProtection="0">
      <alignment horizontal="center" vertical="center" wrapText="1"/>
    </xf>
    <xf numFmtId="49" fontId="26" fillId="10" borderId="902" applyNumberFormat="1" applyFont="1" applyFill="1" applyBorder="1" applyAlignment="1" applyProtection="0">
      <alignment horizontal="center" vertical="center" wrapText="1"/>
    </xf>
    <xf numFmtId="0" fontId="6" fillId="25" borderId="342" applyNumberFormat="0" applyFont="1" applyFill="1" applyBorder="1" applyAlignment="1" applyProtection="0">
      <alignment horizontal="center" vertical="center" wrapText="1"/>
    </xf>
    <xf numFmtId="0" fontId="6" fillId="25" borderId="709" applyNumberFormat="0" applyFont="1" applyFill="1" applyBorder="1" applyAlignment="1" applyProtection="0">
      <alignment horizontal="center" vertical="center" wrapText="1"/>
    </xf>
    <xf numFmtId="0" fontId="6" fillId="11" borderId="342" applyNumberFormat="0" applyFont="1" applyFill="1" applyBorder="1" applyAlignment="1" applyProtection="0">
      <alignment horizontal="center" vertical="center" wrapText="1"/>
    </xf>
    <xf numFmtId="0" fontId="6" fillId="11" borderId="709" applyNumberFormat="0" applyFont="1" applyFill="1" applyBorder="1" applyAlignment="1" applyProtection="0">
      <alignment horizontal="center" vertical="center" wrapText="1"/>
    </xf>
    <xf numFmtId="59" fontId="6" fillId="25" borderId="342" applyNumberFormat="1" applyFont="1" applyFill="1" applyBorder="1" applyAlignment="1" applyProtection="0">
      <alignment horizontal="center" vertical="center" wrapText="1"/>
    </xf>
    <xf numFmtId="0" fontId="6" fillId="4" borderId="903" applyNumberFormat="1" applyFont="1" applyFill="1" applyBorder="1" applyAlignment="1" applyProtection="0">
      <alignment horizontal="center" vertical="center" wrapText="1"/>
    </xf>
    <xf numFmtId="49" fontId="26" fillId="4" borderId="904" applyNumberFormat="1" applyFont="1" applyFill="1" applyBorder="1" applyAlignment="1" applyProtection="0">
      <alignment horizontal="center" vertical="center" wrapText="1"/>
    </xf>
    <xf numFmtId="0" fontId="6" fillId="4" borderId="905" applyNumberFormat="0" applyFont="1" applyFill="1" applyBorder="1" applyAlignment="1" applyProtection="0">
      <alignment horizontal="center" vertical="center" wrapText="1"/>
    </xf>
    <xf numFmtId="0" fontId="6" fillId="11" borderId="329" applyNumberFormat="1" applyFont="1" applyFill="1" applyBorder="1" applyAlignment="1" applyProtection="0">
      <alignment horizontal="center" vertical="center" wrapText="1"/>
    </xf>
    <xf numFmtId="0" fontId="6" fillId="4" borderId="343" applyNumberFormat="1" applyFont="1" applyFill="1" applyBorder="1" applyAlignment="1" applyProtection="0">
      <alignment horizontal="center" vertical="center" wrapText="1"/>
    </xf>
    <xf numFmtId="49" fontId="6" fillId="4" borderId="906" applyNumberFormat="1" applyFont="1" applyFill="1" applyBorder="1" applyAlignment="1" applyProtection="0">
      <alignment horizontal="center" vertical="center" wrapText="1"/>
    </xf>
    <xf numFmtId="0" fontId="6" fillId="4" borderId="907" applyNumberFormat="0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6" fillId="11" borderId="329" applyNumberFormat="0" applyFont="1" applyFill="1" applyBorder="1" applyAlignment="1" applyProtection="0">
      <alignment horizontal="center" vertical="center" wrapText="1"/>
    </xf>
    <xf numFmtId="0" fontId="6" fillId="11" borderId="705" applyNumberFormat="0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6" fillId="10" borderId="908" applyNumberFormat="1" applyFont="1" applyFill="1" applyBorder="1" applyAlignment="1" applyProtection="0">
      <alignment horizontal="right" vertical="top" wrapText="1"/>
    </xf>
    <xf numFmtId="0" fontId="6" fillId="4" borderId="322" applyNumberFormat="0" applyFont="1" applyFill="1" applyBorder="1" applyAlignment="1" applyProtection="0">
      <alignment horizontal="center" vertical="center" wrapText="1"/>
    </xf>
    <xf numFmtId="0" fontId="6" fillId="22" borderId="322" applyNumberFormat="0" applyFont="1" applyFill="1" applyBorder="1" applyAlignment="1" applyProtection="0">
      <alignment horizontal="center" vertical="center" wrapText="1"/>
    </xf>
    <xf numFmtId="49" fontId="26" fillId="10" borderId="909" applyNumberFormat="1" applyFont="1" applyFill="1" applyBorder="1" applyAlignment="1" applyProtection="0">
      <alignment horizontal="right" vertical="top" wrapText="1"/>
    </xf>
    <xf numFmtId="49" fontId="6" fillId="4" borderId="706" applyNumberFormat="1" applyFont="1" applyFill="1" applyBorder="1" applyAlignment="1" applyProtection="0">
      <alignment horizontal="center" vertical="center" wrapText="1"/>
    </xf>
    <xf numFmtId="49" fontId="26" fillId="10" borderId="908" applyNumberFormat="1" applyFont="1" applyFill="1" applyBorder="1" applyAlignment="1" applyProtection="0">
      <alignment horizontal="center" vertical="center" wrapText="1"/>
    </xf>
    <xf numFmtId="0" fontId="6" borderId="910" applyNumberFormat="0" applyFont="1" applyFill="0" applyBorder="1" applyAlignment="1" applyProtection="0">
      <alignment horizontal="center" vertical="center" wrapText="1"/>
    </xf>
    <xf numFmtId="0" fontId="0" fillId="15" borderId="910" applyNumberFormat="0" applyFont="1" applyFill="1" applyBorder="1" applyAlignment="1" applyProtection="0">
      <alignment vertical="top" wrapText="1"/>
    </xf>
    <xf numFmtId="0" fontId="6" fillId="41" borderId="342" applyNumberFormat="0" applyFont="1" applyFill="1" applyBorder="1" applyAlignment="1" applyProtection="0">
      <alignment horizontal="center" vertical="center" wrapText="1"/>
    </xf>
    <xf numFmtId="0" fontId="6" fillId="41" borderId="709" applyNumberFormat="0" applyFont="1" applyFill="1" applyBorder="1" applyAlignment="1" applyProtection="0">
      <alignment horizontal="center" vertical="center" wrapText="1"/>
    </xf>
    <xf numFmtId="0" fontId="6" fillId="42" borderId="342" applyNumberFormat="1" applyFont="1" applyFill="1" applyBorder="1" applyAlignment="1" applyProtection="0">
      <alignment horizontal="center" vertical="center" wrapText="1"/>
    </xf>
    <xf numFmtId="0" fontId="6" fillId="42" borderId="709" applyNumberFormat="1" applyFont="1" applyFill="1" applyBorder="1" applyAlignment="1" applyProtection="0">
      <alignment horizontal="center" vertical="center" wrapText="1"/>
    </xf>
    <xf numFmtId="0" fontId="6" fillId="9" borderId="910" applyNumberFormat="0" applyFont="1" applyFill="1" applyBorder="1" applyAlignment="1" applyProtection="0">
      <alignment horizontal="center" vertical="center" wrapText="1"/>
    </xf>
    <xf numFmtId="49" fontId="6" fillId="4" borderId="720" applyNumberFormat="1" applyFont="1" applyFill="1" applyBorder="1" applyAlignment="1" applyProtection="0">
      <alignment horizontal="center" vertical="center" wrapText="1"/>
    </xf>
    <xf numFmtId="59" fontId="6" fillId="9" borderId="910" applyNumberFormat="1" applyFont="1" applyFill="1" applyBorder="1" applyAlignment="1" applyProtection="0">
      <alignment horizontal="center" vertical="center" wrapText="1"/>
    </xf>
    <xf numFmtId="59" fontId="6" fillId="6" borderId="910" applyNumberFormat="1" applyFont="1" applyFill="1" applyBorder="1" applyAlignment="1" applyProtection="0">
      <alignment horizontal="center" vertical="center" wrapText="1"/>
    </xf>
    <xf numFmtId="49" fontId="6" fillId="6" borderId="342" applyNumberFormat="1" applyFont="1" applyFill="1" applyBorder="1" applyAlignment="1" applyProtection="0">
      <alignment horizontal="center" vertical="center" wrapText="1"/>
    </xf>
    <xf numFmtId="0" fontId="6" applyNumberFormat="1" applyFont="1" applyFill="0" applyBorder="0" applyAlignment="1" applyProtection="0">
      <alignment horizontal="center" vertical="center" wrapText="1"/>
    </xf>
    <xf numFmtId="0" fontId="4" applyNumberFormat="0" applyFont="1" applyFill="0" applyBorder="0" applyAlignment="1" applyProtection="0">
      <alignment horizontal="center" vertical="center"/>
    </xf>
    <xf numFmtId="49" fontId="6" fillId="6" borderId="911" applyNumberFormat="1" applyFont="1" applyFill="1" applyBorder="1" applyAlignment="1" applyProtection="0">
      <alignment horizontal="center" vertical="center" wrapText="1"/>
    </xf>
    <xf numFmtId="49" fontId="6" fillId="6" borderId="404" applyNumberFormat="1" applyFont="1" applyFill="1" applyBorder="1" applyAlignment="1" applyProtection="0">
      <alignment horizontal="center" vertical="center" wrapText="1"/>
    </xf>
    <xf numFmtId="0" fontId="6" fillId="14" borderId="912" applyNumberFormat="0" applyFont="1" applyFill="1" applyBorder="1" applyAlignment="1" applyProtection="0">
      <alignment horizontal="center" vertical="center" wrapText="1"/>
    </xf>
    <xf numFmtId="0" fontId="6" fillId="14" borderId="913" applyNumberFormat="0" applyFont="1" applyFill="1" applyBorder="1" applyAlignment="1" applyProtection="0">
      <alignment horizontal="center" vertical="center" wrapText="1"/>
    </xf>
    <xf numFmtId="49" fontId="24" fillId="43" borderId="913" applyNumberFormat="1" applyFont="1" applyFill="1" applyBorder="1" applyAlignment="1" applyProtection="0">
      <alignment horizontal="center" vertical="center" wrapText="1"/>
    </xf>
    <xf numFmtId="49" fontId="7" fillId="30" borderId="913" applyNumberFormat="1" applyFont="1" applyFill="1" applyBorder="1" applyAlignment="1" applyProtection="0">
      <alignment horizontal="center" vertical="center" wrapText="1"/>
    </xf>
    <xf numFmtId="0" fontId="6" fillId="14" borderId="914" applyNumberFormat="0" applyFont="1" applyFill="1" applyBorder="1" applyAlignment="1" applyProtection="0">
      <alignment horizontal="center" vertical="center" wrapText="1"/>
    </xf>
    <xf numFmtId="49" fontId="7" fillId="43" borderId="915" applyNumberFormat="1" applyFont="1" applyFill="1" applyBorder="1" applyAlignment="1" applyProtection="0">
      <alignment horizontal="center" vertical="center" wrapText="1"/>
    </xf>
    <xf numFmtId="49" fontId="7" fillId="30" borderId="915" applyNumberFormat="1" applyFont="1" applyFill="1" applyBorder="1" applyAlignment="1" applyProtection="0">
      <alignment horizontal="center" vertical="center" wrapText="1"/>
    </xf>
    <xf numFmtId="0" fontId="6" fillId="12" borderId="916" applyNumberFormat="1" applyFont="1" applyFill="1" applyBorder="1" applyAlignment="1" applyProtection="0">
      <alignment horizontal="center" vertical="center" wrapText="1"/>
    </xf>
    <xf numFmtId="49" fontId="6" fillId="14" borderId="70" applyNumberFormat="1" applyFont="1" applyFill="1" applyBorder="1" applyAlignment="1" applyProtection="0">
      <alignment horizontal="center" vertical="center" wrapText="1"/>
    </xf>
    <xf numFmtId="0" fontId="6" fillId="14" borderId="917" applyNumberFormat="0" applyFont="1" applyFill="1" applyBorder="1" applyAlignment="1" applyProtection="0">
      <alignment horizontal="center" vertical="center" wrapText="1"/>
    </xf>
    <xf numFmtId="49" fontId="6" fillId="14" borderId="918" applyNumberFormat="1" applyFont="1" applyFill="1" applyBorder="1" applyAlignment="1" applyProtection="0">
      <alignment horizontal="center" vertical="center" wrapText="1"/>
    </xf>
    <xf numFmtId="49" fontId="6" fillId="11" borderId="919" applyNumberFormat="1" applyFont="1" applyFill="1" applyBorder="1" applyAlignment="1" applyProtection="0">
      <alignment horizontal="center" vertical="center" wrapText="1"/>
    </xf>
    <xf numFmtId="49" fontId="6" fillId="14" borderId="920" applyNumberFormat="1" applyFont="1" applyFill="1" applyBorder="1" applyAlignment="1" applyProtection="0">
      <alignment horizontal="center" vertical="center" wrapText="1"/>
    </xf>
    <xf numFmtId="49" fontId="6" fillId="11" borderId="920" applyNumberFormat="1" applyFont="1" applyFill="1" applyBorder="1" applyAlignment="1" applyProtection="0">
      <alignment horizontal="center" vertical="center" wrapText="1"/>
    </xf>
    <xf numFmtId="49" fontId="6" fillId="11" borderId="918" applyNumberFormat="1" applyFont="1" applyFill="1" applyBorder="1" applyAlignment="1" applyProtection="0">
      <alignment horizontal="center" vertical="center" wrapText="1"/>
    </xf>
    <xf numFmtId="49" fontId="6" fillId="14" borderId="919" applyNumberFormat="1" applyFont="1" applyFill="1" applyBorder="1" applyAlignment="1" applyProtection="0">
      <alignment horizontal="center" vertical="center" wrapText="1"/>
    </xf>
    <xf numFmtId="0" fontId="6" fillId="15" borderId="921" applyNumberFormat="0" applyFont="1" applyFill="1" applyBorder="1" applyAlignment="1" applyProtection="0">
      <alignment horizontal="center" vertical="center" wrapText="1"/>
    </xf>
    <xf numFmtId="61" fontId="6" fillId="15" borderId="922" applyNumberFormat="1" applyFont="1" applyFill="1" applyBorder="1" applyAlignment="1" applyProtection="0">
      <alignment horizontal="center" vertical="center" wrapText="1"/>
    </xf>
    <xf numFmtId="0" fontId="6" borderId="923" applyNumberFormat="0" applyFont="1" applyFill="0" applyBorder="1" applyAlignment="1" applyProtection="0">
      <alignment horizontal="center" vertical="center" wrapText="1"/>
    </xf>
    <xf numFmtId="0" fontId="6" borderId="924" applyNumberFormat="1" applyFont="1" applyFill="0" applyBorder="1" applyAlignment="1" applyProtection="0">
      <alignment horizontal="center" vertical="center" wrapText="1"/>
    </xf>
    <xf numFmtId="0" fontId="6" fillId="11" borderId="925" applyNumberFormat="0" applyFont="1" applyFill="1" applyBorder="1" applyAlignment="1" applyProtection="0">
      <alignment horizontal="center" vertical="center" wrapText="1"/>
    </xf>
    <xf numFmtId="0" fontId="6" borderId="926" applyNumberFormat="0" applyFont="1" applyFill="0" applyBorder="1" applyAlignment="1" applyProtection="0">
      <alignment horizontal="center" vertical="center" wrapText="1"/>
    </xf>
    <xf numFmtId="0" fontId="6" fillId="11" borderId="926" applyNumberFormat="0" applyFont="1" applyFill="1" applyBorder="1" applyAlignment="1" applyProtection="0">
      <alignment horizontal="center" vertical="center" wrapText="1"/>
    </xf>
    <xf numFmtId="9" fontId="6" fillId="11" borderId="926" applyNumberFormat="1" applyFont="1" applyFill="1" applyBorder="1" applyAlignment="1" applyProtection="0">
      <alignment horizontal="center" vertical="center" wrapText="1"/>
    </xf>
    <xf numFmtId="0" fontId="6" fillId="11" borderId="924" applyNumberFormat="0" applyFont="1" applyFill="1" applyBorder="1" applyAlignment="1" applyProtection="0">
      <alignment horizontal="center" vertical="center" wrapText="1"/>
    </xf>
    <xf numFmtId="0" fontId="6" borderId="925" applyNumberFormat="0" applyFont="1" applyFill="0" applyBorder="1" applyAlignment="1" applyProtection="0">
      <alignment horizontal="center" vertical="center" wrapText="1"/>
    </xf>
    <xf numFmtId="0" fontId="6" borderId="925" applyNumberFormat="1" applyFont="1" applyFill="0" applyBorder="1" applyAlignment="1" applyProtection="0">
      <alignment horizontal="center" vertical="center" wrapText="1"/>
    </xf>
    <xf numFmtId="62" fontId="6" borderId="925" applyNumberFormat="1" applyFont="1" applyFill="0" applyBorder="1" applyAlignment="1" applyProtection="0">
      <alignment horizontal="center" vertical="center" wrapText="1"/>
    </xf>
    <xf numFmtId="0" fontId="6" fillId="11" borderId="926" applyNumberFormat="1" applyFont="1" applyFill="1" applyBorder="1" applyAlignment="1" applyProtection="0">
      <alignment horizontal="center" vertical="center" wrapText="1"/>
    </xf>
    <xf numFmtId="0" fontId="6" borderId="926" applyNumberFormat="1" applyFont="1" applyFill="0" applyBorder="1" applyAlignment="1" applyProtection="0">
      <alignment horizontal="center" vertical="center" wrapText="1"/>
    </xf>
    <xf numFmtId="62" fontId="6" fillId="11" borderId="924" applyNumberFormat="1" applyFont="1" applyFill="1" applyBorder="1" applyAlignment="1" applyProtection="0">
      <alignment horizontal="center" vertical="center" wrapText="1"/>
    </xf>
    <xf numFmtId="0" fontId="6" borderId="927" applyNumberFormat="0" applyFont="1" applyFill="0" applyBorder="1" applyAlignment="1" applyProtection="0">
      <alignment horizontal="center" vertical="center" wrapText="1"/>
    </xf>
    <xf numFmtId="0" fontId="6" fillId="15" borderId="928" applyNumberFormat="0" applyFont="1" applyFill="1" applyBorder="1" applyAlignment="1" applyProtection="0">
      <alignment horizontal="center" vertical="center" wrapText="1"/>
    </xf>
    <xf numFmtId="61" fontId="6" fillId="15" borderId="929" applyNumberFormat="1" applyFont="1" applyFill="1" applyBorder="1" applyAlignment="1" applyProtection="0">
      <alignment horizontal="center" vertical="center" wrapText="1"/>
    </xf>
    <xf numFmtId="0" fontId="6" borderId="930" applyNumberFormat="0" applyFont="1" applyFill="0" applyBorder="1" applyAlignment="1" applyProtection="0">
      <alignment horizontal="center" vertical="center" wrapText="1"/>
    </xf>
    <xf numFmtId="0" fontId="6" borderId="918" applyNumberFormat="1" applyFont="1" applyFill="0" applyBorder="1" applyAlignment="1" applyProtection="0">
      <alignment horizontal="center" vertical="center" wrapText="1"/>
    </xf>
    <xf numFmtId="0" fontId="6" fillId="11" borderId="919" applyNumberFormat="0" applyFont="1" applyFill="1" applyBorder="1" applyAlignment="1" applyProtection="0">
      <alignment horizontal="center" vertical="center" wrapText="1"/>
    </xf>
    <xf numFmtId="0" fontId="6" borderId="920" applyNumberFormat="0" applyFont="1" applyFill="0" applyBorder="1" applyAlignment="1" applyProtection="0">
      <alignment horizontal="center" vertical="center" wrapText="1"/>
    </xf>
    <xf numFmtId="0" fontId="6" fillId="11" borderId="920" applyNumberFormat="0" applyFont="1" applyFill="1" applyBorder="1" applyAlignment="1" applyProtection="0">
      <alignment horizontal="center" vertical="center" wrapText="1"/>
    </xf>
    <xf numFmtId="9" fontId="6" fillId="11" borderId="920" applyNumberFormat="1" applyFont="1" applyFill="1" applyBorder="1" applyAlignment="1" applyProtection="0">
      <alignment horizontal="center" vertical="center" wrapText="1"/>
    </xf>
    <xf numFmtId="0" fontId="6" fillId="11" borderId="918" applyNumberFormat="0" applyFont="1" applyFill="1" applyBorder="1" applyAlignment="1" applyProtection="0">
      <alignment horizontal="center" vertical="center" wrapText="1"/>
    </xf>
    <xf numFmtId="0" fontId="6" borderId="919" applyNumberFormat="0" applyFont="1" applyFill="0" applyBorder="1" applyAlignment="1" applyProtection="0">
      <alignment horizontal="center" vertical="center" wrapText="1"/>
    </xf>
    <xf numFmtId="0" fontId="6" borderId="919" applyNumberFormat="1" applyFont="1" applyFill="0" applyBorder="1" applyAlignment="1" applyProtection="0">
      <alignment horizontal="center" vertical="center" wrapText="1"/>
    </xf>
    <xf numFmtId="62" fontId="6" borderId="919" applyNumberFormat="1" applyFont="1" applyFill="0" applyBorder="1" applyAlignment="1" applyProtection="0">
      <alignment horizontal="center" vertical="center" wrapText="1"/>
    </xf>
    <xf numFmtId="0" fontId="6" fillId="11" borderId="920" applyNumberFormat="1" applyFont="1" applyFill="1" applyBorder="1" applyAlignment="1" applyProtection="0">
      <alignment horizontal="center" vertical="center" wrapText="1"/>
    </xf>
    <xf numFmtId="0" fontId="6" borderId="920" applyNumberFormat="1" applyFont="1" applyFill="0" applyBorder="1" applyAlignment="1" applyProtection="0">
      <alignment horizontal="center" vertical="center" wrapText="1"/>
    </xf>
    <xf numFmtId="62" fontId="6" fillId="11" borderId="918" applyNumberFormat="1" applyFont="1" applyFill="1" applyBorder="1" applyAlignment="1" applyProtection="0">
      <alignment horizontal="center" vertical="center" wrapText="1"/>
    </xf>
    <xf numFmtId="0" fontId="6" borderId="931" applyNumberFormat="0" applyFont="1" applyFill="0" applyBorder="1" applyAlignment="1" applyProtection="0">
      <alignment horizontal="center" vertical="center" wrapText="1"/>
    </xf>
    <xf numFmtId="1" fontId="6" fillId="11" borderId="926" applyNumberFormat="1" applyFont="1" applyFill="1" applyBorder="1" applyAlignment="1" applyProtection="0">
      <alignment horizontal="center" vertical="center" wrapText="1"/>
    </xf>
    <xf numFmtId="0" fontId="6" borderId="927" applyNumberFormat="1" applyFont="1" applyFill="0" applyBorder="1" applyAlignment="1" applyProtection="0">
      <alignment horizontal="center" vertical="center" wrapText="1"/>
    </xf>
    <xf numFmtId="61" fontId="6" fillId="15" borderId="932" applyNumberFormat="1" applyFont="1" applyFill="1" applyBorder="1" applyAlignment="1" applyProtection="0">
      <alignment horizontal="center" vertical="center" wrapText="1"/>
    </xf>
    <xf numFmtId="0" fontId="6" borderId="933" applyNumberFormat="0" applyFont="1" applyFill="0" applyBorder="1" applyAlignment="1" applyProtection="0">
      <alignment horizontal="center" vertical="center" wrapText="1"/>
    </xf>
    <xf numFmtId="0" fontId="6" borderId="914" applyNumberFormat="1" applyFont="1" applyFill="0" applyBorder="1" applyAlignment="1" applyProtection="0">
      <alignment horizontal="center" vertical="center" wrapText="1"/>
    </xf>
    <xf numFmtId="0" fontId="6" fillId="11" borderId="915" applyNumberFormat="0" applyFont="1" applyFill="1" applyBorder="1" applyAlignment="1" applyProtection="0">
      <alignment horizontal="center" vertical="center" wrapText="1"/>
    </xf>
    <xf numFmtId="0" fontId="6" borderId="913" applyNumberFormat="0" applyFont="1" applyFill="0" applyBorder="1" applyAlignment="1" applyProtection="0">
      <alignment horizontal="center" vertical="center" wrapText="1"/>
    </xf>
    <xf numFmtId="0" fontId="6" fillId="11" borderId="913" applyNumberFormat="0" applyFont="1" applyFill="1" applyBorder="1" applyAlignment="1" applyProtection="0">
      <alignment horizontal="center" vertical="center" wrapText="1"/>
    </xf>
    <xf numFmtId="9" fontId="6" fillId="11" borderId="913" applyNumberFormat="1" applyFont="1" applyFill="1" applyBorder="1" applyAlignment="1" applyProtection="0">
      <alignment horizontal="center" vertical="center" wrapText="1"/>
    </xf>
    <xf numFmtId="0" fontId="6" fillId="11" borderId="914" applyNumberFormat="0" applyFont="1" applyFill="1" applyBorder="1" applyAlignment="1" applyProtection="0">
      <alignment horizontal="center" vertical="center" wrapText="1"/>
    </xf>
    <xf numFmtId="0" fontId="6" borderId="915" applyNumberFormat="0" applyFont="1" applyFill="0" applyBorder="1" applyAlignment="1" applyProtection="0">
      <alignment horizontal="center" vertical="center" wrapText="1"/>
    </xf>
    <xf numFmtId="62" fontId="6" borderId="915" applyNumberFormat="1" applyFont="1" applyFill="0" applyBorder="1" applyAlignment="1" applyProtection="0">
      <alignment horizontal="center" vertical="center" wrapText="1"/>
    </xf>
    <xf numFmtId="0" fontId="6" fillId="11" borderId="913" applyNumberFormat="1" applyFont="1" applyFill="1" applyBorder="1" applyAlignment="1" applyProtection="0">
      <alignment horizontal="center" vertical="center" wrapText="1"/>
    </xf>
    <xf numFmtId="0" fontId="6" borderId="913" applyNumberFormat="1" applyFont="1" applyFill="0" applyBorder="1" applyAlignment="1" applyProtection="0">
      <alignment horizontal="center" vertical="center" wrapText="1"/>
    </xf>
    <xf numFmtId="62" fontId="6" fillId="11" borderId="914" applyNumberFormat="1" applyFont="1" applyFill="1" applyBorder="1" applyAlignment="1" applyProtection="0">
      <alignment horizontal="center" vertical="center" wrapText="1"/>
    </xf>
    <xf numFmtId="0" fontId="6" borderId="915" applyNumberFormat="1" applyFont="1" applyFill="0" applyBorder="1" applyAlignment="1" applyProtection="0">
      <alignment horizontal="center" vertical="center" wrapText="1"/>
    </xf>
    <xf numFmtId="0" fontId="6" borderId="928" applyNumberFormat="1" applyFont="1" applyFill="0" applyBorder="1" applyAlignment="1" applyProtection="0">
      <alignment horizontal="center" vertical="center" wrapText="1"/>
    </xf>
    <xf numFmtId="0" fontId="6" borderId="918" applyNumberFormat="0" applyFont="1" applyFill="0" applyBorder="1" applyAlignment="1" applyProtection="0">
      <alignment horizontal="center" vertical="center" wrapText="1"/>
    </xf>
    <xf numFmtId="60" fontId="6" fillId="11" borderId="920" applyNumberFormat="1" applyFont="1" applyFill="1" applyBorder="1" applyAlignment="1" applyProtection="0">
      <alignment horizontal="center" vertical="center" wrapText="1"/>
    </xf>
    <xf numFmtId="0" fontId="6" borderId="914" applyNumberFormat="0" applyFont="1" applyFill="0" applyBorder="1" applyAlignment="1" applyProtection="0">
      <alignment horizontal="center" vertical="center" wrapText="1"/>
    </xf>
    <xf numFmtId="0" fontId="6" borderId="928" applyNumberFormat="0" applyFont="1" applyFill="0" applyBorder="1" applyAlignment="1" applyProtection="0">
      <alignment horizontal="center" vertical="center" wrapText="1"/>
    </xf>
    <xf numFmtId="0" fontId="6" fillId="11" borderId="914" applyNumberFormat="1" applyFont="1" applyFill="1" applyBorder="1" applyAlignment="1" applyProtection="0">
      <alignment horizontal="center" vertical="center" wrapText="1"/>
    </xf>
    <xf numFmtId="0" fontId="6" fillId="11" borderId="915" applyNumberFormat="1" applyFont="1" applyFill="1" applyBorder="1" applyAlignment="1" applyProtection="0">
      <alignment horizontal="center" vertical="center" wrapText="1"/>
    </xf>
    <xf numFmtId="59" fontId="6" fillId="11" borderId="913" applyNumberFormat="1" applyFont="1" applyFill="1" applyBorder="1" applyAlignment="1" applyProtection="0">
      <alignment horizontal="center" vertical="center" wrapText="1"/>
    </xf>
    <xf numFmtId="1" fontId="6" fillId="11" borderId="913" applyNumberFormat="1" applyFont="1" applyFill="1" applyBorder="1" applyAlignment="1" applyProtection="0">
      <alignment horizontal="center" vertical="center" wrapText="1"/>
    </xf>
    <xf numFmtId="1" fontId="6" borderId="913" applyNumberFormat="1" applyFont="1" applyFill="0" applyBorder="1" applyAlignment="1" applyProtection="0">
      <alignment horizontal="center" vertical="center" wrapText="1"/>
    </xf>
    <xf numFmtId="0" fontId="6" fillId="11" borderId="919" applyNumberFormat="1" applyFont="1" applyFill="1" applyBorder="1" applyAlignment="1" applyProtection="0">
      <alignment horizontal="center" vertical="center" wrapText="1"/>
    </xf>
    <xf numFmtId="59" fontId="6" fillId="11" borderId="920" applyNumberFormat="1" applyFont="1" applyFill="1" applyBorder="1" applyAlignment="1" applyProtection="0">
      <alignment horizontal="center" vertical="center" wrapText="1"/>
    </xf>
    <xf numFmtId="0" fontId="6" fillId="11" borderId="918" applyNumberFormat="1" applyFont="1" applyFill="1" applyBorder="1" applyAlignment="1" applyProtection="0">
      <alignment horizontal="center" vertical="center" wrapText="1"/>
    </xf>
    <xf numFmtId="0" fontId="6" borderId="931" applyNumberFormat="1" applyFont="1" applyFill="0" applyBorder="1" applyAlignment="1" applyProtection="0">
      <alignment horizontal="center" vertical="center" wrapText="1"/>
    </xf>
    <xf numFmtId="59" fontId="6" fillId="11" borderId="926" applyNumberFormat="1" applyFont="1" applyFill="1" applyBorder="1" applyAlignment="1" applyProtection="0">
      <alignment horizontal="center" vertical="center" wrapText="1"/>
    </xf>
    <xf numFmtId="0" fontId="6" fillId="11" borderId="924" applyNumberFormat="1" applyFont="1" applyFill="1" applyBorder="1" applyAlignment="1" applyProtection="0">
      <alignment horizontal="center" vertical="center" wrapText="1"/>
    </xf>
    <xf numFmtId="0" fontId="6" fillId="15" borderId="913" applyNumberFormat="0" applyFont="1" applyFill="1" applyBorder="1" applyAlignment="1" applyProtection="0">
      <alignment horizontal="center" vertical="center" wrapText="1"/>
    </xf>
    <xf numFmtId="61" fontId="6" fillId="15" borderId="934" applyNumberFormat="1" applyFont="1" applyFill="1" applyBorder="1" applyAlignment="1" applyProtection="0">
      <alignment horizontal="center" vertical="center" wrapText="1"/>
    </xf>
    <xf numFmtId="61" fontId="6" fillId="15" borderId="935" applyNumberFormat="1" applyFont="1" applyFill="1" applyBorder="1" applyAlignment="1" applyProtection="0">
      <alignment horizontal="center" vertical="center" wrapText="1"/>
    </xf>
    <xf numFmtId="49" fontId="6" fillId="15" borderId="913" applyNumberFormat="1" applyFont="1" applyFill="1" applyBorder="1" applyAlignment="1" applyProtection="0">
      <alignment horizontal="center" vertical="center" wrapText="1"/>
    </xf>
    <xf numFmtId="0" fontId="6" fillId="15" borderId="935" applyNumberFormat="0" applyFont="1" applyFill="1" applyBorder="1" applyAlignment="1" applyProtection="0">
      <alignment horizontal="center" vertical="center" wrapText="1"/>
    </xf>
    <xf numFmtId="0" fontId="6" borderId="936" applyNumberFormat="0" applyFont="1" applyFill="0" applyBorder="1" applyAlignment="1" applyProtection="0">
      <alignment horizontal="center" vertical="center" wrapText="1"/>
    </xf>
    <xf numFmtId="62" fontId="6" borderId="913" applyNumberFormat="1" applyFont="1" applyFill="0" applyBorder="1" applyAlignment="1" applyProtection="0">
      <alignment horizontal="center" vertical="center" wrapText="1"/>
    </xf>
    <xf numFmtId="62" fontId="6" fillId="11" borderId="913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0" fontId="6" applyNumberFormat="1" applyFont="1" applyFill="0" applyBorder="0" applyAlignment="1" applyProtection="0">
      <alignment horizontal="center" vertical="center" wrapText="1"/>
    </xf>
    <xf numFmtId="0" fontId="6" fillId="14" borderId="915" applyNumberFormat="0" applyFont="1" applyFill="1" applyBorder="1" applyAlignment="1" applyProtection="0">
      <alignment horizontal="center" vertical="center" wrapText="1"/>
    </xf>
    <xf numFmtId="0" fontId="6" borderId="924" applyNumberFormat="0" applyFont="1" applyFill="0" applyBorder="1" applyAlignment="1" applyProtection="0">
      <alignment horizontal="center" vertical="center" wrapText="1"/>
    </xf>
    <xf numFmtId="60" fontId="6" fillId="11" borderId="926" applyNumberFormat="1" applyFont="1" applyFill="1" applyBorder="1" applyAlignment="1" applyProtection="0">
      <alignment horizontal="center" vertical="center" wrapText="1"/>
    </xf>
    <xf numFmtId="0" fontId="6" borderId="937" applyNumberFormat="0" applyFont="1" applyFill="0" applyBorder="1" applyAlignment="1" applyProtection="0">
      <alignment horizontal="center" vertical="center" wrapText="1"/>
    </xf>
    <xf numFmtId="0" fontId="6" borderId="938" applyNumberFormat="0" applyFont="1" applyFill="0" applyBorder="1" applyAlignment="1" applyProtection="0">
      <alignment horizontal="center" vertical="center" wrapText="1"/>
    </xf>
    <xf numFmtId="60" fontId="6" fillId="11" borderId="913" applyNumberFormat="1" applyFont="1" applyFill="1" applyBorder="1" applyAlignment="1" applyProtection="0">
      <alignment horizontal="center" vertical="center" wrapText="1"/>
    </xf>
    <xf numFmtId="0" fontId="6" borderId="939" applyNumberFormat="0" applyFont="1" applyFill="0" applyBorder="1" applyAlignment="1" applyProtection="0">
      <alignment horizontal="center" vertical="center" wrapText="1"/>
    </xf>
    <xf numFmtId="0" fontId="6" fillId="11" borderId="925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0" fontId="6" applyNumberFormat="1" applyFont="1" applyFill="0" applyBorder="0" applyAlignment="1" applyProtection="0">
      <alignment horizontal="center" vertical="center" wrapText="1"/>
    </xf>
    <xf numFmtId="0" fontId="6" fillId="43" borderId="916" applyNumberFormat="1" applyFont="1" applyFill="1" applyBorder="1" applyAlignment="1" applyProtection="0">
      <alignment horizontal="center" vertical="center" wrapText="1"/>
    </xf>
    <xf numFmtId="64" fontId="6" borderId="913" applyNumberFormat="1" applyFont="1" applyFill="0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0" fontId="6" applyNumberFormat="1" applyFont="1" applyFill="0" applyBorder="0" applyAlignment="1" applyProtection="0">
      <alignment horizontal="center" vertical="center" wrapText="1"/>
    </xf>
    <xf numFmtId="60" fontId="6" borderId="913" applyNumberFormat="1" applyFont="1" applyFill="0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0" fontId="6" applyNumberFormat="1" applyFont="1" applyFill="0" applyBorder="0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0" fontId="6" applyNumberFormat="1" applyFont="1" applyFill="0" applyBorder="0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0" fontId="6" applyNumberFormat="1" applyFont="1" applyFill="0" applyBorder="0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0" fontId="6" applyNumberFormat="1" applyFont="1" applyFill="0" applyBorder="0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0" fontId="6" applyNumberFormat="1" applyFont="1" applyFill="0" applyBorder="0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0" fontId="6" applyNumberFormat="1" applyFont="1" applyFill="0" applyBorder="0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0" fontId="6" applyNumberFormat="1" applyFont="1" applyFill="0" applyBorder="0" applyAlignment="1" applyProtection="0">
      <alignment horizontal="center" vertical="center" wrapText="1"/>
    </xf>
    <xf numFmtId="49" fontId="6" borderId="913" applyNumberFormat="1" applyFont="1" applyFill="0" applyBorder="1" applyAlignment="1" applyProtection="0">
      <alignment horizontal="center" vertical="center" wrapText="1"/>
    </xf>
    <xf numFmtId="49" fontId="6" fillId="11" borderId="913" applyNumberFormat="1" applyFont="1" applyFill="1" applyBorder="1" applyAlignment="1" applyProtection="0">
      <alignment horizontal="center" vertical="center" wrapText="1"/>
    </xf>
    <xf numFmtId="49" fontId="6" fillId="11" borderId="914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0" fontId="6" applyNumberFormat="1" applyFont="1" applyFill="0" applyBorder="0" applyAlignment="1" applyProtection="0">
      <alignment horizontal="center" vertical="center" wrapText="1"/>
    </xf>
    <xf numFmtId="0" fontId="6" fillId="14" borderId="940" applyNumberFormat="0" applyFont="1" applyFill="1" applyBorder="1" applyAlignment="1" applyProtection="0">
      <alignment horizontal="center" vertical="center" wrapText="1"/>
    </xf>
    <xf numFmtId="0" fontId="7" fillId="43" borderId="915" applyNumberFormat="0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0" fontId="6" applyNumberFormat="1" applyFont="1" applyFill="0" applyBorder="0" applyAlignment="1" applyProtection="0">
      <alignment horizontal="center" vertical="center" wrapText="1"/>
    </xf>
    <xf numFmtId="0" fontId="6" applyNumberFormat="1" applyFont="1" applyFill="0" applyBorder="0" applyAlignment="1" applyProtection="0">
      <alignment horizontal="center" vertical="center" wrapText="1"/>
    </xf>
    <xf numFmtId="0" fontId="6" fillId="6" borderId="911" applyNumberFormat="0" applyFont="1" applyFill="1" applyBorder="1" applyAlignment="1" applyProtection="0">
      <alignment horizontal="center" vertical="center" wrapText="1"/>
    </xf>
    <xf numFmtId="0" fontId="6" fillId="6" borderId="404" applyNumberFormat="0" applyFont="1" applyFill="1" applyBorder="1" applyAlignment="1" applyProtection="0">
      <alignment horizontal="center" vertical="center" wrapText="1"/>
    </xf>
    <xf numFmtId="0" fontId="6" borderId="939" applyNumberFormat="1" applyFont="1" applyFill="0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0" fontId="6" applyNumberFormat="1" applyFont="1" applyFill="0" applyBorder="0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0" fontId="6" applyNumberFormat="1" applyFont="1" applyFill="0" applyBorder="0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0" fontId="6" applyNumberFormat="1" applyFont="1" applyFill="0" applyBorder="0" applyAlignment="1" applyProtection="0">
      <alignment horizontal="center" vertical="center" wrapText="1"/>
    </xf>
    <xf numFmtId="49" fontId="6" fillId="12" borderId="916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0" fontId="6" applyNumberFormat="1" applyFont="1" applyFill="0" applyBorder="0" applyAlignment="1" applyProtection="0">
      <alignment horizontal="center" vertical="center" wrapText="1"/>
    </xf>
    <xf numFmtId="0" fontId="6" borderId="938" applyNumberFormat="1" applyFont="1" applyFill="0" applyBorder="1" applyAlignment="1" applyProtection="0">
      <alignment horizontal="center" vertical="center" wrapText="1"/>
    </xf>
  </cellXfs>
  <cellStyles count="1">
    <cellStyle name="Normal" xfId="0" builtinId="0"/>
  </cellStyles>
  <dxfs count="31">
    <dxf>
      <font>
        <color rgb="ff000000"/>
      </font>
      <fill>
        <patternFill patternType="solid">
          <fgColor indexed="35"/>
          <bgColor indexed="36"/>
        </patternFill>
      </fill>
    </dxf>
    <dxf>
      <font>
        <color rgb="ff000000"/>
      </font>
      <fill>
        <patternFill patternType="solid">
          <fgColor indexed="35"/>
          <bgColor indexed="37"/>
        </patternFill>
      </fill>
    </dxf>
    <dxf>
      <font>
        <color rgb="ff000000"/>
      </font>
      <fill>
        <patternFill patternType="solid">
          <fgColor indexed="35"/>
          <bgColor indexed="38"/>
        </patternFill>
      </fill>
    </dxf>
    <dxf>
      <font>
        <color rgb="ff000000"/>
      </font>
      <fill>
        <patternFill patternType="solid">
          <fgColor indexed="35"/>
          <bgColor indexed="38"/>
        </patternFill>
      </fill>
    </dxf>
    <dxf>
      <font>
        <color rgb="ff000000"/>
      </font>
      <fill>
        <patternFill patternType="solid">
          <fgColor indexed="35"/>
          <bgColor indexed="36"/>
        </patternFill>
      </fill>
    </dxf>
    <dxf>
      <font>
        <color rgb="ff000000"/>
      </font>
      <fill>
        <patternFill patternType="solid">
          <fgColor indexed="35"/>
          <bgColor indexed="37"/>
        </patternFill>
      </fill>
    </dxf>
    <dxf>
      <font>
        <color rgb="ff000000"/>
      </font>
      <fill>
        <patternFill patternType="solid">
          <fgColor indexed="35"/>
          <bgColor indexed="38"/>
        </patternFill>
      </fill>
    </dxf>
    <dxf>
      <font>
        <color rgb="ff000000"/>
      </font>
      <fill>
        <patternFill patternType="solid">
          <fgColor indexed="35"/>
          <bgColor indexed="36"/>
        </patternFill>
      </fill>
    </dxf>
    <dxf>
      <font>
        <color rgb="ff000000"/>
      </font>
      <fill>
        <patternFill patternType="solid">
          <fgColor indexed="35"/>
          <bgColor indexed="37"/>
        </patternFill>
      </fill>
    </dxf>
    <dxf>
      <font>
        <color rgb="ff000000"/>
      </font>
      <fill>
        <patternFill patternType="solid">
          <fgColor indexed="35"/>
          <bgColor indexed="38"/>
        </patternFill>
      </fill>
    </dxf>
    <dxf>
      <font>
        <color rgb="ff000000"/>
      </font>
      <fill>
        <patternFill patternType="solid">
          <fgColor indexed="35"/>
          <bgColor indexed="38"/>
        </patternFill>
      </fill>
    </dxf>
    <dxf>
      <font>
        <color rgb="ff000000"/>
      </font>
      <fill>
        <patternFill patternType="solid">
          <fgColor indexed="35"/>
          <bgColor indexed="36"/>
        </patternFill>
      </fill>
    </dxf>
    <dxf>
      <font>
        <color rgb="ff000000"/>
      </font>
      <fill>
        <patternFill patternType="solid">
          <fgColor indexed="35"/>
          <bgColor indexed="37"/>
        </patternFill>
      </fill>
    </dxf>
    <dxf>
      <font>
        <color rgb="ff000000"/>
      </font>
      <fill>
        <patternFill patternType="solid">
          <fgColor indexed="35"/>
          <bgColor indexed="36"/>
        </patternFill>
      </fill>
    </dxf>
    <dxf>
      <font>
        <color rgb="ff000000"/>
      </font>
      <fill>
        <patternFill patternType="solid">
          <fgColor indexed="35"/>
          <bgColor indexed="38"/>
        </patternFill>
      </fill>
    </dxf>
    <dxf>
      <font>
        <color rgb="ff000000"/>
      </font>
      <fill>
        <patternFill patternType="solid">
          <fgColor indexed="35"/>
          <bgColor indexed="37"/>
        </patternFill>
      </fill>
    </dxf>
    <dxf>
      <font>
        <color rgb="ff000000"/>
      </font>
      <fill>
        <patternFill patternType="solid">
          <fgColor indexed="35"/>
          <bgColor indexed="36"/>
        </patternFill>
      </fill>
    </dxf>
    <dxf>
      <font>
        <color rgb="ff000000"/>
      </font>
      <fill>
        <patternFill patternType="solid">
          <fgColor indexed="35"/>
          <bgColor indexed="38"/>
        </patternFill>
      </fill>
    </dxf>
    <dxf>
      <font>
        <color rgb="ff000000"/>
      </font>
      <fill>
        <patternFill patternType="solid">
          <fgColor indexed="35"/>
          <bgColor indexed="37"/>
        </patternFill>
      </fill>
    </dxf>
    <dxf>
      <font>
        <color rgb="ff000000"/>
      </font>
      <fill>
        <patternFill patternType="solid">
          <fgColor indexed="35"/>
          <bgColor indexed="36"/>
        </patternFill>
      </fill>
    </dxf>
    <dxf>
      <font>
        <color rgb="ff000000"/>
      </font>
      <fill>
        <patternFill patternType="solid">
          <fgColor indexed="35"/>
          <bgColor indexed="38"/>
        </patternFill>
      </fill>
    </dxf>
    <dxf>
      <font>
        <color rgb="ff000000"/>
      </font>
      <fill>
        <patternFill patternType="solid">
          <fgColor indexed="35"/>
          <bgColor indexed="37"/>
        </patternFill>
      </fill>
    </dxf>
    <dxf>
      <font>
        <color rgb="ff000000"/>
      </font>
      <fill>
        <patternFill patternType="solid">
          <fgColor indexed="35"/>
          <bgColor indexed="36"/>
        </patternFill>
      </fill>
    </dxf>
    <dxf>
      <font>
        <color rgb="ff000000"/>
      </font>
      <fill>
        <patternFill patternType="solid">
          <fgColor indexed="35"/>
          <bgColor indexed="37"/>
        </patternFill>
      </fill>
    </dxf>
    <dxf>
      <font>
        <color rgb="ff000000"/>
      </font>
      <fill>
        <patternFill patternType="solid">
          <fgColor indexed="35"/>
          <bgColor indexed="38"/>
        </patternFill>
      </fill>
    </dxf>
    <dxf>
      <font>
        <color rgb="ff000000"/>
      </font>
      <fill>
        <patternFill patternType="solid">
          <fgColor indexed="35"/>
          <bgColor indexed="36"/>
        </patternFill>
      </fill>
    </dxf>
    <dxf>
      <font>
        <color rgb="ff000000"/>
      </font>
      <fill>
        <patternFill patternType="solid">
          <fgColor indexed="35"/>
          <bgColor indexed="37"/>
        </patternFill>
      </fill>
    </dxf>
    <dxf>
      <font>
        <color rgb="ff000000"/>
      </font>
      <fill>
        <patternFill patternType="solid">
          <fgColor indexed="35"/>
          <bgColor indexed="38"/>
        </patternFill>
      </fill>
    </dxf>
    <dxf>
      <font>
        <color rgb="ff000000"/>
      </font>
      <fill>
        <patternFill patternType="solid">
          <fgColor indexed="35"/>
          <bgColor indexed="36"/>
        </patternFill>
      </fill>
    </dxf>
    <dxf>
      <font>
        <color rgb="ff000000"/>
      </font>
      <fill>
        <patternFill patternType="solid">
          <fgColor indexed="35"/>
          <bgColor indexed="37"/>
        </patternFill>
      </fill>
    </dxf>
    <dxf>
      <font>
        <color rgb="ff000000"/>
      </font>
      <fill>
        <patternFill patternType="solid">
          <fgColor indexed="35"/>
          <bgColor indexed="38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a7a7a7"/>
      <rgbColor rgb="ff515151"/>
      <rgbColor rgb="ffbf4c85"/>
      <rgbColor rgb="ffa5a5a5"/>
      <rgbColor rgb="ff3f3f3f"/>
      <rgbColor rgb="fffae232"/>
      <rgbColor rgb="fffefefe"/>
      <rgbColor rgb="ffee0112"/>
      <rgbColor rgb="ff525252"/>
      <rgbColor rgb="ff5e5e5e"/>
      <rgbColor rgb="ffa5a5a5"/>
      <rgbColor rgb="ff3f3f3f"/>
      <rgbColor rgb="ffd5d5d5"/>
      <rgbColor rgb="ff4dac2b"/>
      <rgbColor rgb="ffff870e"/>
      <rgbColor rgb="ffbdc0bf"/>
      <rgbColor rgb="ff3dff19"/>
      <rgbColor rgb="ffdbdbdb"/>
      <rgbColor rgb="ff16e6cf"/>
      <rgbColor rgb="ff340ac6"/>
      <rgbColor rgb="ff61d836"/>
      <rgbColor rgb="00000000"/>
      <rgbColor rgb="e5ff9781"/>
      <rgbColor rgb="e5ffd38a"/>
      <rgbColor rgb="e5afe489"/>
      <rgbColor rgb="ff2cff26"/>
      <rgbColor rgb="ff243aff"/>
      <rgbColor rgb="ffb41700"/>
      <rgbColor rgb="ffbdc0bf"/>
      <rgbColor rgb="ffffa61f"/>
      <rgbColor rgb="ffdbdbdb"/>
      <rgbColor rgb="ff001fff"/>
      <rgbColor rgb="fffbe965"/>
      <rgbColor rgb="ff0011ee"/>
      <rgbColor rgb="ff0205fe"/>
      <rgbColor rgb="ff5067ff"/>
      <rgbColor rgb="ff0081cc"/>
      <rgbColor rgb="ff8eff88"/>
      <rgbColor rgb="ffc8b428"/>
      <rgbColor rgb="fffcf098"/>
      <rgbColor rgb="ffffb1a6"/>
      <rgbColor rgb="ff0004ff"/>
      <rgbColor rgb="ffef5fa7"/>
      <rgbColor rgb="ff7fd0ff"/>
      <rgbColor rgb="ff3fb9ff"/>
      <rgbColor rgb="ff919191"/>
      <rgbColor rgb="fff8ba00"/>
      <rgbColor rgb="ff11b8a5"/>
      <rgbColor rgb="ff878787"/>
      <rgbColor rgb="fff9f9f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79041"/>
          <c:y val="0.181824"/>
          <c:w val="0.641917"/>
          <c:h val="0.663127"/>
        </c:manualLayout>
      </c:layout>
      <c:doughnutChart>
        <c:varyColors val="0"/>
        <c:ser>
          <c:idx val="0"/>
          <c:order val="0"/>
          <c:tx>
            <c:strRef>
              <c:f>'Eule - Tabelle 1-1'!$A$31:$B$31</c:f>
              <c:strCache>
                <c:ptCount val="1"/>
                <c:pt idx="0">
                  <c:v>Höchstwerte </c:v>
                </c:pt>
              </c:strCache>
            </c:strRef>
          </c:tx>
          <c:spPr>
            <a:solidFill>
              <a:schemeClr val="accent1"/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2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chemeClr val="accent3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chemeClr val="accent4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chemeClr val="accent5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chemeClr val="accent6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6"/>
            <c:explosion val="0"/>
            <c:spPr>
              <a:solidFill>
                <a:srgbClr val="22AEFF"/>
              </a:solidFill>
              <a:ln w="9525" cap="flat">
                <a:solidFill>
                  <a:srgbClr val="FAFAFA"/>
                </a:solidFill>
                <a:prstDash val="solid"/>
                <a:round/>
              </a:ln>
              <a:effectLst/>
            </c:spPr>
          </c:dPt>
          <c:dPt>
            <c:idx val="7"/>
            <c:explosion val="0"/>
            <c:spPr>
              <a:solidFill>
                <a:srgbClr val="33EAD5"/>
              </a:solidFill>
              <a:ln w="9525" cap="flat">
                <a:solidFill>
                  <a:srgbClr val="FAFAFA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#,##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#,##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#,##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#,##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#,##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#,##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numFmt formatCode="#,##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numFmt formatCode="#,##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noFill/>
                <a:ln w="12700" cap="flat">
                  <a:solidFill>
                    <a:srgbClr val="000000"/>
                  </a:solidFill>
                  <a:prstDash val="solid"/>
                  <a:miter lim="400000"/>
                  <a:tailEnd type="oval" w="med" len="med"/>
                </a:ln>
                <a:effectLst/>
              </c:spPr>
            </c:leaderLines>
          </c:dLbls>
          <c:cat>
            <c:strRef>
              <c:f>'Eule - Tabelle 1-1'!$P$2:$P$3,'Eule - Tabelle 1-1'!$Q$2:$Q$3,'Eule - Tabelle 1-1'!$R$2:$R$3,'Eule - Tabelle 1-1'!$S$2:$S$3,'Eule - Tabelle 1-1'!$T$2:$T$3,'Eule - Tabelle 1-1'!$U$2:$U$3,'Eule - Tabelle 1-1'!$V$2:$V$3,'Eule - Tabelle 1-1'!$W$2:$W$3</c:f>
              <c:strCache>
                <c:ptCount val="8"/>
                <c:pt idx="0">
                  <c:v>FMS Werte Overhead-Squat</c:v>
                </c:pt>
                <c:pt idx="1">
                  <c:v>In-Line-Lunge</c:v>
                </c:pt>
                <c:pt idx="2">
                  <c:v>Hurdle-Step</c:v>
                </c:pt>
                <c:pt idx="3">
                  <c:v>Schulterbe-weglichkeit</c:v>
                </c:pt>
                <c:pt idx="4">
                  <c:v>Active-Straight-Leg Raise</c:v>
                </c:pt>
                <c:pt idx="5">
                  <c:v>Rumpfstabi-Liegestütz</c:v>
                </c:pt>
                <c:pt idx="6">
                  <c:v>Rotationsstabi im VFST</c:v>
                </c:pt>
                <c:pt idx="7">
                  <c:v>Gesamt-punktzahl</c:v>
                </c:pt>
              </c:strCache>
            </c:strRef>
          </c:cat>
          <c:val>
            <c:numRef>
              <c:f>'Eule - Tabelle 1-1'!$P$31:$W$31</c:f>
              <c:numCache>
                <c:ptCount val="8"/>
                <c:pt idx="0">
                  <c:v>3.000000</c:v>
                </c:pt>
                <c:pt idx="1">
                  <c:v>3.000000</c:v>
                </c:pt>
                <c:pt idx="2">
                  <c:v>3.000000</c:v>
                </c:pt>
                <c:pt idx="3">
                  <c:v>3.000000</c:v>
                </c:pt>
                <c:pt idx="4">
                  <c:v>2.000000</c:v>
                </c:pt>
                <c:pt idx="5">
                  <c:v>3.000000</c:v>
                </c:pt>
                <c:pt idx="6">
                  <c:v>3.000000</c:v>
                </c:pt>
                <c:pt idx="7">
                  <c:v>20.000000</c:v>
                </c:pt>
              </c:numCache>
            </c:numRef>
          </c:val>
        </c:ser>
        <c:firstSliceAng val="0"/>
        <c:holeSize val="42"/>
      </c:doughnutChart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0.16968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79382"/>
          <c:y val="0.177787"/>
          <c:w val="0.641235"/>
          <c:h val="0.643918"/>
        </c:manualLayout>
      </c:layout>
      <c:doughnutChart>
        <c:varyColors val="0"/>
        <c:ser>
          <c:idx val="0"/>
          <c:order val="0"/>
          <c:tx>
            <c:strRef>
              <c:f>'Grieshammer - Tabelle 1-1'!$A$31:$B$31</c:f>
              <c:strCache>
                <c:ptCount val="1"/>
                <c:pt idx="0">
                  <c:v>Höchstwerte </c:v>
                </c:pt>
              </c:strCache>
            </c:strRef>
          </c:tx>
          <c:spPr>
            <a:solidFill>
              <a:schemeClr val="accent1"/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2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chemeClr val="accent3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chemeClr val="accent4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chemeClr val="accent5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chemeClr val="accent6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6"/>
            <c:explosion val="0"/>
            <c:spPr>
              <a:solidFill>
                <a:srgbClr val="22AEFF"/>
              </a:solidFill>
              <a:ln w="9525" cap="flat">
                <a:solidFill>
                  <a:srgbClr val="FAFAFA"/>
                </a:solidFill>
                <a:prstDash val="solid"/>
                <a:round/>
              </a:ln>
              <a:effectLst/>
            </c:spPr>
          </c:dPt>
          <c:dPt>
            <c:idx val="7"/>
            <c:explosion val="0"/>
            <c:spPr>
              <a:solidFill>
                <a:srgbClr val="33EAD5"/>
              </a:solidFill>
              <a:ln w="9525" cap="flat">
                <a:solidFill>
                  <a:srgbClr val="FAFAFA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numFmt formatCode="#,##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"/>
              <c:numFmt formatCode="#,##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noFill/>
                <a:ln w="1270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'Grieshammer - Tabelle 1-1'!$P$2:$P$3,'Grieshammer - Tabelle 1-1'!$Q$2:$Q$3,'Grieshammer - Tabelle 1-1'!$R$2:$R$3,'Grieshammer - Tabelle 1-1'!$S$2:$S$3,'Grieshammer - Tabelle 1-1'!$T$2:$T$3,'Grieshammer - Tabelle 1-1'!$U$2:$U$3,'Grieshammer - Tabelle 1-1'!$V$2:$V$3,'Grieshammer - Tabelle 1-1'!$W$2:$W$3</c:f>
              <c:strCache>
                <c:ptCount val="8"/>
                <c:pt idx="0">
                  <c:v>FMS Werte Overhead-Squat</c:v>
                </c:pt>
                <c:pt idx="1">
                  <c:v>In-Line-Lunge</c:v>
                </c:pt>
                <c:pt idx="2">
                  <c:v>Hurdle-Step</c:v>
                </c:pt>
                <c:pt idx="3">
                  <c:v>Schulterbe-weglichkeit</c:v>
                </c:pt>
                <c:pt idx="4">
                  <c:v>Active-Straight-Leg Raise</c:v>
                </c:pt>
                <c:pt idx="5">
                  <c:v>Rumpfstabi-Liegestütz</c:v>
                </c:pt>
                <c:pt idx="6">
                  <c:v>Rotationsstabi im VFST</c:v>
                </c:pt>
                <c:pt idx="7">
                  <c:v>Gesamt-punktzahl</c:v>
                </c:pt>
              </c:strCache>
            </c:strRef>
          </c:cat>
          <c:val>
            <c:numRef>
              <c:f>'Grieshammer - Tabelle 1-1'!$P$31:$W$31</c:f>
              <c:numCache>
                <c:ptCount val="8"/>
                <c:pt idx="0">
                  <c:v>3.000000</c:v>
                </c:pt>
                <c:pt idx="1">
                  <c:v>3.000000</c:v>
                </c:pt>
                <c:pt idx="2">
                  <c:v>3.000000</c:v>
                </c:pt>
                <c:pt idx="3">
                  <c:v>3.000000</c:v>
                </c:pt>
                <c:pt idx="4">
                  <c:v>2.000000</c:v>
                </c:pt>
                <c:pt idx="5">
                  <c:v>3.000000</c:v>
                </c:pt>
                <c:pt idx="6">
                  <c:v>2.000000</c:v>
                </c:pt>
                <c:pt idx="7">
                  <c:v>18.000000</c:v>
                </c:pt>
              </c:numCache>
            </c:numRef>
          </c:val>
        </c:ser>
        <c:firstSliceAng val="0"/>
        <c:holeSize val="40"/>
      </c:doughnutChart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0.16751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81587"/>
          <c:y val="0.183323"/>
          <c:w val="0.636826"/>
          <c:h val="0.636605"/>
        </c:manualLayout>
      </c:layout>
      <c:doughnutChart>
        <c:varyColors val="0"/>
        <c:ser>
          <c:idx val="0"/>
          <c:order val="0"/>
          <c:tx>
            <c:strRef>
              <c:f>'Anton-Beck - Tabelle 1-1'!$A$31:$B$31</c:f>
              <c:strCache>
                <c:ptCount val="1"/>
                <c:pt idx="0">
                  <c:v>Höchstwerte </c:v>
                </c:pt>
              </c:strCache>
            </c:strRef>
          </c:tx>
          <c:spPr>
            <a:solidFill>
              <a:schemeClr val="accent1"/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2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chemeClr val="accent3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chemeClr val="accent4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chemeClr val="accent5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chemeClr val="accent6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6"/>
            <c:explosion val="0"/>
            <c:spPr>
              <a:solidFill>
                <a:srgbClr val="22AEFF"/>
              </a:solidFill>
              <a:ln w="9525" cap="flat">
                <a:solidFill>
                  <a:srgbClr val="FAFAFA"/>
                </a:solidFill>
                <a:prstDash val="solid"/>
                <a:round/>
              </a:ln>
              <a:effectLst/>
            </c:spPr>
          </c:dPt>
          <c:dPt>
            <c:idx val="7"/>
            <c:explosion val="0"/>
            <c:spPr>
              <a:solidFill>
                <a:srgbClr val="33EAD5"/>
              </a:solidFill>
              <a:ln w="9525" cap="flat">
                <a:solidFill>
                  <a:srgbClr val="FAFAFA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numFmt formatCode="#,##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"/>
              <c:numFmt formatCode="#,##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noFill/>
                <a:ln w="1270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'Anton-Beck - Tabelle 1-1'!$P$2:$P$3,'Anton-Beck - Tabelle 1-1'!$Q$2:$Q$3,'Anton-Beck - Tabelle 1-1'!$R$2:$R$3,'Anton-Beck - Tabelle 1-1'!$S$2:$S$3,'Anton-Beck - Tabelle 1-1'!$T$2:$T$3,'Anton-Beck - Tabelle 1-1'!$U$2:$U$3,'Anton-Beck - Tabelle 1-1'!$V$2:$V$3,'Anton-Beck - Tabelle 1-1'!$W$2:$W$3</c:f>
              <c:strCache>
                <c:ptCount val="8"/>
                <c:pt idx="0">
                  <c:v>FMS Werte Overhead-Squat</c:v>
                </c:pt>
                <c:pt idx="1">
                  <c:v>In-Line-Lunge</c:v>
                </c:pt>
                <c:pt idx="2">
                  <c:v>Hurdle-Step</c:v>
                </c:pt>
                <c:pt idx="3">
                  <c:v>Schulterbe-weglichkeit</c:v>
                </c:pt>
                <c:pt idx="4">
                  <c:v>Active-Straight-Leg Raise</c:v>
                </c:pt>
                <c:pt idx="5">
                  <c:v>Rumpfstabi-Liegestütz</c:v>
                </c:pt>
                <c:pt idx="6">
                  <c:v>Rotationsstabi im VFST</c:v>
                </c:pt>
                <c:pt idx="7">
                  <c:v>Gesamt-punktzahl</c:v>
                </c:pt>
              </c:strCache>
            </c:strRef>
          </c:cat>
          <c:val>
            <c:numRef>
              <c:f>'Anton-Beck - Tabelle 1-1'!$P$31:$W$31</c:f>
              <c:numCache>
                <c:ptCount val="8"/>
                <c:pt idx="0">
                  <c:v>2.000000</c:v>
                </c:pt>
                <c:pt idx="1">
                  <c:v>3.000000</c:v>
                </c:pt>
                <c:pt idx="2">
                  <c:v>3.000000</c:v>
                </c:pt>
                <c:pt idx="3">
                  <c:v>3.000000</c:v>
                </c:pt>
                <c:pt idx="4">
                  <c:v>2.000000</c:v>
                </c:pt>
                <c:pt idx="5">
                  <c:v>3.000000</c:v>
                </c:pt>
                <c:pt idx="6">
                  <c:v>2.000000</c:v>
                </c:pt>
                <c:pt idx="7">
                  <c:v>18.000000</c:v>
                </c:pt>
              </c:numCache>
            </c:numRef>
          </c:val>
        </c:ser>
        <c:firstSliceAng val="0"/>
        <c:holeSize val="40"/>
      </c:doughnutChart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0.17622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80114"/>
          <c:y val="0.179566"/>
          <c:w val="0.639773"/>
          <c:h val="0.641148"/>
        </c:manualLayout>
      </c:layout>
      <c:doughnutChart>
        <c:varyColors val="0"/>
        <c:ser>
          <c:idx val="0"/>
          <c:order val="0"/>
          <c:tx>
            <c:strRef>
              <c:f>'Schöneshöfer - Tabelle 1-1'!$A$31:$B$31</c:f>
              <c:strCache>
                <c:ptCount val="1"/>
                <c:pt idx="0">
                  <c:v>Höchstwerte </c:v>
                </c:pt>
              </c:strCache>
            </c:strRef>
          </c:tx>
          <c:spPr>
            <a:solidFill>
              <a:schemeClr val="accent1"/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2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chemeClr val="accent3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chemeClr val="accent4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chemeClr val="accent5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chemeClr val="accent6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6"/>
            <c:explosion val="0"/>
            <c:spPr>
              <a:solidFill>
                <a:srgbClr val="22AEFF"/>
              </a:solidFill>
              <a:ln w="9525" cap="flat">
                <a:solidFill>
                  <a:srgbClr val="FAFAFA"/>
                </a:solidFill>
                <a:prstDash val="solid"/>
                <a:round/>
              </a:ln>
              <a:effectLst/>
            </c:spPr>
          </c:dPt>
          <c:dPt>
            <c:idx val="7"/>
            <c:explosion val="0"/>
            <c:spPr>
              <a:solidFill>
                <a:srgbClr val="33EAD5"/>
              </a:solidFill>
              <a:ln w="9525" cap="flat">
                <a:solidFill>
                  <a:srgbClr val="FAFAFA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numFmt formatCode="#,##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"/>
              <c:numFmt formatCode="#,##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noFill/>
                <a:ln w="1270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'Schöneshöfer - Tabelle 1-1'!$P$2:$P$3,'Schöneshöfer - Tabelle 1-1'!$Q$2:$Q$3,'Schöneshöfer - Tabelle 1-1'!$R$2:$R$3,'Schöneshöfer - Tabelle 1-1'!$S$2:$S$3,'Schöneshöfer - Tabelle 1-1'!$T$2:$T$3,'Schöneshöfer - Tabelle 1-1'!$U$2:$U$3,'Schöneshöfer - Tabelle 1-1'!$V$2:$V$3,'Schöneshöfer - Tabelle 1-1'!$W$2:$W$3</c:f>
              <c:strCache>
                <c:ptCount val="8"/>
                <c:pt idx="0">
                  <c:v>FMS Werte Overhead-Squat</c:v>
                </c:pt>
                <c:pt idx="1">
                  <c:v>In-Line-Lunge</c:v>
                </c:pt>
                <c:pt idx="2">
                  <c:v>Hurdle-Step</c:v>
                </c:pt>
                <c:pt idx="3">
                  <c:v>Schulterbe-weglichkeit</c:v>
                </c:pt>
                <c:pt idx="4">
                  <c:v>Active-Straight-Leg Raise</c:v>
                </c:pt>
                <c:pt idx="5">
                  <c:v>Rumpfstabi-Liegestütz</c:v>
                </c:pt>
                <c:pt idx="6">
                  <c:v>Rotationsstabi im VFST</c:v>
                </c:pt>
                <c:pt idx="7">
                  <c:v>Gesamt-punktzahl</c:v>
                </c:pt>
              </c:strCache>
            </c:strRef>
          </c:cat>
          <c:val>
            <c:numRef>
              <c:f>'Schöneshöfer - Tabelle 1-1'!$P$31:$W$31</c:f>
              <c:numCache>
                <c:ptCount val="8"/>
                <c:pt idx="0">
                  <c:v>2.000000</c:v>
                </c:pt>
                <c:pt idx="1">
                  <c:v>3.000000</c:v>
                </c:pt>
                <c:pt idx="2">
                  <c:v>3.000000</c:v>
                </c:pt>
                <c:pt idx="3">
                  <c:v>3.000000</c:v>
                </c:pt>
                <c:pt idx="4">
                  <c:v>3.000000</c:v>
                </c:pt>
                <c:pt idx="5">
                  <c:v>2.000000</c:v>
                </c:pt>
                <c:pt idx="6">
                  <c:v>2.000000</c:v>
                </c:pt>
                <c:pt idx="7">
                  <c:v>18.000000</c:v>
                </c:pt>
              </c:numCache>
            </c:numRef>
          </c:val>
        </c:ser>
        <c:firstSliceAng val="0"/>
        <c:holeSize val="39"/>
      </c:doughnutChart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0.17016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81792"/>
          <c:y val="0.184329"/>
          <c:w val="0.636417"/>
          <c:h val="0.637457"/>
        </c:manualLayout>
      </c:layout>
      <c:doughnutChart>
        <c:varyColors val="0"/>
        <c:ser>
          <c:idx val="0"/>
          <c:order val="0"/>
          <c:tx>
            <c:strRef>
              <c:f>'Weber - Tabelle 1-1'!$A$31:$B$31</c:f>
              <c:strCache>
                <c:ptCount val="1"/>
                <c:pt idx="0">
                  <c:v>Höchstwerte </c:v>
                </c:pt>
              </c:strCache>
            </c:strRef>
          </c:tx>
          <c:spPr>
            <a:solidFill>
              <a:schemeClr val="accent1"/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2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chemeClr val="accent3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chemeClr val="accent4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chemeClr val="accent5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chemeClr val="accent6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6"/>
            <c:explosion val="0"/>
            <c:spPr>
              <a:solidFill>
                <a:srgbClr val="22AEFF"/>
              </a:solidFill>
              <a:ln w="9525" cap="flat">
                <a:solidFill>
                  <a:srgbClr val="FAFAFA"/>
                </a:solidFill>
                <a:prstDash val="solid"/>
                <a:round/>
              </a:ln>
              <a:effectLst/>
            </c:spPr>
          </c:dPt>
          <c:dPt>
            <c:idx val="7"/>
            <c:explosion val="0"/>
            <c:spPr>
              <a:solidFill>
                <a:srgbClr val="33EAD5"/>
              </a:solidFill>
              <a:ln w="9525" cap="flat">
                <a:solidFill>
                  <a:srgbClr val="FAFAFA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numFmt formatCode="#,##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"/>
              <c:numFmt formatCode="#,##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noFill/>
                <a:ln w="1270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'Weber - Tabelle 1-1'!$P$2:$P$3,'Weber - Tabelle 1-1'!$Q$2:$Q$3,'Weber - Tabelle 1-1'!$R$2:$R$3,'Weber - Tabelle 1-1'!$S$2:$S$3,'Weber - Tabelle 1-1'!$T$2:$T$3,'Weber - Tabelle 1-1'!$U$2:$U$3,'Weber - Tabelle 1-1'!$V$2:$V$3,'Weber - Tabelle 1-1'!$W$2:$W$3</c:f>
              <c:strCache>
                <c:ptCount val="8"/>
                <c:pt idx="0">
                  <c:v>FMS Werte Overhead-Squat</c:v>
                </c:pt>
                <c:pt idx="1">
                  <c:v>In-Line-Lunge</c:v>
                </c:pt>
                <c:pt idx="2">
                  <c:v>Hurdle-Step</c:v>
                </c:pt>
                <c:pt idx="3">
                  <c:v>Schulterbe-weglichkeit</c:v>
                </c:pt>
                <c:pt idx="4">
                  <c:v>Active-Straight-Leg Raise</c:v>
                </c:pt>
                <c:pt idx="5">
                  <c:v>Rumpfstabi-Liegestütz</c:v>
                </c:pt>
                <c:pt idx="6">
                  <c:v>Rotationsstabi im VFST</c:v>
                </c:pt>
                <c:pt idx="7">
                  <c:v>Gesamt-punktzahl</c:v>
                </c:pt>
              </c:strCache>
            </c:strRef>
          </c:cat>
          <c:val>
            <c:numRef>
              <c:f>'Weber - Tabelle 1-1'!$P$31:$W$31</c:f>
              <c:numCache>
                <c:ptCount val="8"/>
                <c:pt idx="0">
                  <c:v>2.000000</c:v>
                </c:pt>
                <c:pt idx="1">
                  <c:v>3.000000</c:v>
                </c:pt>
                <c:pt idx="2">
                  <c:v>3.000000</c:v>
                </c:pt>
                <c:pt idx="3">
                  <c:v>3.000000</c:v>
                </c:pt>
                <c:pt idx="4">
                  <c:v>2.000000</c:v>
                </c:pt>
                <c:pt idx="5">
                  <c:v>3.000000</c:v>
                </c:pt>
                <c:pt idx="6">
                  <c:v>2.000000</c:v>
                </c:pt>
                <c:pt idx="7">
                  <c:v>18.000000</c:v>
                </c:pt>
              </c:numCache>
            </c:numRef>
          </c:val>
        </c:ser>
        <c:firstSliceAng val="0"/>
        <c:holeSize val="39"/>
      </c:doughnutChart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0.17757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79183"/>
          <c:y val="0.182716"/>
          <c:w val="0.641633"/>
          <c:h val="0.664637"/>
        </c:manualLayout>
      </c:layout>
      <c:doughnutChart>
        <c:varyColors val="0"/>
        <c:ser>
          <c:idx val="0"/>
          <c:order val="0"/>
          <c:tx>
            <c:strRef>
              <c:f>'Athletik-Werte Beispiel'!$A$29:$B$29</c:f>
              <c:strCache>
                <c:ptCount val="1"/>
                <c:pt idx="0">
                  <c:v>Höchstwerte </c:v>
                </c:pt>
              </c:strCache>
            </c:strRef>
          </c:tx>
          <c:spPr>
            <a:solidFill>
              <a:schemeClr val="accent1"/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2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chemeClr val="accent3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chemeClr val="accent4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chemeClr val="accent5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chemeClr val="accent6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6"/>
            <c:explosion val="0"/>
            <c:spPr>
              <a:solidFill>
                <a:srgbClr val="22AEFF"/>
              </a:solidFill>
              <a:ln w="9525" cap="flat">
                <a:solidFill>
                  <a:srgbClr val="FAFAFA"/>
                </a:solidFill>
                <a:prstDash val="solid"/>
                <a:round/>
              </a:ln>
              <a:effectLst/>
            </c:spPr>
          </c:dPt>
          <c:dPt>
            <c:idx val="7"/>
            <c:explosion val="0"/>
            <c:spPr>
              <a:solidFill>
                <a:srgbClr val="33EAD5"/>
              </a:solidFill>
              <a:ln w="9525" cap="flat">
                <a:solidFill>
                  <a:srgbClr val="FAFAFA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#,##0" sourceLinked="0"/>
              <c:txPr>
                <a:bodyPr/>
                <a:lstStyle/>
                <a:p>
                  <a:pPr>
                    <a:defRPr b="0" i="0" strike="noStrike" sz="111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#,##0" sourceLinked="0"/>
              <c:txPr>
                <a:bodyPr/>
                <a:lstStyle/>
                <a:p>
                  <a:pPr>
                    <a:defRPr b="0" i="0" strike="noStrike" sz="111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#,##0" sourceLinked="0"/>
              <c:txPr>
                <a:bodyPr/>
                <a:lstStyle/>
                <a:p>
                  <a:pPr>
                    <a:defRPr b="0" i="0" strike="noStrike" sz="111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#,##0" sourceLinked="0"/>
              <c:txPr>
                <a:bodyPr/>
                <a:lstStyle/>
                <a:p>
                  <a:pPr>
                    <a:defRPr b="0" i="0" strike="noStrike" sz="111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#,##0" sourceLinked="0"/>
              <c:txPr>
                <a:bodyPr/>
                <a:lstStyle/>
                <a:p>
                  <a:pPr>
                    <a:defRPr b="0" i="0" strike="noStrike" sz="111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#,##0" sourceLinked="0"/>
              <c:txPr>
                <a:bodyPr/>
                <a:lstStyle/>
                <a:p>
                  <a:pPr>
                    <a:defRPr b="0" i="0" strike="noStrike" sz="111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numFmt formatCode="#,##0" sourceLinked="0"/>
              <c:txPr>
                <a:bodyPr/>
                <a:lstStyle/>
                <a:p>
                  <a:pPr>
                    <a:defRPr b="0" i="0" strike="noStrike" sz="111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numFmt formatCode="#,##0" sourceLinked="0"/>
              <c:txPr>
                <a:bodyPr/>
                <a:lstStyle/>
                <a:p>
                  <a:pPr>
                    <a:defRPr b="0" i="0" strike="noStrike" sz="111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txPr>
              <a:bodyPr/>
              <a:lstStyle/>
              <a:p>
                <a:pPr>
                  <a:defRPr b="0" i="0" strike="noStrike" sz="111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noFill/>
                <a:ln w="12700" cap="flat">
                  <a:solidFill>
                    <a:srgbClr val="000000"/>
                  </a:solidFill>
                  <a:prstDash val="solid"/>
                  <a:miter lim="400000"/>
                  <a:tailEnd type="oval" w="med" len="med"/>
                </a:ln>
                <a:effectLst/>
              </c:spPr>
            </c:leaderLines>
          </c:dLbls>
          <c:cat>
            <c:strRef>
              <c:f>'Athletik-Werte Beispiel'!$P$2:$P$3,'Athletik-Werte Beispiel'!$Q$2:$Q$3,'Athletik-Werte Beispiel'!$R$2:$R$3,'Athletik-Werte Beispiel'!$S$2:$S$3,'Athletik-Werte Beispiel'!$T$2:$T$3,'Athletik-Werte Beispiel'!$U$2:$U$3,'Athletik-Werte Beispiel'!$V$2:$V$3,'Athletik-Werte Beispiel'!$W$2:$W$3</c:f>
              <c:strCache>
                <c:ptCount val="8"/>
                <c:pt idx="0">
                  <c:v>FMS Werte Overhead-Squat</c:v>
                </c:pt>
                <c:pt idx="1">
                  <c:v>In-Line-Lunge</c:v>
                </c:pt>
                <c:pt idx="2">
                  <c:v>Hurdle-Step</c:v>
                </c:pt>
                <c:pt idx="3">
                  <c:v>Schulterbe-weglichkeit</c:v>
                </c:pt>
                <c:pt idx="4">
                  <c:v>Active-Straight-Leg Raise</c:v>
                </c:pt>
                <c:pt idx="5">
                  <c:v>Rumpfstabi-Liegestütz</c:v>
                </c:pt>
                <c:pt idx="6">
                  <c:v>Rotationsstabi im VFST</c:v>
                </c:pt>
                <c:pt idx="7">
                  <c:v>Gesamt-punktzahl</c:v>
                </c:pt>
              </c:strCache>
            </c:strRef>
          </c:cat>
          <c:val>
            <c:numRef>
              <c:f>'Athletik-Werte Beispiel'!$P$29:$W$29</c:f>
              <c:numCache>
                <c:ptCount val="8"/>
                <c:pt idx="0">
                  <c:v>2.000000</c:v>
                </c:pt>
                <c:pt idx="1">
                  <c:v>3.000000</c:v>
                </c:pt>
                <c:pt idx="2">
                  <c:v>3.000000</c:v>
                </c:pt>
                <c:pt idx="3">
                  <c:v>3.000000</c:v>
                </c:pt>
                <c:pt idx="4">
                  <c:v>2.000000</c:v>
                </c:pt>
                <c:pt idx="5">
                  <c:v>3.000000</c:v>
                </c:pt>
                <c:pt idx="6">
                  <c:v>2.000000</c:v>
                </c:pt>
                <c:pt idx="7">
                  <c:v>17.000000</c:v>
                </c:pt>
              </c:numCache>
            </c:numRef>
          </c:val>
        </c:ser>
        <c:firstSliceAng val="0"/>
        <c:holeSize val="49"/>
      </c:doughnutChart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0.18385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2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80267"/>
          <c:y val="0.185185"/>
          <c:w val="0.639466"/>
          <c:h val="0.660144"/>
        </c:manualLayout>
      </c:layout>
      <c:doughnutChart>
        <c:varyColors val="0"/>
        <c:ser>
          <c:idx val="0"/>
          <c:order val="0"/>
          <c:tx>
            <c:strRef>
              <c:f>'Merk - Tabelle 1-1'!$A$31:$B$31</c:f>
              <c:strCache>
                <c:ptCount val="1"/>
                <c:pt idx="0">
                  <c:v>Höchstwerte </c:v>
                </c:pt>
              </c:strCache>
            </c:strRef>
          </c:tx>
          <c:spPr>
            <a:solidFill>
              <a:schemeClr val="accent1"/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2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chemeClr val="accent3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chemeClr val="accent4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chemeClr val="accent5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chemeClr val="accent6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6"/>
            <c:explosion val="0"/>
            <c:spPr>
              <a:solidFill>
                <a:srgbClr val="22AEFF"/>
              </a:solidFill>
              <a:ln w="9525" cap="flat">
                <a:solidFill>
                  <a:srgbClr val="FAFAFA"/>
                </a:solidFill>
                <a:prstDash val="solid"/>
                <a:round/>
              </a:ln>
              <a:effectLst/>
            </c:spPr>
          </c:dPt>
          <c:dPt>
            <c:idx val="7"/>
            <c:explosion val="0"/>
            <c:spPr>
              <a:solidFill>
                <a:srgbClr val="33EAD5"/>
              </a:solidFill>
              <a:ln w="9525" cap="flat">
                <a:solidFill>
                  <a:srgbClr val="FAFAFA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#,##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#,##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#,##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#,##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#,##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#,##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numFmt formatCode="#,##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numFmt formatCode="#,##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noFill/>
                <a:ln w="12700" cap="flat">
                  <a:solidFill>
                    <a:srgbClr val="000000"/>
                  </a:solidFill>
                  <a:prstDash val="solid"/>
                  <a:miter lim="400000"/>
                  <a:tailEnd type="oval" w="med" len="med"/>
                </a:ln>
                <a:effectLst/>
              </c:spPr>
            </c:leaderLines>
          </c:dLbls>
          <c:cat>
            <c:strRef>
              <c:f>'Merk - Tabelle 1-1'!$P$2:$P$3,'Merk - Tabelle 1-1'!$Q$2:$Q$3,'Merk - Tabelle 1-1'!$R$2:$R$3,'Merk - Tabelle 1-1'!$S$2:$S$3,'Merk - Tabelle 1-1'!$T$2:$T$3,'Merk - Tabelle 1-1'!$U$2:$U$3,'Merk - Tabelle 1-1'!$V$2:$V$3,'Merk - Tabelle 1-1'!$W$2:$W$3</c:f>
              <c:strCache>
                <c:ptCount val="8"/>
                <c:pt idx="0">
                  <c:v>FMS Werte Overhead-Squat</c:v>
                </c:pt>
                <c:pt idx="1">
                  <c:v>In-Line-Lunge</c:v>
                </c:pt>
                <c:pt idx="2">
                  <c:v>Hurdle-Step</c:v>
                </c:pt>
                <c:pt idx="3">
                  <c:v>Schulterbe-weglichkeit</c:v>
                </c:pt>
                <c:pt idx="4">
                  <c:v>Active-Straight-Leg Raise</c:v>
                </c:pt>
                <c:pt idx="5">
                  <c:v>Rumpfstabi-Liegestütz</c:v>
                </c:pt>
                <c:pt idx="6">
                  <c:v>Rotationsstabi im VFST</c:v>
                </c:pt>
                <c:pt idx="7">
                  <c:v>Gesamt-punktzahl</c:v>
                </c:pt>
              </c:strCache>
            </c:strRef>
          </c:cat>
          <c:val>
            <c:numRef>
              <c:f>'Merk - Tabelle 1-1'!$P$31:$W$31</c:f>
              <c:numCache>
                <c:ptCount val="8"/>
                <c:pt idx="0">
                  <c:v>2.000000</c:v>
                </c:pt>
                <c:pt idx="1">
                  <c:v>3.000000</c:v>
                </c:pt>
                <c:pt idx="2">
                  <c:v>3.000000</c:v>
                </c:pt>
                <c:pt idx="3">
                  <c:v>3.000000</c:v>
                </c:pt>
                <c:pt idx="4">
                  <c:v>2.000000</c:v>
                </c:pt>
                <c:pt idx="5">
                  <c:v>3.000000</c:v>
                </c:pt>
                <c:pt idx="6">
                  <c:v>2.000000</c:v>
                </c:pt>
                <c:pt idx="7">
                  <c:v>17.000000</c:v>
                </c:pt>
              </c:numCache>
            </c:numRef>
          </c:val>
        </c:ser>
        <c:firstSliceAng val="0"/>
        <c:holeSize val="41"/>
      </c:doughnutChart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0.17522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20</xdr:col>
      <xdr:colOff>117433</xdr:colOff>
      <xdr:row>92</xdr:row>
      <xdr:rowOff>127776</xdr:rowOff>
    </xdr:from>
    <xdr:to>
      <xdr:col>30</xdr:col>
      <xdr:colOff>441365</xdr:colOff>
      <xdr:row>138</xdr:row>
      <xdr:rowOff>80756</xdr:rowOff>
    </xdr:to>
    <xdr:graphicFrame>
      <xdr:nvGraphicFramePr>
        <xdr:cNvPr id="2" name="2D-Donutdiagramm"/>
        <xdr:cNvGraphicFramePr/>
      </xdr:nvGraphicFramePr>
      <xdr:xfrm>
        <a:off x="15357433" y="15316976"/>
        <a:ext cx="7943933" cy="75475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20</xdr:col>
      <xdr:colOff>167451</xdr:colOff>
      <xdr:row>92</xdr:row>
      <xdr:rowOff>5952</xdr:rowOff>
    </xdr:from>
    <xdr:to>
      <xdr:col>30</xdr:col>
      <xdr:colOff>391347</xdr:colOff>
      <xdr:row>138</xdr:row>
      <xdr:rowOff>73817</xdr:rowOff>
    </xdr:to>
    <xdr:graphicFrame>
      <xdr:nvGraphicFramePr>
        <xdr:cNvPr id="4" name="2D-Donutdiagramm"/>
        <xdr:cNvGraphicFramePr/>
      </xdr:nvGraphicFramePr>
      <xdr:xfrm>
        <a:off x="15407451" y="15195152"/>
        <a:ext cx="7843897" cy="766246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20</xdr:col>
      <xdr:colOff>409318</xdr:colOff>
      <xdr:row>92</xdr:row>
      <xdr:rowOff>69478</xdr:rowOff>
    </xdr:from>
    <xdr:to>
      <xdr:col>30</xdr:col>
      <xdr:colOff>149481</xdr:colOff>
      <xdr:row>136</xdr:row>
      <xdr:rowOff>26005</xdr:rowOff>
    </xdr:to>
    <xdr:graphicFrame>
      <xdr:nvGraphicFramePr>
        <xdr:cNvPr id="6" name="2D-Donutdiagramm"/>
        <xdr:cNvGraphicFramePr/>
      </xdr:nvGraphicFramePr>
      <xdr:xfrm>
        <a:off x="15649318" y="15258678"/>
        <a:ext cx="7360164" cy="722092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20</xdr:col>
      <xdr:colOff>246537</xdr:colOff>
      <xdr:row>90</xdr:row>
      <xdr:rowOff>43141</xdr:rowOff>
    </xdr:from>
    <xdr:to>
      <xdr:col>30</xdr:col>
      <xdr:colOff>312264</xdr:colOff>
      <xdr:row>135</xdr:row>
      <xdr:rowOff>136220</xdr:rowOff>
    </xdr:to>
    <xdr:graphicFrame>
      <xdr:nvGraphicFramePr>
        <xdr:cNvPr id="8" name="2D-Donutdiagramm"/>
        <xdr:cNvGraphicFramePr/>
      </xdr:nvGraphicFramePr>
      <xdr:xfrm>
        <a:off x="15486537" y="14902141"/>
        <a:ext cx="7685728" cy="752258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20</xdr:col>
      <xdr:colOff>434610</xdr:colOff>
      <xdr:row>93</xdr:row>
      <xdr:rowOff>11737</xdr:rowOff>
    </xdr:from>
    <xdr:to>
      <xdr:col>30</xdr:col>
      <xdr:colOff>124189</xdr:colOff>
      <xdr:row>136</xdr:row>
      <xdr:rowOff>69743</xdr:rowOff>
    </xdr:to>
    <xdr:graphicFrame>
      <xdr:nvGraphicFramePr>
        <xdr:cNvPr id="10" name="2D-Donutdiagramm"/>
        <xdr:cNvGraphicFramePr/>
      </xdr:nvGraphicFramePr>
      <xdr:xfrm>
        <a:off x="15674610" y="15366037"/>
        <a:ext cx="7309580" cy="715730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15</xdr:col>
      <xdr:colOff>108701</xdr:colOff>
      <xdr:row>29</xdr:row>
      <xdr:rowOff>171461</xdr:rowOff>
    </xdr:from>
    <xdr:to>
      <xdr:col>22</xdr:col>
      <xdr:colOff>907298</xdr:colOff>
      <xdr:row>71</xdr:row>
      <xdr:rowOff>93009</xdr:rowOff>
    </xdr:to>
    <xdr:graphicFrame>
      <xdr:nvGraphicFramePr>
        <xdr:cNvPr id="12" name="2D-Donutdiagramm"/>
        <xdr:cNvGraphicFramePr/>
      </xdr:nvGraphicFramePr>
      <xdr:xfrm>
        <a:off x="15348701" y="7124076"/>
        <a:ext cx="7910598" cy="749582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7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20</xdr:col>
      <xdr:colOff>266208</xdr:colOff>
      <xdr:row>91</xdr:row>
      <xdr:rowOff>159939</xdr:rowOff>
    </xdr:from>
    <xdr:to>
      <xdr:col>30</xdr:col>
      <xdr:colOff>292590</xdr:colOff>
      <xdr:row>135</xdr:row>
      <xdr:rowOff>164767</xdr:rowOff>
    </xdr:to>
    <xdr:graphicFrame>
      <xdr:nvGraphicFramePr>
        <xdr:cNvPr id="14" name="2D-Donutdiagramm"/>
        <xdr:cNvGraphicFramePr/>
      </xdr:nvGraphicFramePr>
      <xdr:xfrm>
        <a:off x="15506208" y="15184039"/>
        <a:ext cx="7646383" cy="726922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1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44.xml.rels><?xml version="1.0" encoding="UTF-8"?>
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47.xml.rels><?xml version="1.0" encoding="UTF-8"?>
<Relationships xmlns="http://schemas.openxmlformats.org/package/2006/relationships"><Relationship Id="rId1" Type="http://schemas.openxmlformats.org/officeDocument/2006/relationships/drawing" Target="../drawings/drawing6.xml"/></Relationships>

</file>

<file path=xl/worksheets/_rels/sheet54.xml.rels><?xml version="1.0" encoding="UTF-8"?>
<Relationships xmlns="http://schemas.openxmlformats.org/package/2006/relationships"><Relationship Id="rId1" Type="http://schemas.openxmlformats.org/officeDocument/2006/relationships/drawing" Target="../drawings/drawing7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6</v>
      </c>
    </row>
    <row r="11">
      <c r="B11" t="s" s="3">
        <v>176</v>
      </c>
      <c r="C11" s="3"/>
      <c r="D11" s="3"/>
    </row>
    <row r="12">
      <c r="B12" s="4"/>
      <c r="C12" t="s" s="4">
        <v>5</v>
      </c>
      <c r="D12" t="s" s="5">
        <v>176</v>
      </c>
    </row>
    <row r="13">
      <c r="B13" t="s" s="3">
        <v>349</v>
      </c>
      <c r="C13" s="3"/>
      <c r="D13" s="3"/>
    </row>
    <row r="14">
      <c r="B14" s="4"/>
      <c r="C14" t="s" s="4">
        <v>5</v>
      </c>
      <c r="D14" t="s" s="5">
        <v>350</v>
      </c>
    </row>
    <row r="15">
      <c r="B15" s="4"/>
      <c r="C15" t="s" s="4">
        <v>360</v>
      </c>
      <c r="D15" t="s" s="5">
        <v>361</v>
      </c>
    </row>
    <row r="16">
      <c r="B16" s="4"/>
      <c r="C16" t="s" s="4">
        <v>373</v>
      </c>
      <c r="D16" t="s" s="5">
        <v>374</v>
      </c>
    </row>
    <row r="17">
      <c r="B17" t="s" s="3">
        <v>180</v>
      </c>
      <c r="C17" s="3"/>
      <c r="D17" s="3"/>
    </row>
    <row r="18">
      <c r="B18" s="4"/>
      <c r="C18" t="s" s="4">
        <v>5</v>
      </c>
      <c r="D18" t="s" s="5">
        <v>180</v>
      </c>
    </row>
    <row r="19">
      <c r="B19" t="s" s="3">
        <v>181</v>
      </c>
      <c r="C19" s="3"/>
      <c r="D19" s="3"/>
    </row>
    <row r="20">
      <c r="B20" s="4"/>
      <c r="C20" t="s" s="4">
        <v>5</v>
      </c>
      <c r="D20" t="s" s="5">
        <v>181</v>
      </c>
    </row>
    <row r="21">
      <c r="B21" t="s" s="3">
        <v>182</v>
      </c>
      <c r="C21" s="3"/>
      <c r="D21" s="3"/>
    </row>
    <row r="22">
      <c r="B22" s="4"/>
      <c r="C22" t="s" s="4">
        <v>5</v>
      </c>
      <c r="D22" t="s" s="5">
        <v>182</v>
      </c>
    </row>
    <row r="23">
      <c r="B23" t="s" s="3">
        <v>183</v>
      </c>
      <c r="C23" s="3"/>
      <c r="D23" s="3"/>
    </row>
    <row r="24">
      <c r="B24" s="4"/>
      <c r="C24" t="s" s="4">
        <v>5</v>
      </c>
      <c r="D24" t="s" s="5">
        <v>183</v>
      </c>
    </row>
    <row r="25">
      <c r="B25" t="s" s="3">
        <v>184</v>
      </c>
      <c r="C25" s="3"/>
      <c r="D25" s="3"/>
    </row>
    <row r="26">
      <c r="B26" s="4"/>
      <c r="C26" t="s" s="4">
        <v>5</v>
      </c>
      <c r="D26" t="s" s="5">
        <v>184</v>
      </c>
    </row>
    <row r="27">
      <c r="B27" t="s" s="3">
        <v>185</v>
      </c>
      <c r="C27" s="3"/>
      <c r="D27" s="3"/>
    </row>
    <row r="28">
      <c r="B28" s="4"/>
      <c r="C28" t="s" s="4">
        <v>5</v>
      </c>
      <c r="D28" t="s" s="5">
        <v>185</v>
      </c>
    </row>
    <row r="29">
      <c r="B29" t="s" s="3">
        <v>186</v>
      </c>
      <c r="C29" s="3"/>
      <c r="D29" s="3"/>
    </row>
    <row r="30">
      <c r="B30" s="4"/>
      <c r="C30" t="s" s="4">
        <v>5</v>
      </c>
      <c r="D30" t="s" s="5">
        <v>186</v>
      </c>
    </row>
    <row r="31">
      <c r="B31" t="s" s="3">
        <v>187</v>
      </c>
      <c r="C31" s="3"/>
      <c r="D31" s="3"/>
    </row>
    <row r="32">
      <c r="B32" s="4"/>
      <c r="C32" t="s" s="4">
        <v>5</v>
      </c>
      <c r="D32" t="s" s="5">
        <v>187</v>
      </c>
    </row>
    <row r="33">
      <c r="B33" t="s" s="3">
        <v>188</v>
      </c>
      <c r="C33" s="3"/>
      <c r="D33" s="3"/>
    </row>
    <row r="34">
      <c r="B34" s="4"/>
      <c r="C34" t="s" s="4">
        <v>5</v>
      </c>
      <c r="D34" t="s" s="5">
        <v>188</v>
      </c>
    </row>
    <row r="35">
      <c r="B35" t="s" s="3">
        <v>56</v>
      </c>
      <c r="C35" s="3"/>
      <c r="D35" s="3"/>
    </row>
    <row r="36">
      <c r="B36" s="4"/>
      <c r="C36" t="s" s="4">
        <v>5</v>
      </c>
      <c r="D36" t="s" s="5">
        <v>414</v>
      </c>
    </row>
    <row r="37">
      <c r="B37" s="4"/>
      <c r="C37" t="s" s="4">
        <v>373</v>
      </c>
      <c r="D37" t="s" s="5">
        <v>416</v>
      </c>
    </row>
    <row r="38">
      <c r="B38" s="4"/>
      <c r="C38" t="s" s="4">
        <v>461</v>
      </c>
      <c r="D38" t="s" s="5">
        <v>462</v>
      </c>
    </row>
    <row r="39">
      <c r="B39" t="s" s="3">
        <v>58</v>
      </c>
      <c r="C39" s="3"/>
      <c r="D39" s="3"/>
    </row>
    <row r="40">
      <c r="B40" s="4"/>
      <c r="C40" t="s" s="4">
        <v>5</v>
      </c>
      <c r="D40" t="s" s="5">
        <v>463</v>
      </c>
    </row>
    <row r="41">
      <c r="B41" s="4"/>
      <c r="C41" t="s" s="4">
        <v>373</v>
      </c>
      <c r="D41" t="s" s="5">
        <v>464</v>
      </c>
    </row>
    <row r="42">
      <c r="B42" s="4"/>
      <c r="C42" t="s" s="4">
        <v>461</v>
      </c>
      <c r="D42" t="s" s="5">
        <v>467</v>
      </c>
    </row>
    <row r="43">
      <c r="B43" t="s" s="3">
        <v>59</v>
      </c>
      <c r="C43" s="3"/>
      <c r="D43" s="3"/>
    </row>
    <row r="44">
      <c r="B44" s="4"/>
      <c r="C44" t="s" s="4">
        <v>5</v>
      </c>
      <c r="D44" t="s" s="5">
        <v>468</v>
      </c>
    </row>
    <row r="45">
      <c r="B45" s="4"/>
      <c r="C45" t="s" s="4">
        <v>373</v>
      </c>
      <c r="D45" t="s" s="5">
        <v>469</v>
      </c>
    </row>
    <row r="46">
      <c r="B46" t="s" s="3">
        <v>61</v>
      </c>
      <c r="C46" s="3"/>
      <c r="D46" s="3"/>
    </row>
    <row r="47">
      <c r="B47" s="4"/>
      <c r="C47" t="s" s="4">
        <v>5</v>
      </c>
      <c r="D47" t="s" s="5">
        <v>472</v>
      </c>
    </row>
    <row r="48">
      <c r="B48" s="4"/>
      <c r="C48" t="s" s="4">
        <v>373</v>
      </c>
      <c r="D48" t="s" s="5">
        <v>474</v>
      </c>
    </row>
    <row r="49">
      <c r="B49" t="s" s="3">
        <v>477</v>
      </c>
      <c r="C49" s="3"/>
      <c r="D49" s="3"/>
    </row>
    <row r="50">
      <c r="B50" s="4"/>
      <c r="C50" t="s" s="4">
        <v>5</v>
      </c>
      <c r="D50" t="s" s="5">
        <v>478</v>
      </c>
    </row>
    <row r="51">
      <c r="B51" s="4"/>
      <c r="C51" t="s" s="4">
        <v>373</v>
      </c>
      <c r="D51" t="s" s="5">
        <v>480</v>
      </c>
    </row>
    <row r="52">
      <c r="B52" s="4"/>
      <c r="C52" t="s" s="4">
        <v>461</v>
      </c>
      <c r="D52" t="s" s="5">
        <v>482</v>
      </c>
    </row>
    <row r="53">
      <c r="B53" t="s" s="3">
        <v>68</v>
      </c>
      <c r="C53" s="3"/>
      <c r="D53" s="3"/>
    </row>
    <row r="54">
      <c r="B54" s="4"/>
      <c r="C54" t="s" s="4">
        <v>5</v>
      </c>
      <c r="D54" t="s" s="5">
        <v>483</v>
      </c>
    </row>
    <row r="55">
      <c r="B55" s="4"/>
      <c r="C55" t="s" s="4">
        <v>373</v>
      </c>
      <c r="D55" t="s" s="5">
        <v>484</v>
      </c>
    </row>
    <row r="56">
      <c r="B56" t="s" s="3">
        <v>486</v>
      </c>
      <c r="C56" s="3"/>
      <c r="D56" s="3"/>
    </row>
    <row r="57">
      <c r="B57" s="4"/>
      <c r="C57" t="s" s="4">
        <v>5</v>
      </c>
      <c r="D57" t="s" s="5">
        <v>487</v>
      </c>
    </row>
    <row r="58">
      <c r="B58" s="4"/>
      <c r="C58" t="s" s="4">
        <v>373</v>
      </c>
      <c r="D58" t="s" s="5">
        <v>488</v>
      </c>
    </row>
    <row r="59">
      <c r="B59" t="s" s="3">
        <v>55</v>
      </c>
      <c r="C59" s="3"/>
      <c r="D59" s="3"/>
    </row>
    <row r="60">
      <c r="B60" s="4"/>
      <c r="C60" t="s" s="4">
        <v>5</v>
      </c>
      <c r="D60" t="s" s="5">
        <v>489</v>
      </c>
    </row>
    <row r="61">
      <c r="B61" s="4"/>
      <c r="C61" t="s" s="4">
        <v>373</v>
      </c>
      <c r="D61" t="s" s="5">
        <v>490</v>
      </c>
    </row>
    <row r="62">
      <c r="B62" t="s" s="3">
        <v>66</v>
      </c>
      <c r="C62" s="3"/>
      <c r="D62" s="3"/>
    </row>
    <row r="63">
      <c r="B63" s="4"/>
      <c r="C63" t="s" s="4">
        <v>5</v>
      </c>
      <c r="D63" t="s" s="5">
        <v>491</v>
      </c>
    </row>
    <row r="64">
      <c r="B64" s="4"/>
      <c r="C64" t="s" s="4">
        <v>373</v>
      </c>
      <c r="D64" t="s" s="5">
        <v>492</v>
      </c>
    </row>
    <row r="65">
      <c r="B65" t="s" s="3">
        <v>63</v>
      </c>
      <c r="C65" s="3"/>
      <c r="D65" s="3"/>
    </row>
    <row r="66">
      <c r="B66" s="4"/>
      <c r="C66" t="s" s="4">
        <v>5</v>
      </c>
      <c r="D66" t="s" s="5">
        <v>494</v>
      </c>
    </row>
    <row r="67">
      <c r="B67" s="4"/>
      <c r="C67" t="s" s="4">
        <v>373</v>
      </c>
      <c r="D67" t="s" s="5">
        <v>495</v>
      </c>
    </row>
    <row r="68">
      <c r="B68" t="s" s="3">
        <v>372</v>
      </c>
      <c r="C68" s="3"/>
      <c r="D68" s="3"/>
    </row>
    <row r="69">
      <c r="B69" s="4"/>
      <c r="C69" t="s" s="4">
        <v>5</v>
      </c>
      <c r="D69" t="s" s="5">
        <v>496</v>
      </c>
    </row>
    <row r="70">
      <c r="B70" s="4"/>
      <c r="C70" t="s" s="4">
        <v>373</v>
      </c>
      <c r="D70" t="s" s="5">
        <v>497</v>
      </c>
    </row>
    <row r="71">
      <c r="B71" s="4"/>
      <c r="C71" t="s" s="4">
        <v>461</v>
      </c>
      <c r="D71" t="s" s="5">
        <v>504</v>
      </c>
    </row>
    <row r="72">
      <c r="B72" t="s" s="3">
        <v>69</v>
      </c>
      <c r="C72" s="3"/>
      <c r="D72" s="3"/>
    </row>
    <row r="73">
      <c r="B73" s="4"/>
      <c r="C73" t="s" s="4">
        <v>5</v>
      </c>
      <c r="D73" t="s" s="5">
        <v>505</v>
      </c>
    </row>
    <row r="74">
      <c r="B74" s="4"/>
      <c r="C74" t="s" s="4">
        <v>373</v>
      </c>
      <c r="D74" t="s" s="5">
        <v>506</v>
      </c>
    </row>
    <row r="75">
      <c r="B75" s="4"/>
      <c r="C75" t="s" s="4">
        <v>461</v>
      </c>
      <c r="D75" t="s" s="5">
        <v>509</v>
      </c>
    </row>
    <row r="76">
      <c r="B76" t="s" s="3">
        <v>67</v>
      </c>
      <c r="C76" s="3"/>
      <c r="D76" s="3"/>
    </row>
    <row r="77">
      <c r="B77" s="4"/>
      <c r="C77" t="s" s="4">
        <v>5</v>
      </c>
      <c r="D77" t="s" s="5">
        <v>510</v>
      </c>
    </row>
    <row r="78">
      <c r="B78" s="4"/>
      <c r="C78" t="s" s="4">
        <v>373</v>
      </c>
      <c r="D78" t="s" s="5">
        <v>511</v>
      </c>
    </row>
    <row r="79">
      <c r="B79" t="s" s="3">
        <v>513</v>
      </c>
      <c r="C79" s="3"/>
      <c r="D79" s="3"/>
    </row>
    <row r="80">
      <c r="B80" s="4"/>
      <c r="C80" t="s" s="4">
        <v>5</v>
      </c>
      <c r="D80" t="s" s="5">
        <v>513</v>
      </c>
    </row>
    <row r="81">
      <c r="B81" t="s" s="3">
        <v>476</v>
      </c>
      <c r="C81" s="3"/>
      <c r="D81" s="3"/>
    </row>
    <row r="82">
      <c r="B82" s="4"/>
      <c r="C82" t="s" s="4">
        <v>5</v>
      </c>
      <c r="D82" t="s" s="5">
        <v>514</v>
      </c>
    </row>
    <row r="83">
      <c r="B83" s="4"/>
      <c r="C83" t="s" s="4">
        <v>373</v>
      </c>
      <c r="D83" t="s" s="5">
        <v>515</v>
      </c>
    </row>
    <row r="84">
      <c r="B84" t="s" s="3">
        <v>84</v>
      </c>
      <c r="C84" s="3"/>
      <c r="D84" s="3"/>
    </row>
    <row r="85">
      <c r="B85" s="4"/>
      <c r="C85" t="s" s="4">
        <v>5</v>
      </c>
      <c r="D85" t="s" s="5">
        <v>516</v>
      </c>
    </row>
    <row r="86">
      <c r="B86" s="4"/>
      <c r="C86" t="s" s="4">
        <v>373</v>
      </c>
      <c r="D86" t="s" s="5">
        <v>517</v>
      </c>
    </row>
    <row r="87">
      <c r="B87" t="s" s="3">
        <v>523</v>
      </c>
      <c r="C87" s="3"/>
      <c r="D87" s="3"/>
    </row>
    <row r="88">
      <c r="B88" s="4"/>
      <c r="C88" t="s" s="4">
        <v>5</v>
      </c>
      <c r="D88" t="s" s="5">
        <v>524</v>
      </c>
    </row>
    <row r="89">
      <c r="B89" s="4"/>
      <c r="C89" t="s" s="4">
        <v>373</v>
      </c>
      <c r="D89" t="s" s="5">
        <v>525</v>
      </c>
    </row>
    <row r="90">
      <c r="B90" s="4"/>
      <c r="C90" t="s" s="4">
        <v>461</v>
      </c>
      <c r="D90" t="s" s="5">
        <v>528</v>
      </c>
    </row>
    <row r="91">
      <c r="B91" t="s" s="3">
        <v>54</v>
      </c>
      <c r="C91" s="3"/>
      <c r="D91" s="3"/>
    </row>
    <row r="92">
      <c r="B92" s="4"/>
      <c r="C92" t="s" s="4">
        <v>5</v>
      </c>
      <c r="D92" t="s" s="5">
        <v>529</v>
      </c>
    </row>
    <row r="93">
      <c r="B93" s="4"/>
      <c r="C93" t="s" s="4">
        <v>373</v>
      </c>
      <c r="D93" t="s" s="5">
        <v>530</v>
      </c>
    </row>
  </sheetData>
  <mergeCells count="1">
    <mergeCell ref="B3:D3"/>
  </mergeCells>
  <hyperlinks>
    <hyperlink ref="D10" location="'Saisonstatistik_U19_JBLH_21_22'!R1C1" tooltip="" display="Saisonstatistik_U19_JBLH_21_22"/>
    <hyperlink ref="D12" location="'Statistik Hauptrunde B'!R1C1" tooltip="" display="Statistik Hauptrunde B"/>
    <hyperlink ref="D14" location="'Statistik Vorrunde - Tabelle 1'!R1C1" tooltip="" display="Statistik Vorrunde - Tabelle 1"/>
    <hyperlink ref="D15" location="'Statistik Vorrunde - Tabelle 2'!R1C1" tooltip="" display="Statistik Vorrunde - Tabelle 2"/>
    <hyperlink ref="D16" location="'Statistik Vorrunde - Tabelle 1-'!R1C1" tooltip="" display="Statistik Vorrunde - Tabelle 1-"/>
    <hyperlink ref="D18" location="'1.Spieltag'!R1C1" tooltip="" display="1.Spieltag"/>
    <hyperlink ref="D20" location="'2.Spieltag'!R1C1" tooltip="" display="2.Spieltag"/>
    <hyperlink ref="D22" location="'3.Spieltag'!R1C1" tooltip="" display="3.Spieltag"/>
    <hyperlink ref="D24" location="'4.Spieltag'!R1C1" tooltip="" display="4.Spieltag"/>
    <hyperlink ref="D26" location="'5.Spieltag'!R1C1" tooltip="" display="5.Spieltag"/>
    <hyperlink ref="D28" location="'6.Spieltag'!R1C1" tooltip="" display="6.Spieltag"/>
    <hyperlink ref="D30" location="'7.Spieltag'!R1C1" tooltip="" display="7.Spieltag"/>
    <hyperlink ref="D32" location="'8.Spieltag'!R1C1" tooltip="" display="8.Spieltag"/>
    <hyperlink ref="D34" location="'9.Spieltag'!R1C1" tooltip="" display="9.Spieltag"/>
    <hyperlink ref="D36" location="'Eule - Tabelle 1'!R1C1" tooltip="" display="Eule - Tabelle 1"/>
    <hyperlink ref="D37" location="'Eule - Tabelle 1-1'!R2C1" tooltip="" display="Eule - Tabelle 1-1"/>
    <hyperlink ref="D38" location="'Eule - Zeichnungen'!R1C1" tooltip="" display="Eule - Zeichnungen"/>
    <hyperlink ref="D40" location="'Grieshammer - Tabelle 1'!R1C1" tooltip="" display="Grieshammer - Tabelle 1"/>
    <hyperlink ref="D41" location="'Grieshammer - Tabelle 1-1'!R2C1" tooltip="" display="Grieshammer - Tabelle 1-1"/>
    <hyperlink ref="D42" location="'Grieshammer - Zeichnungen'!R1C1" tooltip="" display="Grieshammer - Zeichnungen"/>
    <hyperlink ref="D44" location="'Speck - Tabelle 1'!R1C1" tooltip="" display="Speck - Tabelle 1"/>
    <hyperlink ref="D45" location="'Speck - Tabelle 1-1'!R2C1" tooltip="" display="Speck - Tabelle 1-1"/>
    <hyperlink ref="D47" location="'Buck - Tabelle 1'!R1C1" tooltip="" display="Buck - Tabelle 1"/>
    <hyperlink ref="D48" location="'Buck - Tabelle 1-1'!R2C1" tooltip="" display="Buck - Tabelle 1-1"/>
    <hyperlink ref="D50" location="'Anton-Beck - Tabelle 1'!R1C1" tooltip="" display="Anton-Beck - Tabelle 1"/>
    <hyperlink ref="D51" location="'Anton-Beck - Tabelle 1-1'!R2C1" tooltip="" display="Anton-Beck - Tabelle 1-1"/>
    <hyperlink ref="D52" location="'Anton-Beck - Zeichnungen'!R1C1" tooltip="" display="Anton-Beck - Zeichnungen"/>
    <hyperlink ref="D54" location="'Neuner - Tabelle 1'!R1C1" tooltip="" display="Neuner - Tabelle 1"/>
    <hyperlink ref="D55" location="'Neuner - Tabelle 1-1'!R2C1" tooltip="" display="Neuner - Tabelle 1-1"/>
    <hyperlink ref="D57" location="'Johnny-Beck - Tabelle 1'!R1C1" tooltip="" display="Johnny-Beck - Tabelle 1"/>
    <hyperlink ref="D58" location="'Johnny-Beck - Tabelle 1-1'!R2C1" tooltip="" display="Johnny-Beck - Tabelle 1-1"/>
    <hyperlink ref="D60" location="'Heckerott - Tabelle 1'!R1C1" tooltip="" display="Heckerott - Tabelle 1"/>
    <hyperlink ref="D61" location="'Heckerott - Tabelle 1-1'!R2C1" tooltip="" display="Heckerott - Tabelle 1-1"/>
    <hyperlink ref="D63" location="'Poser - Tabelle 1'!R1C1" tooltip="" display="Poser - Tabelle 1"/>
    <hyperlink ref="D64" location="'Poser - Tabelle 1-1'!R2C1" tooltip="" display="Poser - Tabelle 1-1"/>
    <hyperlink ref="D66" location="'Gömmel - Tabelle 1'!R1C1" tooltip="" display="Gömmel - Tabelle 1"/>
    <hyperlink ref="D67" location="'Gömmel - Tabelle 1-1'!R2C1" tooltip="" display="Gömmel - Tabelle 1-1"/>
    <hyperlink ref="D69" location="'Schöneshöfer - Tabelle 1'!R1C1" tooltip="" display="Schöneshöfer - Tabelle 1"/>
    <hyperlink ref="D70" location="'Schöneshöfer - Tabelle 1-1'!R2C1" tooltip="" display="Schöneshöfer - Tabelle 1-1"/>
    <hyperlink ref="D71" location="'Schöneshöfer - Zeichnungen'!R1C1" tooltip="" display="Schöneshöfer - Zeichnungen"/>
    <hyperlink ref="D73" location="'Weber - Tabelle 1'!R1C1" tooltip="" display="Weber - Tabelle 1"/>
    <hyperlink ref="D74" location="'Weber - Tabelle 1-1'!R2C1" tooltip="" display="Weber - Tabelle 1-1"/>
    <hyperlink ref="D75" location="'Weber - Zeichnungen'!R1C1" tooltip="" display="Weber - Zeichnungen"/>
    <hyperlink ref="D77" location="'Kokott - Tabelle 1'!R1C1" tooltip="" display="Kokott - Tabelle 1"/>
    <hyperlink ref="D78" location="'Kokott - Tabelle 1-1'!R2C1" tooltip="" display="Kokott - Tabelle 1-1"/>
    <hyperlink ref="D80" location="'Athletik-Werte Beispiel'!R2C1" tooltip="" display="Athletik-Werte Beispiel"/>
    <hyperlink ref="D82" location="'Siegler - Tabelle 1'!R1C1" tooltip="" display="Siegler - Tabelle 1"/>
    <hyperlink ref="D83" location="'Siegler - Tabelle 1-1'!R2C1" tooltip="" display="Siegler - Tabelle 1-1"/>
    <hyperlink ref="D85" location="'Kuch - Tabelle 1'!R1C1" tooltip="" display="Kuch - Tabelle 1"/>
    <hyperlink ref="D86" location="'Kuch - Tabelle 1-1'!R2C1" tooltip="" display="Kuch - Tabelle 1-1"/>
    <hyperlink ref="D88" location="'Merk - Tabelle 1'!R1C1" tooltip="" display="Merk - Tabelle 1"/>
    <hyperlink ref="D89" location="'Merk - Tabelle 1-1'!R2C1" tooltip="" display="Merk - Tabelle 1-1"/>
    <hyperlink ref="D90" location="'Merk - Zeichnungen'!R1C1" tooltip="" display="Merk - Zeichnungen"/>
    <hyperlink ref="D92" location="'Bialowas - Tabelle 1'!R1C1" tooltip="" display="Bialowas - Tabelle 1"/>
    <hyperlink ref="D93" location="'Bialowas - Tabelle 1-1'!R2C1" tooltip="" display="Bialowas - Tabelle 1-1"/>
  </hyperlinks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Q29"/>
  <sheetViews>
    <sheetView workbookViewId="0" showGridLines="0" defaultGridColor="1">
      <pane topLeftCell="D1" xSplit="3" ySplit="0" activePane="topRight" state="frozen"/>
    </sheetView>
  </sheetViews>
  <sheetFormatPr defaultColWidth="16.3333" defaultRowHeight="19.9" customHeight="1" outlineLevelRow="0" outlineLevelCol="0"/>
  <cols>
    <col min="1" max="2" width="16.3516" style="1751" customWidth="1"/>
    <col min="3" max="3" width="16.5" style="1751" customWidth="1"/>
    <col min="4" max="43" width="16.3516" style="1751" customWidth="1"/>
    <col min="44" max="16384" width="16.3516" style="1751" customWidth="1"/>
  </cols>
  <sheetData>
    <row r="1" ht="21.4" customHeight="1">
      <c r="A1" t="s" s="521">
        <v>194</v>
      </c>
      <c r="B1" t="s" s="522">
        <v>412</v>
      </c>
      <c r="C1" t="s" s="1333">
        <v>382</v>
      </c>
      <c r="D1" t="s" s="1725">
        <v>383</v>
      </c>
      <c r="E1" s="1335"/>
      <c r="F1" t="s" s="1725">
        <v>384</v>
      </c>
      <c r="G1" s="1335"/>
      <c r="H1" t="s" s="1725">
        <v>385</v>
      </c>
      <c r="I1" s="1335"/>
      <c r="J1" t="s" s="1725">
        <v>386</v>
      </c>
      <c r="K1" s="1335"/>
      <c r="L1" t="s" s="1725">
        <v>387</v>
      </c>
      <c r="M1" s="1335"/>
      <c r="N1" t="s" s="1726">
        <v>388</v>
      </c>
      <c r="O1" s="1335"/>
      <c r="P1" t="s" s="1726">
        <v>389</v>
      </c>
      <c r="Q1" s="1335"/>
      <c r="R1" t="s" s="1726">
        <v>390</v>
      </c>
      <c r="S1" s="1335"/>
      <c r="T1" t="s" s="1725">
        <v>391</v>
      </c>
      <c r="U1" s="1335"/>
      <c r="V1" t="s" s="1725">
        <v>392</v>
      </c>
      <c r="W1" s="1335"/>
      <c r="X1" t="s" s="1726">
        <v>393</v>
      </c>
      <c r="Y1" s="1335"/>
      <c r="Z1" t="s" s="1725">
        <v>394</v>
      </c>
      <c r="AA1" s="1335"/>
      <c r="AB1" t="s" s="1725">
        <v>395</v>
      </c>
      <c r="AC1" s="1335"/>
      <c r="AD1" t="s" s="1725">
        <v>396</v>
      </c>
      <c r="AE1" s="1335"/>
      <c r="AF1" t="s" s="1726">
        <v>397</v>
      </c>
      <c r="AG1" s="1335"/>
      <c r="AH1" t="s" s="1727">
        <v>398</v>
      </c>
      <c r="AI1" s="1335"/>
      <c r="AJ1" t="s" s="1725">
        <v>399</v>
      </c>
      <c r="AK1" s="1335"/>
      <c r="AL1" t="s" s="1725">
        <v>400</v>
      </c>
      <c r="AM1" s="1335"/>
      <c r="AN1" t="s" s="1726">
        <v>401</v>
      </c>
      <c r="AO1" s="1335"/>
      <c r="AP1" t="s" s="1728">
        <v>413</v>
      </c>
      <c r="AQ1" s="1335"/>
    </row>
    <row r="2" ht="21.2" customHeight="1">
      <c r="A2" s="1729"/>
      <c r="B2" s="1730"/>
      <c r="C2" t="s" s="1731">
        <v>403</v>
      </c>
      <c r="D2" t="s" s="1732">
        <v>173</v>
      </c>
      <c r="E2" s="1733"/>
      <c r="F2" t="s" s="1732">
        <v>173</v>
      </c>
      <c r="G2" s="1733"/>
      <c r="H2" t="s" s="1732">
        <v>173</v>
      </c>
      <c r="I2" s="1733"/>
      <c r="J2" t="s" s="1732">
        <v>173</v>
      </c>
      <c r="K2" s="1733"/>
      <c r="L2" t="s" s="1732">
        <v>173</v>
      </c>
      <c r="M2" s="1733"/>
      <c r="N2" t="s" s="1732">
        <v>173</v>
      </c>
      <c r="O2" s="1733"/>
      <c r="P2" t="s" s="1734">
        <v>404</v>
      </c>
      <c r="Q2" s="1733"/>
      <c r="R2" t="s" s="1732">
        <v>173</v>
      </c>
      <c r="S2" s="1733"/>
      <c r="T2" t="s" s="1734">
        <v>405</v>
      </c>
      <c r="U2" s="1733"/>
      <c r="V2" t="s" s="1734">
        <v>405</v>
      </c>
      <c r="W2" s="1733"/>
      <c r="X2" t="s" s="1734">
        <v>405</v>
      </c>
      <c r="Y2" s="1733"/>
      <c r="Z2" t="s" s="1734">
        <v>174</v>
      </c>
      <c r="AA2" s="1733"/>
      <c r="AB2" t="s" s="1734">
        <v>174</v>
      </c>
      <c r="AC2" s="1733"/>
      <c r="AD2" t="s" s="1734">
        <v>174</v>
      </c>
      <c r="AE2" s="1733"/>
      <c r="AF2" t="s" s="1734">
        <v>174</v>
      </c>
      <c r="AG2" s="1733"/>
      <c r="AH2" t="s" s="1734">
        <v>174</v>
      </c>
      <c r="AI2" s="1733"/>
      <c r="AJ2" t="s" s="1734">
        <v>174</v>
      </c>
      <c r="AK2" s="1733"/>
      <c r="AL2" t="s" s="1734">
        <v>72</v>
      </c>
      <c r="AM2" s="1733"/>
      <c r="AN2" t="s" s="1734">
        <v>72</v>
      </c>
      <c r="AO2" s="1733"/>
      <c r="AP2" t="s" s="1734">
        <v>174</v>
      </c>
      <c r="AQ2" s="1733"/>
    </row>
    <row r="3" ht="20.25" customHeight="1">
      <c r="A3" t="s" s="1350">
        <v>406</v>
      </c>
      <c r="B3" s="1735"/>
      <c r="C3" t="s" s="1736">
        <v>203</v>
      </c>
      <c r="D3" t="s" s="1350">
        <v>204</v>
      </c>
      <c r="E3" t="s" s="1736">
        <v>205</v>
      </c>
      <c r="F3" t="s" s="1350">
        <v>204</v>
      </c>
      <c r="G3" t="s" s="1736">
        <v>205</v>
      </c>
      <c r="H3" t="s" s="1350">
        <v>204</v>
      </c>
      <c r="I3" t="s" s="1736">
        <v>205</v>
      </c>
      <c r="J3" t="s" s="1350">
        <v>204</v>
      </c>
      <c r="K3" t="s" s="1736">
        <v>205</v>
      </c>
      <c r="L3" t="s" s="1350">
        <v>204</v>
      </c>
      <c r="M3" t="s" s="1736">
        <v>205</v>
      </c>
      <c r="N3" t="s" s="1350">
        <v>204</v>
      </c>
      <c r="O3" t="s" s="1736">
        <v>205</v>
      </c>
      <c r="P3" t="s" s="1350">
        <v>204</v>
      </c>
      <c r="Q3" t="s" s="1736">
        <v>205</v>
      </c>
      <c r="R3" t="s" s="1350">
        <v>204</v>
      </c>
      <c r="S3" t="s" s="1736">
        <v>205</v>
      </c>
      <c r="T3" t="s" s="1350">
        <v>204</v>
      </c>
      <c r="U3" t="s" s="1736">
        <v>205</v>
      </c>
      <c r="V3" t="s" s="1350">
        <v>204</v>
      </c>
      <c r="W3" t="s" s="1736">
        <v>205</v>
      </c>
      <c r="X3" t="s" s="1350">
        <v>204</v>
      </c>
      <c r="Y3" t="s" s="1736">
        <v>205</v>
      </c>
      <c r="Z3" t="s" s="1350">
        <v>204</v>
      </c>
      <c r="AA3" t="s" s="1736">
        <v>205</v>
      </c>
      <c r="AB3" t="s" s="1350">
        <v>204</v>
      </c>
      <c r="AC3" t="s" s="1736">
        <v>205</v>
      </c>
      <c r="AD3" t="s" s="1350">
        <v>204</v>
      </c>
      <c r="AE3" t="s" s="1736">
        <v>205</v>
      </c>
      <c r="AF3" t="s" s="1350">
        <v>204</v>
      </c>
      <c r="AG3" t="s" s="1736">
        <v>205</v>
      </c>
      <c r="AH3" t="s" s="1350">
        <v>204</v>
      </c>
      <c r="AI3" t="s" s="1736">
        <v>205</v>
      </c>
      <c r="AJ3" t="s" s="1350">
        <v>204</v>
      </c>
      <c r="AK3" t="s" s="1736">
        <v>205</v>
      </c>
      <c r="AL3" t="s" s="1350">
        <v>204</v>
      </c>
      <c r="AM3" t="s" s="1736">
        <v>205</v>
      </c>
      <c r="AN3" t="s" s="1350">
        <v>204</v>
      </c>
      <c r="AO3" t="s" s="1736">
        <v>205</v>
      </c>
      <c r="AP3" t="s" s="1350">
        <v>204</v>
      </c>
      <c r="AQ3" t="s" s="1736">
        <v>205</v>
      </c>
    </row>
    <row r="4" ht="20.1" customHeight="1">
      <c r="A4" s="1354">
        <f>SUM(D4:AQ4)</f>
        <v>5</v>
      </c>
      <c r="B4" t="s" s="556">
        <v>206</v>
      </c>
      <c r="C4" t="s" s="1351">
        <v>407</v>
      </c>
      <c r="D4" s="1737"/>
      <c r="E4" s="1355">
        <v>1</v>
      </c>
      <c r="F4" s="1354">
        <v>1</v>
      </c>
      <c r="G4" s="1355">
        <v>1</v>
      </c>
      <c r="H4" s="1737"/>
      <c r="I4" s="1738"/>
      <c r="J4" s="1354">
        <v>1</v>
      </c>
      <c r="K4" s="1738"/>
      <c r="L4" s="1737"/>
      <c r="M4" s="1738"/>
      <c r="N4" s="1737"/>
      <c r="O4" s="1738"/>
      <c r="P4" s="1737"/>
      <c r="Q4" s="1738"/>
      <c r="R4" s="1354">
        <v>1</v>
      </c>
      <c r="S4" s="1738"/>
      <c r="T4" s="1737"/>
      <c r="U4" s="1738"/>
      <c r="V4" s="1737"/>
      <c r="W4" s="1738"/>
      <c r="X4" s="1737"/>
      <c r="Y4" s="1738"/>
      <c r="Z4" s="1737"/>
      <c r="AA4" s="1738"/>
      <c r="AB4" s="1737"/>
      <c r="AC4" s="1738"/>
      <c r="AD4" s="1737"/>
      <c r="AE4" s="1738"/>
      <c r="AF4" s="1737"/>
      <c r="AG4" s="1738"/>
      <c r="AH4" s="1737"/>
      <c r="AI4" s="1738"/>
      <c r="AJ4" s="1737"/>
      <c r="AK4" s="1738"/>
      <c r="AL4" s="1737"/>
      <c r="AM4" s="1738"/>
      <c r="AN4" s="1737"/>
      <c r="AO4" s="1738"/>
      <c r="AP4" s="1737"/>
      <c r="AQ4" s="1738"/>
    </row>
    <row r="5" ht="20.1" customHeight="1">
      <c r="A5" s="1352">
        <f>SUM(D5:AQ5)</f>
        <v>6</v>
      </c>
      <c r="B5" s="567"/>
      <c r="C5" t="s" s="1351">
        <v>408</v>
      </c>
      <c r="D5" s="1352">
        <v>1</v>
      </c>
      <c r="E5" s="1740"/>
      <c r="F5" s="1739"/>
      <c r="G5" s="1740"/>
      <c r="H5" s="1739"/>
      <c r="I5" s="1740"/>
      <c r="J5" s="1739"/>
      <c r="K5" s="1740"/>
      <c r="L5" s="1739"/>
      <c r="M5" s="1740"/>
      <c r="N5" s="1739"/>
      <c r="O5" s="1740"/>
      <c r="P5" s="1739"/>
      <c r="Q5" s="1740"/>
      <c r="R5" s="1739"/>
      <c r="S5" s="1740"/>
      <c r="T5" s="1739"/>
      <c r="U5" s="1740"/>
      <c r="V5" s="1352">
        <v>2</v>
      </c>
      <c r="W5" s="1353">
        <v>2</v>
      </c>
      <c r="X5" s="1739"/>
      <c r="Y5" s="1740"/>
      <c r="Z5" s="1739"/>
      <c r="AA5" s="1740"/>
      <c r="AB5" s="1739"/>
      <c r="AC5" s="1740"/>
      <c r="AD5" s="1352">
        <v>1</v>
      </c>
      <c r="AE5" s="1740"/>
      <c r="AF5" s="1739"/>
      <c r="AG5" s="1740"/>
      <c r="AH5" s="1739"/>
      <c r="AI5" s="1740"/>
      <c r="AJ5" s="1739"/>
      <c r="AK5" s="1740"/>
      <c r="AL5" s="1739"/>
      <c r="AM5" s="1740"/>
      <c r="AN5" s="1739"/>
      <c r="AO5" s="1740"/>
      <c r="AP5" s="1739"/>
      <c r="AQ5" s="1740"/>
    </row>
    <row r="6" ht="20.1" customHeight="1">
      <c r="A6" s="1354">
        <f>SUM(D6:AQ6)</f>
        <v>2</v>
      </c>
      <c r="B6" s="567"/>
      <c r="C6" t="s" s="1351">
        <v>208</v>
      </c>
      <c r="D6" s="1354">
        <v>1</v>
      </c>
      <c r="E6" s="1738"/>
      <c r="F6" s="1737"/>
      <c r="G6" s="1738"/>
      <c r="H6" s="1737"/>
      <c r="I6" s="1738"/>
      <c r="J6" s="1737"/>
      <c r="K6" s="1738"/>
      <c r="L6" s="1737"/>
      <c r="M6" s="1738"/>
      <c r="N6" s="1737"/>
      <c r="O6" s="1738"/>
      <c r="P6" s="1737"/>
      <c r="Q6" s="1738"/>
      <c r="R6" s="1737"/>
      <c r="S6" s="1738"/>
      <c r="T6" s="1737"/>
      <c r="U6" s="1738"/>
      <c r="V6" s="1354">
        <v>1</v>
      </c>
      <c r="W6" s="1738"/>
      <c r="X6" s="1737"/>
      <c r="Y6" s="1738"/>
      <c r="Z6" s="1737"/>
      <c r="AA6" s="1738"/>
      <c r="AB6" s="1737"/>
      <c r="AC6" s="1738"/>
      <c r="AD6" s="1737"/>
      <c r="AE6" s="1738"/>
      <c r="AF6" s="1737"/>
      <c r="AG6" s="1738"/>
      <c r="AH6" s="1737"/>
      <c r="AI6" s="1738"/>
      <c r="AJ6" s="1737"/>
      <c r="AK6" s="1738"/>
      <c r="AL6" s="1737"/>
      <c r="AM6" s="1738"/>
      <c r="AN6" s="1737"/>
      <c r="AO6" s="1738"/>
      <c r="AP6" s="1737"/>
      <c r="AQ6" s="1738"/>
    </row>
    <row r="7" ht="20.1" customHeight="1">
      <c r="A7" s="1352">
        <f>SUM(D7:AQ7)</f>
        <v>5</v>
      </c>
      <c r="B7" s="567"/>
      <c r="C7" t="s" s="1351">
        <v>209</v>
      </c>
      <c r="D7" s="1739"/>
      <c r="E7" s="1353">
        <v>1</v>
      </c>
      <c r="F7" s="1352">
        <v>1</v>
      </c>
      <c r="G7" s="1740"/>
      <c r="H7" s="1739"/>
      <c r="I7" s="1740"/>
      <c r="J7" s="1352">
        <v>1</v>
      </c>
      <c r="K7" s="1740"/>
      <c r="L7" s="1739"/>
      <c r="M7" s="1740"/>
      <c r="N7" s="1739"/>
      <c r="O7" s="1740"/>
      <c r="P7" s="1739"/>
      <c r="Q7" s="1740"/>
      <c r="R7" s="1352">
        <v>1</v>
      </c>
      <c r="S7" s="1740"/>
      <c r="T7" s="1739"/>
      <c r="U7" s="1740"/>
      <c r="V7" s="1739"/>
      <c r="W7" s="1353">
        <v>1</v>
      </c>
      <c r="X7" s="1739"/>
      <c r="Y7" s="1740"/>
      <c r="Z7" s="1739"/>
      <c r="AA7" s="1740"/>
      <c r="AB7" s="1739"/>
      <c r="AC7" s="1740"/>
      <c r="AD7" s="1739"/>
      <c r="AE7" s="1740"/>
      <c r="AF7" s="1739"/>
      <c r="AG7" s="1740"/>
      <c r="AH7" s="1739"/>
      <c r="AI7" s="1740"/>
      <c r="AJ7" s="1739"/>
      <c r="AK7" s="1740"/>
      <c r="AL7" s="1739"/>
      <c r="AM7" s="1740"/>
      <c r="AN7" s="1739"/>
      <c r="AO7" s="1740"/>
      <c r="AP7" s="1739"/>
      <c r="AQ7" s="1740"/>
    </row>
    <row r="8" ht="20.1" customHeight="1">
      <c r="A8" s="1354">
        <f>SUM(D8:AQ8)</f>
        <v>1</v>
      </c>
      <c r="B8" s="567"/>
      <c r="C8" t="s" s="1351">
        <v>210</v>
      </c>
      <c r="D8" s="1737"/>
      <c r="E8" s="1738"/>
      <c r="F8" s="1737"/>
      <c r="G8" s="1355">
        <v>1</v>
      </c>
      <c r="H8" s="1737"/>
      <c r="I8" s="1738"/>
      <c r="J8" s="1737"/>
      <c r="K8" s="1738"/>
      <c r="L8" s="1737"/>
      <c r="M8" s="1738"/>
      <c r="N8" s="1737"/>
      <c r="O8" s="1738"/>
      <c r="P8" s="1737"/>
      <c r="Q8" s="1738"/>
      <c r="R8" s="1737"/>
      <c r="S8" s="1738"/>
      <c r="T8" s="1737"/>
      <c r="U8" s="1738"/>
      <c r="V8" s="1737"/>
      <c r="W8" s="1738"/>
      <c r="X8" s="1737"/>
      <c r="Y8" s="1738"/>
      <c r="Z8" s="1737"/>
      <c r="AA8" s="1738"/>
      <c r="AB8" s="1737"/>
      <c r="AC8" s="1738"/>
      <c r="AD8" s="1737"/>
      <c r="AE8" s="1738"/>
      <c r="AF8" s="1737"/>
      <c r="AG8" s="1738"/>
      <c r="AH8" s="1737"/>
      <c r="AI8" s="1738"/>
      <c r="AJ8" s="1737"/>
      <c r="AK8" s="1738"/>
      <c r="AL8" s="1737"/>
      <c r="AM8" s="1738"/>
      <c r="AN8" s="1737"/>
      <c r="AO8" s="1738"/>
      <c r="AP8" s="1737"/>
      <c r="AQ8" s="1738"/>
    </row>
    <row r="9" ht="20.1" customHeight="1">
      <c r="A9" s="1352">
        <f>SUM(D9:AQ9)</f>
        <v>0</v>
      </c>
      <c r="B9" s="567"/>
      <c r="C9" t="s" s="1351">
        <v>211</v>
      </c>
      <c r="D9" s="1739"/>
      <c r="E9" s="1740"/>
      <c r="F9" s="1739"/>
      <c r="G9" s="1740"/>
      <c r="H9" s="1739"/>
      <c r="I9" s="1740"/>
      <c r="J9" s="1739"/>
      <c r="K9" s="1740"/>
      <c r="L9" s="1739"/>
      <c r="M9" s="1740"/>
      <c r="N9" s="1739"/>
      <c r="O9" s="1740"/>
      <c r="P9" s="1739"/>
      <c r="Q9" s="1740"/>
      <c r="R9" s="1739"/>
      <c r="S9" s="1740"/>
      <c r="T9" s="1739"/>
      <c r="U9" s="1740"/>
      <c r="V9" s="1739"/>
      <c r="W9" s="1740"/>
      <c r="X9" s="1739"/>
      <c r="Y9" s="1740"/>
      <c r="Z9" s="1739"/>
      <c r="AA9" s="1740"/>
      <c r="AB9" s="1739"/>
      <c r="AC9" s="1740"/>
      <c r="AD9" s="1739"/>
      <c r="AE9" s="1740"/>
      <c r="AF9" s="1739"/>
      <c r="AG9" s="1740"/>
      <c r="AH9" s="1739"/>
      <c r="AI9" s="1740"/>
      <c r="AJ9" s="1739"/>
      <c r="AK9" s="1740"/>
      <c r="AL9" s="1739"/>
      <c r="AM9" s="1740"/>
      <c r="AN9" s="1739"/>
      <c r="AO9" s="1740"/>
      <c r="AP9" s="1739"/>
      <c r="AQ9" s="1740"/>
    </row>
    <row r="10" ht="20.45" customHeight="1">
      <c r="A10" s="1354">
        <f>SUM(D10:AQ10)</f>
        <v>0</v>
      </c>
      <c r="B10" s="574"/>
      <c r="C10" t="s" s="1356">
        <v>212</v>
      </c>
      <c r="D10" s="1737"/>
      <c r="E10" s="1738"/>
      <c r="F10" s="1737"/>
      <c r="G10" s="1738"/>
      <c r="H10" s="1737"/>
      <c r="I10" s="1738"/>
      <c r="J10" s="1737"/>
      <c r="K10" s="1738"/>
      <c r="L10" s="1737"/>
      <c r="M10" s="1738"/>
      <c r="N10" s="1737"/>
      <c r="O10" s="1738"/>
      <c r="P10" s="1737"/>
      <c r="Q10" s="1738"/>
      <c r="R10" s="1737"/>
      <c r="S10" s="1738"/>
      <c r="T10" s="1737"/>
      <c r="U10" s="1738"/>
      <c r="V10" s="1737"/>
      <c r="W10" s="1738"/>
      <c r="X10" s="1737"/>
      <c r="Y10" s="1738"/>
      <c r="Z10" s="1737"/>
      <c r="AA10" s="1738"/>
      <c r="AB10" s="1737"/>
      <c r="AC10" s="1738"/>
      <c r="AD10" s="1737"/>
      <c r="AE10" s="1738"/>
      <c r="AF10" s="1737"/>
      <c r="AG10" s="1738"/>
      <c r="AH10" s="1737"/>
      <c r="AI10" s="1738"/>
      <c r="AJ10" s="1737"/>
      <c r="AK10" s="1738"/>
      <c r="AL10" s="1737"/>
      <c r="AM10" s="1738"/>
      <c r="AN10" s="1737"/>
      <c r="AO10" s="1738"/>
      <c r="AP10" s="1737"/>
      <c r="AQ10" s="1738"/>
    </row>
    <row r="11" ht="8.45" customHeight="1">
      <c r="A11" s="1742">
        <f>SUM(D11:I11)</f>
        <v>0</v>
      </c>
      <c r="B11" s="577"/>
      <c r="C11" s="1743"/>
      <c r="D11" s="1744"/>
      <c r="E11" s="1359"/>
      <c r="F11" s="1358"/>
      <c r="G11" s="1359"/>
      <c r="H11" s="1358"/>
      <c r="I11" s="1359"/>
      <c r="J11" s="1358"/>
      <c r="K11" s="1359"/>
      <c r="L11" s="1358"/>
      <c r="M11" s="1359"/>
      <c r="N11" s="1358"/>
      <c r="O11" s="1359"/>
      <c r="P11" s="1358"/>
      <c r="Q11" s="1359"/>
      <c r="R11" s="1358"/>
      <c r="S11" s="1359"/>
      <c r="T11" s="1358"/>
      <c r="U11" s="1359"/>
      <c r="V11" s="1358"/>
      <c r="W11" s="1359"/>
      <c r="X11" s="1358"/>
      <c r="Y11" s="1359"/>
      <c r="Z11" s="1358"/>
      <c r="AA11" s="1359"/>
      <c r="AB11" s="1358"/>
      <c r="AC11" s="1359"/>
      <c r="AD11" s="1358"/>
      <c r="AE11" s="1359"/>
      <c r="AF11" s="1358"/>
      <c r="AG11" s="1359"/>
      <c r="AH11" s="1358"/>
      <c r="AI11" s="1359"/>
      <c r="AJ11" s="1358"/>
      <c r="AK11" s="1359"/>
      <c r="AL11" s="1358"/>
      <c r="AM11" s="1359"/>
      <c r="AN11" s="1358"/>
      <c r="AO11" s="1359"/>
      <c r="AP11" s="1358"/>
      <c r="AQ11" s="1359"/>
    </row>
    <row r="12" ht="20.45" customHeight="1">
      <c r="A12" s="1352">
        <f>SUM(D12:AQ12)</f>
        <v>7</v>
      </c>
      <c r="B12" t="s" s="585">
        <v>213</v>
      </c>
      <c r="C12" t="s" s="1362">
        <v>82</v>
      </c>
      <c r="D12" s="1739"/>
      <c r="E12" s="1740"/>
      <c r="F12" s="1739"/>
      <c r="G12" s="1740"/>
      <c r="H12" s="1739"/>
      <c r="I12" s="1740"/>
      <c r="J12" s="1739"/>
      <c r="K12" s="1740"/>
      <c r="L12" s="1739"/>
      <c r="M12" s="1740"/>
      <c r="N12" s="1739"/>
      <c r="O12" s="1740"/>
      <c r="P12" s="1739"/>
      <c r="Q12" s="1740"/>
      <c r="R12" s="1739"/>
      <c r="S12" s="1740"/>
      <c r="T12" s="1739"/>
      <c r="U12" s="1740"/>
      <c r="V12" s="1739"/>
      <c r="W12" s="1740"/>
      <c r="X12" s="1739"/>
      <c r="Y12" s="1740"/>
      <c r="Z12" s="1739"/>
      <c r="AA12" s="1740"/>
      <c r="AB12" s="1739"/>
      <c r="AC12" s="1740"/>
      <c r="AD12" s="1739"/>
      <c r="AE12" s="1740"/>
      <c r="AF12" s="1739"/>
      <c r="AG12" s="1740"/>
      <c r="AH12" s="1739"/>
      <c r="AI12" s="1740"/>
      <c r="AJ12" s="1739"/>
      <c r="AK12" s="1740"/>
      <c r="AL12" s="1739"/>
      <c r="AM12" s="1353">
        <v>1</v>
      </c>
      <c r="AN12" s="1352">
        <v>3</v>
      </c>
      <c r="AO12" s="1353">
        <v>3</v>
      </c>
      <c r="AP12" s="1739"/>
      <c r="AQ12" s="1740"/>
    </row>
    <row r="13" ht="20.45" customHeight="1">
      <c r="A13" s="1354">
        <f>SUM(D13:AQ13)</f>
        <v>1</v>
      </c>
      <c r="B13" s="574"/>
      <c r="C13" t="s" s="1356">
        <v>76</v>
      </c>
      <c r="D13" s="1737"/>
      <c r="E13" s="1738"/>
      <c r="F13" s="1737"/>
      <c r="G13" s="1738"/>
      <c r="H13" s="1737"/>
      <c r="I13" s="1738"/>
      <c r="J13" s="1737"/>
      <c r="K13" s="1738"/>
      <c r="L13" s="1737"/>
      <c r="M13" s="1738"/>
      <c r="N13" s="1737"/>
      <c r="O13" s="1738"/>
      <c r="P13" s="1737"/>
      <c r="Q13" s="1738"/>
      <c r="R13" s="1737"/>
      <c r="S13" s="1738"/>
      <c r="T13" s="1737"/>
      <c r="U13" s="1738"/>
      <c r="V13" s="1737"/>
      <c r="W13" s="1738"/>
      <c r="X13" s="1737"/>
      <c r="Y13" s="1738"/>
      <c r="Z13" s="1737"/>
      <c r="AA13" s="1738"/>
      <c r="AB13" s="1737"/>
      <c r="AC13" s="1738"/>
      <c r="AD13" s="1737"/>
      <c r="AE13" s="1738"/>
      <c r="AF13" s="1737"/>
      <c r="AG13" s="1738"/>
      <c r="AH13" s="1737"/>
      <c r="AI13" s="1738"/>
      <c r="AJ13" s="1737"/>
      <c r="AK13" s="1738"/>
      <c r="AL13" s="1737"/>
      <c r="AM13" s="1738"/>
      <c r="AN13" s="1737"/>
      <c r="AO13" s="1355">
        <v>1</v>
      </c>
      <c r="AP13" s="1737"/>
      <c r="AQ13" s="1738"/>
    </row>
    <row r="14" ht="8.45" customHeight="1">
      <c r="A14" s="576">
        <f>SUM(D14:I14)</f>
        <v>0</v>
      </c>
      <c r="B14" s="577"/>
      <c r="C14" s="1743"/>
      <c r="D14" s="1744"/>
      <c r="E14" s="1359"/>
      <c r="F14" s="1358"/>
      <c r="G14" s="1359"/>
      <c r="H14" s="1358"/>
      <c r="I14" s="1359"/>
      <c r="J14" s="1358"/>
      <c r="K14" s="1359"/>
      <c r="L14" s="1358"/>
      <c r="M14" s="1359"/>
      <c r="N14" s="1358"/>
      <c r="O14" s="1359"/>
      <c r="P14" s="1358"/>
      <c r="Q14" s="1359"/>
      <c r="R14" s="1358"/>
      <c r="S14" s="1359"/>
      <c r="T14" s="1358"/>
      <c r="U14" s="1359"/>
      <c r="V14" s="1358"/>
      <c r="W14" s="1359"/>
      <c r="X14" s="1358"/>
      <c r="Y14" s="1359"/>
      <c r="Z14" s="1358"/>
      <c r="AA14" s="1359"/>
      <c r="AB14" s="1358"/>
      <c r="AC14" s="1359"/>
      <c r="AD14" s="1358"/>
      <c r="AE14" s="1359"/>
      <c r="AF14" s="1358"/>
      <c r="AG14" s="1359"/>
      <c r="AH14" s="1358"/>
      <c r="AI14" s="1359"/>
      <c r="AJ14" s="1358"/>
      <c r="AK14" s="1359"/>
      <c r="AL14" s="1358"/>
      <c r="AM14" s="1359"/>
      <c r="AN14" s="1358"/>
      <c r="AO14" s="1359"/>
      <c r="AP14" s="1358"/>
      <c r="AQ14" s="1359"/>
    </row>
    <row r="15" ht="20.45" customHeight="1">
      <c r="A15" s="1352">
        <f>SUM(D15:AQ15)</f>
        <v>3</v>
      </c>
      <c r="B15" t="s" s="585">
        <v>214</v>
      </c>
      <c r="C15" t="s" s="1362">
        <v>215</v>
      </c>
      <c r="D15" s="1739"/>
      <c r="E15" s="1740"/>
      <c r="F15" s="1739"/>
      <c r="G15" s="1740"/>
      <c r="H15" s="1739"/>
      <c r="I15" s="1740"/>
      <c r="J15" s="1739"/>
      <c r="K15" s="1740"/>
      <c r="L15" s="1739"/>
      <c r="M15" s="1740"/>
      <c r="N15" s="1739"/>
      <c r="O15" s="1740"/>
      <c r="P15" s="1739"/>
      <c r="Q15" s="1740"/>
      <c r="R15" s="1739"/>
      <c r="S15" s="1740"/>
      <c r="T15" s="1739"/>
      <c r="U15" s="1740"/>
      <c r="V15" s="1739"/>
      <c r="W15" s="1740"/>
      <c r="X15" s="1739"/>
      <c r="Y15" s="1740"/>
      <c r="Z15" s="1739"/>
      <c r="AA15" s="1740"/>
      <c r="AB15" s="1739"/>
      <c r="AC15" s="1740"/>
      <c r="AD15" s="1352">
        <v>1</v>
      </c>
      <c r="AE15" s="1740"/>
      <c r="AF15" s="1739"/>
      <c r="AG15" s="1353">
        <v>1</v>
      </c>
      <c r="AH15" s="1739"/>
      <c r="AI15" s="1740"/>
      <c r="AJ15" s="1739"/>
      <c r="AK15" s="1740"/>
      <c r="AL15" s="1739"/>
      <c r="AM15" s="1740"/>
      <c r="AN15" s="1739"/>
      <c r="AO15" s="1740"/>
      <c r="AP15" s="1739"/>
      <c r="AQ15" s="1353">
        <v>1</v>
      </c>
    </row>
    <row r="16" ht="20.1" customHeight="1">
      <c r="A16" s="1354">
        <f>SUM(D16:AQ16)</f>
        <v>3</v>
      </c>
      <c r="B16" s="567"/>
      <c r="C16" t="s" s="1351">
        <v>216</v>
      </c>
      <c r="D16" s="1737"/>
      <c r="E16" s="1738"/>
      <c r="F16" s="1737"/>
      <c r="G16" s="1738"/>
      <c r="H16" s="1737"/>
      <c r="I16" s="1738"/>
      <c r="J16" s="1737"/>
      <c r="K16" s="1738"/>
      <c r="L16" s="1737"/>
      <c r="M16" s="1738"/>
      <c r="N16" s="1737"/>
      <c r="O16" s="1738"/>
      <c r="P16" s="1737"/>
      <c r="Q16" s="1738"/>
      <c r="R16" s="1737"/>
      <c r="S16" s="1738"/>
      <c r="T16" s="1737"/>
      <c r="U16" s="1738"/>
      <c r="V16" s="1354">
        <v>1</v>
      </c>
      <c r="W16" s="1738"/>
      <c r="X16" s="1737"/>
      <c r="Y16" s="1355">
        <v>1</v>
      </c>
      <c r="Z16" s="1737"/>
      <c r="AA16" s="1738"/>
      <c r="AB16" s="1737"/>
      <c r="AC16" s="1738"/>
      <c r="AD16" s="1737"/>
      <c r="AE16" s="1738"/>
      <c r="AF16" s="1354">
        <v>1</v>
      </c>
      <c r="AG16" s="1738"/>
      <c r="AH16" s="1737"/>
      <c r="AI16" s="1738"/>
      <c r="AJ16" s="1737"/>
      <c r="AK16" s="1738"/>
      <c r="AL16" s="1737"/>
      <c r="AM16" s="1738"/>
      <c r="AN16" s="1737"/>
      <c r="AO16" s="1738"/>
      <c r="AP16" s="1737"/>
      <c r="AQ16" s="1738"/>
    </row>
    <row r="17" ht="20.45" customHeight="1">
      <c r="A17" s="1352">
        <f>SUM(D17:AQ17)</f>
        <v>0</v>
      </c>
      <c r="B17" s="574"/>
      <c r="C17" t="s" s="1356">
        <v>217</v>
      </c>
      <c r="D17" s="1739"/>
      <c r="E17" s="1740"/>
      <c r="F17" s="1739"/>
      <c r="G17" s="1740"/>
      <c r="H17" s="1739"/>
      <c r="I17" s="1740"/>
      <c r="J17" s="1739"/>
      <c r="K17" s="1740"/>
      <c r="L17" s="1739"/>
      <c r="M17" s="1740"/>
      <c r="N17" s="1739"/>
      <c r="O17" s="1740"/>
      <c r="P17" s="1739"/>
      <c r="Q17" s="1740"/>
      <c r="R17" s="1739"/>
      <c r="S17" s="1740"/>
      <c r="T17" s="1739"/>
      <c r="U17" s="1740"/>
      <c r="V17" s="1739"/>
      <c r="W17" s="1740"/>
      <c r="X17" s="1739"/>
      <c r="Y17" s="1740"/>
      <c r="Z17" s="1739"/>
      <c r="AA17" s="1740"/>
      <c r="AB17" s="1739"/>
      <c r="AC17" s="1740"/>
      <c r="AD17" s="1739"/>
      <c r="AE17" s="1740"/>
      <c r="AF17" s="1739"/>
      <c r="AG17" s="1740"/>
      <c r="AH17" s="1739"/>
      <c r="AI17" s="1740"/>
      <c r="AJ17" s="1739"/>
      <c r="AK17" s="1740"/>
      <c r="AL17" s="1739"/>
      <c r="AM17" s="1740"/>
      <c r="AN17" s="1739"/>
      <c r="AO17" s="1740"/>
      <c r="AP17" s="1739"/>
      <c r="AQ17" s="1740"/>
    </row>
    <row r="18" ht="8.45" customHeight="1">
      <c r="A18" s="576">
        <f>SUM(D18:I18)</f>
        <v>0</v>
      </c>
      <c r="B18" s="577"/>
      <c r="C18" s="1743"/>
      <c r="D18" s="1744"/>
      <c r="E18" s="1359"/>
      <c r="F18" s="1358"/>
      <c r="G18" s="1359"/>
      <c r="H18" s="1358"/>
      <c r="I18" s="1359"/>
      <c r="J18" s="1358"/>
      <c r="K18" s="1359"/>
      <c r="L18" s="1358"/>
      <c r="M18" s="1359"/>
      <c r="N18" s="1358"/>
      <c r="O18" s="1359"/>
      <c r="P18" s="1358"/>
      <c r="Q18" s="1359"/>
      <c r="R18" s="1358"/>
      <c r="S18" s="1359"/>
      <c r="T18" s="1358"/>
      <c r="U18" s="1359"/>
      <c r="V18" s="1358"/>
      <c r="W18" s="1359"/>
      <c r="X18" s="1358"/>
      <c r="Y18" s="1359"/>
      <c r="Z18" s="1358"/>
      <c r="AA18" s="1359"/>
      <c r="AB18" s="1358"/>
      <c r="AC18" s="1359"/>
      <c r="AD18" s="1358"/>
      <c r="AE18" s="1359"/>
      <c r="AF18" s="1358"/>
      <c r="AG18" s="1359"/>
      <c r="AH18" s="1358"/>
      <c r="AI18" s="1359"/>
      <c r="AJ18" s="1358"/>
      <c r="AK18" s="1359"/>
      <c r="AL18" s="1358"/>
      <c r="AM18" s="1359"/>
      <c r="AN18" s="1358"/>
      <c r="AO18" s="1359"/>
      <c r="AP18" s="1358"/>
      <c r="AQ18" s="1359"/>
    </row>
    <row r="19" ht="20.45" customHeight="1">
      <c r="A19" s="1354">
        <f>SUM(D19:AQ19)</f>
        <v>4</v>
      </c>
      <c r="B19" t="s" s="585">
        <v>218</v>
      </c>
      <c r="C19" t="s" s="1362">
        <v>52</v>
      </c>
      <c r="D19" s="1737"/>
      <c r="E19" s="1738"/>
      <c r="F19" s="1737"/>
      <c r="G19" s="1738"/>
      <c r="H19" s="1737"/>
      <c r="I19" s="1738"/>
      <c r="J19" s="1737"/>
      <c r="K19" s="1355">
        <v>3</v>
      </c>
      <c r="L19" s="1737"/>
      <c r="M19" s="1738"/>
      <c r="N19" s="1737"/>
      <c r="O19" s="1738"/>
      <c r="P19" s="1737"/>
      <c r="Q19" s="1738"/>
      <c r="R19" s="1737"/>
      <c r="S19" s="1738"/>
      <c r="T19" s="1737"/>
      <c r="U19" s="1738"/>
      <c r="V19" s="1737"/>
      <c r="W19" s="1738"/>
      <c r="X19" s="1737"/>
      <c r="Y19" s="1738"/>
      <c r="Z19" s="1737"/>
      <c r="AA19" s="1738"/>
      <c r="AB19" s="1737"/>
      <c r="AC19" s="1738"/>
      <c r="AD19" s="1737"/>
      <c r="AE19" s="1738"/>
      <c r="AF19" s="1737"/>
      <c r="AG19" s="1738"/>
      <c r="AH19" s="1737"/>
      <c r="AI19" s="1738"/>
      <c r="AJ19" s="1737"/>
      <c r="AK19" s="1738"/>
      <c r="AL19" s="1737"/>
      <c r="AM19" s="1738"/>
      <c r="AN19" s="1737"/>
      <c r="AO19" s="1738"/>
      <c r="AP19" s="1354">
        <v>1</v>
      </c>
      <c r="AQ19" s="1738"/>
    </row>
    <row r="20" ht="20.1" customHeight="1">
      <c r="A20" s="1352">
        <f>SUM(D20:AQ20)</f>
        <v>41</v>
      </c>
      <c r="B20" s="567"/>
      <c r="C20" t="s" s="1366">
        <v>219</v>
      </c>
      <c r="D20" s="1352">
        <v>2</v>
      </c>
      <c r="E20" s="1740"/>
      <c r="F20" s="1739"/>
      <c r="G20" s="1353">
        <v>4</v>
      </c>
      <c r="H20" s="1739"/>
      <c r="I20" s="1740"/>
      <c r="J20" s="1352">
        <v>2</v>
      </c>
      <c r="K20" s="1353">
        <v>3</v>
      </c>
      <c r="L20" s="1352">
        <v>1</v>
      </c>
      <c r="M20" s="1353">
        <v>3</v>
      </c>
      <c r="N20" s="1739"/>
      <c r="O20" s="1740"/>
      <c r="P20" s="1739"/>
      <c r="Q20" s="1740"/>
      <c r="R20" s="1352">
        <v>2</v>
      </c>
      <c r="S20" s="1353">
        <v>3</v>
      </c>
      <c r="T20" s="1739"/>
      <c r="U20" s="1740"/>
      <c r="V20" s="1352">
        <v>5</v>
      </c>
      <c r="W20" s="1740"/>
      <c r="X20" s="1739"/>
      <c r="Y20" s="1353">
        <v>2</v>
      </c>
      <c r="Z20" s="1739"/>
      <c r="AA20" s="1740"/>
      <c r="AB20" s="1739"/>
      <c r="AC20" s="1740"/>
      <c r="AD20" s="1352">
        <v>2</v>
      </c>
      <c r="AE20" s="1740"/>
      <c r="AF20" s="1352">
        <v>4</v>
      </c>
      <c r="AG20" s="1353">
        <v>3</v>
      </c>
      <c r="AH20" s="1739"/>
      <c r="AI20" s="1740"/>
      <c r="AJ20" s="1739"/>
      <c r="AK20" s="1740"/>
      <c r="AL20" s="1739"/>
      <c r="AM20" s="1740"/>
      <c r="AN20" s="1739"/>
      <c r="AO20" s="1740"/>
      <c r="AP20" s="1352">
        <v>3</v>
      </c>
      <c r="AQ20" s="1353">
        <v>2</v>
      </c>
    </row>
    <row r="21" ht="20.1" customHeight="1">
      <c r="A21" s="1354">
        <f>SUM(D21:AQ21)</f>
        <v>2</v>
      </c>
      <c r="B21" s="567"/>
      <c r="C21" t="s" s="1366">
        <v>220</v>
      </c>
      <c r="D21" s="1737"/>
      <c r="E21" s="1738"/>
      <c r="F21" s="1737"/>
      <c r="G21" s="1738"/>
      <c r="H21" s="1737"/>
      <c r="I21" s="1738"/>
      <c r="J21" s="1737"/>
      <c r="K21" s="1355">
        <v>2</v>
      </c>
      <c r="L21" s="1737"/>
      <c r="M21" s="1738"/>
      <c r="N21" s="1737"/>
      <c r="O21" s="1738"/>
      <c r="P21" s="1737"/>
      <c r="Q21" s="1738"/>
      <c r="R21" s="1737"/>
      <c r="S21" s="1738"/>
      <c r="T21" s="1737"/>
      <c r="U21" s="1738"/>
      <c r="V21" s="1737"/>
      <c r="W21" s="1738"/>
      <c r="X21" s="1737"/>
      <c r="Y21" s="1738"/>
      <c r="Z21" s="1737"/>
      <c r="AA21" s="1738"/>
      <c r="AB21" s="1737"/>
      <c r="AC21" s="1738"/>
      <c r="AD21" s="1737"/>
      <c r="AE21" s="1738"/>
      <c r="AF21" s="1737"/>
      <c r="AG21" s="1738"/>
      <c r="AH21" s="1737"/>
      <c r="AI21" s="1738"/>
      <c r="AJ21" s="1737"/>
      <c r="AK21" s="1738"/>
      <c r="AL21" s="1737"/>
      <c r="AM21" s="1738"/>
      <c r="AN21" s="1737"/>
      <c r="AO21" s="1738"/>
      <c r="AP21" s="1737"/>
      <c r="AQ21" s="1738"/>
    </row>
    <row r="22" ht="20.1" customHeight="1">
      <c r="A22" s="1352">
        <f>SUM(D22:AQ22)</f>
        <v>8</v>
      </c>
      <c r="B22" s="567"/>
      <c r="C22" t="s" s="1366">
        <v>221</v>
      </c>
      <c r="D22" s="1739"/>
      <c r="E22" s="1740"/>
      <c r="F22" s="1739"/>
      <c r="G22" s="1740"/>
      <c r="H22" s="1739"/>
      <c r="I22" s="1740"/>
      <c r="J22" s="1739"/>
      <c r="K22" s="1740"/>
      <c r="L22" s="1739"/>
      <c r="M22" s="1740"/>
      <c r="N22" s="1739"/>
      <c r="O22" s="1740"/>
      <c r="P22" s="1739"/>
      <c r="Q22" s="1740"/>
      <c r="R22" s="1739"/>
      <c r="S22" s="1740"/>
      <c r="T22" s="1739"/>
      <c r="U22" s="1740"/>
      <c r="V22" s="1739"/>
      <c r="W22" s="1740"/>
      <c r="X22" s="1739"/>
      <c r="Y22" s="1740"/>
      <c r="Z22" s="1739"/>
      <c r="AA22" s="1740"/>
      <c r="AB22" s="1739"/>
      <c r="AC22" s="1740"/>
      <c r="AD22" s="1739"/>
      <c r="AE22" s="1740"/>
      <c r="AF22" s="1352">
        <v>3</v>
      </c>
      <c r="AG22" s="1353">
        <v>2</v>
      </c>
      <c r="AH22" s="1739"/>
      <c r="AI22" s="1740"/>
      <c r="AJ22" s="1739"/>
      <c r="AK22" s="1740"/>
      <c r="AL22" s="1739"/>
      <c r="AM22" s="1740"/>
      <c r="AN22" s="1739"/>
      <c r="AO22" s="1740"/>
      <c r="AP22" s="1352">
        <v>2</v>
      </c>
      <c r="AQ22" s="1353">
        <v>1</v>
      </c>
    </row>
    <row r="23" ht="20.1" customHeight="1">
      <c r="A23" s="1354">
        <f>SUM(D23:AQ23)</f>
        <v>8</v>
      </c>
      <c r="B23" s="567"/>
      <c r="C23" t="s" s="1366">
        <v>222</v>
      </c>
      <c r="D23" s="1737"/>
      <c r="E23" s="1738"/>
      <c r="F23" s="1737"/>
      <c r="G23" s="1355">
        <v>2</v>
      </c>
      <c r="H23" s="1737"/>
      <c r="I23" s="1738"/>
      <c r="J23" s="1354">
        <v>2</v>
      </c>
      <c r="K23" s="1738"/>
      <c r="L23" s="1354">
        <v>1</v>
      </c>
      <c r="M23" s="1355">
        <v>1</v>
      </c>
      <c r="N23" s="1737"/>
      <c r="O23" s="1738"/>
      <c r="P23" s="1737"/>
      <c r="Q23" s="1738"/>
      <c r="R23" s="1354">
        <v>1</v>
      </c>
      <c r="S23" s="1355">
        <v>1</v>
      </c>
      <c r="T23" s="1737"/>
      <c r="U23" s="1738"/>
      <c r="V23" s="1737"/>
      <c r="W23" s="1738"/>
      <c r="X23" s="1737"/>
      <c r="Y23" s="1738"/>
      <c r="Z23" s="1737"/>
      <c r="AA23" s="1738"/>
      <c r="AB23" s="1737"/>
      <c r="AC23" s="1738"/>
      <c r="AD23" s="1737"/>
      <c r="AE23" s="1738"/>
      <c r="AF23" s="1737"/>
      <c r="AG23" s="1738"/>
      <c r="AH23" s="1737"/>
      <c r="AI23" s="1738"/>
      <c r="AJ23" s="1737"/>
      <c r="AK23" s="1738"/>
      <c r="AL23" s="1737"/>
      <c r="AM23" s="1738"/>
      <c r="AN23" s="1737"/>
      <c r="AO23" s="1738"/>
      <c r="AP23" s="1737"/>
      <c r="AQ23" s="1738"/>
    </row>
    <row r="24" ht="20.1" customHeight="1">
      <c r="A24" s="1352">
        <f>SUM(D24:AQ24)</f>
        <v>8</v>
      </c>
      <c r="B24" s="567"/>
      <c r="C24" t="s" s="1366">
        <v>223</v>
      </c>
      <c r="D24" s="1739"/>
      <c r="E24" s="1740"/>
      <c r="F24" s="1739"/>
      <c r="G24" s="1740"/>
      <c r="H24" s="1739"/>
      <c r="I24" s="1740"/>
      <c r="J24" s="1739"/>
      <c r="K24" s="1353">
        <v>1</v>
      </c>
      <c r="L24" s="1739"/>
      <c r="M24" s="1740"/>
      <c r="N24" s="1739"/>
      <c r="O24" s="1740"/>
      <c r="P24" s="1739"/>
      <c r="Q24" s="1740"/>
      <c r="R24" s="1739"/>
      <c r="S24" s="1740"/>
      <c r="T24" s="1739"/>
      <c r="U24" s="1740"/>
      <c r="V24" s="1352">
        <v>4</v>
      </c>
      <c r="W24" s="1740"/>
      <c r="X24" s="1739"/>
      <c r="Y24" s="1353">
        <v>1</v>
      </c>
      <c r="Z24" s="1739"/>
      <c r="AA24" s="1740"/>
      <c r="AB24" s="1739"/>
      <c r="AC24" s="1740"/>
      <c r="AD24" s="1352">
        <v>1</v>
      </c>
      <c r="AE24" s="1740"/>
      <c r="AF24" s="1739"/>
      <c r="AG24" s="1740"/>
      <c r="AH24" s="1739"/>
      <c r="AI24" s="1740"/>
      <c r="AJ24" s="1739"/>
      <c r="AK24" s="1740"/>
      <c r="AL24" s="1739"/>
      <c r="AM24" s="1740"/>
      <c r="AN24" s="1739"/>
      <c r="AO24" s="1740"/>
      <c r="AP24" s="1352">
        <v>1</v>
      </c>
      <c r="AQ24" s="1740"/>
    </row>
    <row r="25" ht="20.1" customHeight="1">
      <c r="A25" s="1354">
        <f>SUM(D25:AQ25)</f>
        <v>9</v>
      </c>
      <c r="B25" s="567"/>
      <c r="C25" t="s" s="1366">
        <v>409</v>
      </c>
      <c r="D25" s="1354">
        <v>2</v>
      </c>
      <c r="E25" s="1738"/>
      <c r="F25" s="1737"/>
      <c r="G25" s="1355">
        <v>2</v>
      </c>
      <c r="H25" s="1737"/>
      <c r="I25" s="1738"/>
      <c r="J25" s="1737"/>
      <c r="K25" s="1738"/>
      <c r="L25" s="1737"/>
      <c r="M25" s="1355">
        <v>2</v>
      </c>
      <c r="N25" s="1737"/>
      <c r="O25" s="1738"/>
      <c r="P25" s="1737"/>
      <c r="Q25" s="1738"/>
      <c r="R25" s="1354">
        <v>1</v>
      </c>
      <c r="S25" s="1355">
        <v>2</v>
      </c>
      <c r="T25" s="1737"/>
      <c r="U25" s="1738"/>
      <c r="V25" s="1737"/>
      <c r="W25" s="1738"/>
      <c r="X25" s="1737"/>
      <c r="Y25" s="1738"/>
      <c r="Z25" s="1737"/>
      <c r="AA25" s="1738"/>
      <c r="AB25" s="1737"/>
      <c r="AC25" s="1738"/>
      <c r="AD25" s="1737"/>
      <c r="AE25" s="1738"/>
      <c r="AF25" s="1737"/>
      <c r="AG25" s="1738"/>
      <c r="AH25" s="1737"/>
      <c r="AI25" s="1738"/>
      <c r="AJ25" s="1737"/>
      <c r="AK25" s="1738"/>
      <c r="AL25" s="1737"/>
      <c r="AM25" s="1738"/>
      <c r="AN25" s="1737"/>
      <c r="AO25" s="1738"/>
      <c r="AP25" s="1737"/>
      <c r="AQ25" s="1738"/>
    </row>
    <row r="26" ht="20.1" customHeight="1">
      <c r="A26" s="1352">
        <f>SUM(D26:AQ26)</f>
        <v>2</v>
      </c>
      <c r="B26" s="567"/>
      <c r="C26" t="s" s="1351">
        <v>225</v>
      </c>
      <c r="D26" s="1352">
        <v>1</v>
      </c>
      <c r="E26" s="1740"/>
      <c r="F26" s="1739"/>
      <c r="G26" s="1740"/>
      <c r="H26" s="1739"/>
      <c r="I26" s="1740"/>
      <c r="J26" s="1739"/>
      <c r="K26" s="1740"/>
      <c r="L26" s="1739"/>
      <c r="M26" s="1353">
        <v>1</v>
      </c>
      <c r="N26" s="1739"/>
      <c r="O26" s="1740"/>
      <c r="P26" s="1739"/>
      <c r="Q26" s="1740"/>
      <c r="R26" s="1739"/>
      <c r="S26" s="1740"/>
      <c r="T26" s="1739"/>
      <c r="U26" s="1740"/>
      <c r="V26" s="1739"/>
      <c r="W26" s="1740"/>
      <c r="X26" s="1739"/>
      <c r="Y26" s="1740"/>
      <c r="Z26" s="1739"/>
      <c r="AA26" s="1740"/>
      <c r="AB26" s="1739"/>
      <c r="AC26" s="1740"/>
      <c r="AD26" s="1739"/>
      <c r="AE26" s="1740"/>
      <c r="AF26" s="1739"/>
      <c r="AG26" s="1740"/>
      <c r="AH26" s="1739"/>
      <c r="AI26" s="1740"/>
      <c r="AJ26" s="1739"/>
      <c r="AK26" s="1740"/>
      <c r="AL26" s="1739"/>
      <c r="AM26" s="1740"/>
      <c r="AN26" s="1739"/>
      <c r="AO26" s="1740"/>
      <c r="AP26" s="1739"/>
      <c r="AQ26" s="1740"/>
    </row>
    <row r="27" ht="20.1" customHeight="1">
      <c r="A27" s="1354">
        <f>SUM(D27:AQ27)</f>
        <v>16</v>
      </c>
      <c r="B27" s="567"/>
      <c r="C27" t="s" s="1351">
        <v>226</v>
      </c>
      <c r="D27" s="1354">
        <v>2</v>
      </c>
      <c r="E27" s="1355">
        <v>1</v>
      </c>
      <c r="F27" s="1737"/>
      <c r="G27" s="1738"/>
      <c r="H27" s="1737"/>
      <c r="I27" s="1738"/>
      <c r="J27" s="1354">
        <v>2</v>
      </c>
      <c r="K27" s="1355">
        <v>2</v>
      </c>
      <c r="L27" s="1737"/>
      <c r="M27" s="1355">
        <v>1</v>
      </c>
      <c r="N27" s="1737"/>
      <c r="O27" s="1738"/>
      <c r="P27" s="1737"/>
      <c r="Q27" s="1738"/>
      <c r="R27" s="1354">
        <v>2</v>
      </c>
      <c r="S27" s="1738"/>
      <c r="T27" s="1737"/>
      <c r="U27" s="1738"/>
      <c r="V27" s="1354">
        <v>2</v>
      </c>
      <c r="W27" s="1355">
        <v>1</v>
      </c>
      <c r="X27" s="1737"/>
      <c r="Y27" s="1355">
        <v>1</v>
      </c>
      <c r="Z27" s="1737"/>
      <c r="AA27" s="1738"/>
      <c r="AB27" s="1737"/>
      <c r="AC27" s="1738"/>
      <c r="AD27" s="1737"/>
      <c r="AE27" s="1738"/>
      <c r="AF27" s="1737"/>
      <c r="AG27" s="1738"/>
      <c r="AH27" s="1737"/>
      <c r="AI27" s="1738"/>
      <c r="AJ27" s="1737"/>
      <c r="AK27" s="1738"/>
      <c r="AL27" s="1737"/>
      <c r="AM27" s="1738"/>
      <c r="AN27" s="1737"/>
      <c r="AO27" s="1738"/>
      <c r="AP27" s="1354">
        <v>1</v>
      </c>
      <c r="AQ27" s="1355">
        <v>1</v>
      </c>
    </row>
    <row r="28" ht="21.4" customHeight="1">
      <c r="A28" s="1352">
        <f>SUM(D28:AQ28)</f>
        <v>60</v>
      </c>
      <c r="B28" s="595"/>
      <c r="C28" t="s" s="1367">
        <v>227</v>
      </c>
      <c r="D28" s="1745">
        <v>31</v>
      </c>
      <c r="E28" s="1368">
        <v>29</v>
      </c>
      <c r="F28" s="1739"/>
      <c r="G28" s="1740"/>
      <c r="H28" s="1739"/>
      <c r="I28" s="1740"/>
      <c r="J28" s="1739"/>
      <c r="K28" s="1740"/>
      <c r="L28" s="1739"/>
      <c r="M28" s="1740"/>
      <c r="N28" s="1739"/>
      <c r="O28" s="1740"/>
      <c r="P28" s="1739"/>
      <c r="Q28" s="1740"/>
      <c r="R28" s="1739"/>
      <c r="S28" s="1740"/>
      <c r="T28" s="1739"/>
      <c r="U28" s="1740"/>
      <c r="V28" s="1739"/>
      <c r="W28" s="1740"/>
      <c r="X28" s="1739"/>
      <c r="Y28" s="1740"/>
      <c r="Z28" s="1739"/>
      <c r="AA28" s="1740"/>
      <c r="AB28" s="1739"/>
      <c r="AC28" s="1740"/>
      <c r="AD28" s="1739"/>
      <c r="AE28" s="1740"/>
      <c r="AF28" s="1739"/>
      <c r="AG28" s="1740"/>
      <c r="AH28" s="1739"/>
      <c r="AI28" s="1740"/>
      <c r="AJ28" s="1739"/>
      <c r="AK28" s="1740"/>
      <c r="AL28" s="1739"/>
      <c r="AM28" s="1740"/>
      <c r="AN28" s="1739"/>
      <c r="AO28" s="1740"/>
      <c r="AP28" s="1739"/>
      <c r="AQ28" s="1740"/>
    </row>
    <row r="29" ht="8.45" customHeight="1">
      <c r="A29" s="1746">
        <f>SUM(D29:I29)</f>
        <v>0</v>
      </c>
      <c r="B29" s="599"/>
      <c r="C29" s="1747"/>
      <c r="D29" s="1748"/>
      <c r="E29" s="1371"/>
      <c r="F29" s="1374"/>
      <c r="G29" s="1373"/>
      <c r="H29" s="1374"/>
      <c r="I29" s="1373"/>
      <c r="J29" s="1374"/>
      <c r="K29" s="1373"/>
      <c r="L29" s="1374"/>
      <c r="M29" s="1373"/>
      <c r="N29" s="1374"/>
      <c r="O29" s="1373"/>
      <c r="P29" s="1374"/>
      <c r="Q29" s="1373"/>
      <c r="R29" s="1374"/>
      <c r="S29" s="1373"/>
      <c r="T29" s="1374"/>
      <c r="U29" s="1373"/>
      <c r="V29" s="1374"/>
      <c r="W29" s="1373"/>
      <c r="X29" s="1374"/>
      <c r="Y29" s="1373"/>
      <c r="Z29" s="1374"/>
      <c r="AA29" s="1373"/>
      <c r="AB29" s="1374"/>
      <c r="AC29" s="1373"/>
      <c r="AD29" s="1374"/>
      <c r="AE29" s="1373"/>
      <c r="AF29" s="1374"/>
      <c r="AG29" s="1373"/>
      <c r="AH29" s="1374"/>
      <c r="AI29" s="1373"/>
      <c r="AJ29" s="1374"/>
      <c r="AK29" s="1373"/>
      <c r="AL29" s="1374"/>
      <c r="AM29" s="1373"/>
      <c r="AN29" s="1374"/>
      <c r="AO29" s="1373"/>
      <c r="AP29" s="1374"/>
      <c r="AQ29" s="1373"/>
    </row>
  </sheetData>
  <mergeCells count="44">
    <mergeCell ref="N1:O1"/>
    <mergeCell ref="R1:S1"/>
    <mergeCell ref="X1:Y1"/>
    <mergeCell ref="D1:E1"/>
    <mergeCell ref="L1:M1"/>
    <mergeCell ref="J1:K1"/>
    <mergeCell ref="H1:I1"/>
    <mergeCell ref="F1:G1"/>
    <mergeCell ref="Z1:AA1"/>
    <mergeCell ref="AB1:AC1"/>
    <mergeCell ref="AP1:AQ1"/>
    <mergeCell ref="P1:Q1"/>
    <mergeCell ref="AJ1:AK1"/>
    <mergeCell ref="AH1:AI1"/>
    <mergeCell ref="AD1:AE1"/>
    <mergeCell ref="AF1:AG1"/>
    <mergeCell ref="AL1:AM1"/>
    <mergeCell ref="AN1:AO1"/>
    <mergeCell ref="V1:W1"/>
    <mergeCell ref="T1:U1"/>
    <mergeCell ref="AP2:AQ2"/>
    <mergeCell ref="P2:Q2"/>
    <mergeCell ref="B4:B10"/>
    <mergeCell ref="Z2:AA2"/>
    <mergeCell ref="AB2:AC2"/>
    <mergeCell ref="AF2:AG2"/>
    <mergeCell ref="AD2:AE2"/>
    <mergeCell ref="AJ2:AK2"/>
    <mergeCell ref="AH2:AI2"/>
    <mergeCell ref="N2:O2"/>
    <mergeCell ref="R2:S2"/>
    <mergeCell ref="T2:U2"/>
    <mergeCell ref="V2:W2"/>
    <mergeCell ref="X2:Y2"/>
    <mergeCell ref="D2:E2"/>
    <mergeCell ref="F2:G2"/>
    <mergeCell ref="B15:B17"/>
    <mergeCell ref="B19:B28"/>
    <mergeCell ref="B12:B13"/>
    <mergeCell ref="AL2:AM2"/>
    <mergeCell ref="AN2:AO2"/>
    <mergeCell ref="H2:I2"/>
    <mergeCell ref="J2:K2"/>
    <mergeCell ref="L2:M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Q29"/>
  <sheetViews>
    <sheetView workbookViewId="0" showGridLines="0" defaultGridColor="1">
      <pane topLeftCell="D1" xSplit="3" ySplit="0" activePane="topRight" state="frozen"/>
    </sheetView>
  </sheetViews>
  <sheetFormatPr defaultColWidth="16.3333" defaultRowHeight="19.9" customHeight="1" outlineLevelRow="0" outlineLevelCol="0"/>
  <cols>
    <col min="1" max="2" width="16.3516" style="1752" customWidth="1"/>
    <col min="3" max="3" width="16.5" style="1752" customWidth="1"/>
    <col min="4" max="43" width="16.3516" style="1752" customWidth="1"/>
    <col min="44" max="16384" width="16.3516" style="1752" customWidth="1"/>
  </cols>
  <sheetData>
    <row r="1" ht="21.4" customHeight="1">
      <c r="A1" t="s" s="521">
        <v>194</v>
      </c>
      <c r="B1" t="s" s="522">
        <v>356</v>
      </c>
      <c r="C1" t="s" s="1333">
        <v>382</v>
      </c>
      <c r="D1" t="s" s="1725">
        <v>383</v>
      </c>
      <c r="E1" s="1335"/>
      <c r="F1" t="s" s="1725">
        <v>384</v>
      </c>
      <c r="G1" s="1335"/>
      <c r="H1" t="s" s="1725">
        <v>385</v>
      </c>
      <c r="I1" s="1335"/>
      <c r="J1" t="s" s="1725">
        <v>386</v>
      </c>
      <c r="K1" s="1335"/>
      <c r="L1" t="s" s="1725">
        <v>387</v>
      </c>
      <c r="M1" s="1335"/>
      <c r="N1" t="s" s="1726">
        <v>388</v>
      </c>
      <c r="O1" s="1335"/>
      <c r="P1" t="s" s="1726">
        <v>389</v>
      </c>
      <c r="Q1" s="1335"/>
      <c r="R1" t="s" s="1726">
        <v>390</v>
      </c>
      <c r="S1" s="1335"/>
      <c r="T1" t="s" s="1725">
        <v>391</v>
      </c>
      <c r="U1" s="1335"/>
      <c r="V1" t="s" s="1725">
        <v>392</v>
      </c>
      <c r="W1" s="1335"/>
      <c r="X1" t="s" s="1726">
        <v>393</v>
      </c>
      <c r="Y1" s="1335"/>
      <c r="Z1" t="s" s="1725">
        <v>394</v>
      </c>
      <c r="AA1" s="1335"/>
      <c r="AB1" t="s" s="1725">
        <v>395</v>
      </c>
      <c r="AC1" s="1335"/>
      <c r="AD1" t="s" s="1725">
        <v>396</v>
      </c>
      <c r="AE1" s="1335"/>
      <c r="AF1" t="s" s="1726">
        <v>397</v>
      </c>
      <c r="AG1" s="1335"/>
      <c r="AH1" t="s" s="1727">
        <v>398</v>
      </c>
      <c r="AI1" s="1335"/>
      <c r="AJ1" t="s" s="1725">
        <v>399</v>
      </c>
      <c r="AK1" s="1335"/>
      <c r="AL1" t="s" s="1725">
        <v>400</v>
      </c>
      <c r="AM1" s="1335"/>
      <c r="AN1" t="s" s="1726">
        <v>401</v>
      </c>
      <c r="AO1" s="1335"/>
      <c r="AP1" t="s" s="1728">
        <v>413</v>
      </c>
      <c r="AQ1" s="1335"/>
    </row>
    <row r="2" ht="21.2" customHeight="1">
      <c r="A2" s="1729"/>
      <c r="B2" s="1730"/>
      <c r="C2" t="s" s="1731">
        <v>403</v>
      </c>
      <c r="D2" t="s" s="1732">
        <v>173</v>
      </c>
      <c r="E2" s="1733"/>
      <c r="F2" t="s" s="1732">
        <v>173</v>
      </c>
      <c r="G2" s="1733"/>
      <c r="H2" t="s" s="1732">
        <v>173</v>
      </c>
      <c r="I2" s="1733"/>
      <c r="J2" t="s" s="1732">
        <v>173</v>
      </c>
      <c r="K2" s="1733"/>
      <c r="L2" t="s" s="1732">
        <v>173</v>
      </c>
      <c r="M2" s="1733"/>
      <c r="N2" t="s" s="1732">
        <v>173</v>
      </c>
      <c r="O2" s="1733"/>
      <c r="P2" t="s" s="1734">
        <v>404</v>
      </c>
      <c r="Q2" s="1733"/>
      <c r="R2" t="s" s="1732">
        <v>173</v>
      </c>
      <c r="S2" s="1733"/>
      <c r="T2" t="s" s="1734">
        <v>405</v>
      </c>
      <c r="U2" s="1733"/>
      <c r="V2" t="s" s="1734">
        <v>405</v>
      </c>
      <c r="W2" s="1733"/>
      <c r="X2" t="s" s="1734">
        <v>405</v>
      </c>
      <c r="Y2" s="1733"/>
      <c r="Z2" t="s" s="1734">
        <v>174</v>
      </c>
      <c r="AA2" s="1733"/>
      <c r="AB2" t="s" s="1734">
        <v>174</v>
      </c>
      <c r="AC2" s="1733"/>
      <c r="AD2" t="s" s="1734">
        <v>174</v>
      </c>
      <c r="AE2" s="1733"/>
      <c r="AF2" t="s" s="1734">
        <v>174</v>
      </c>
      <c r="AG2" s="1733"/>
      <c r="AH2" t="s" s="1734">
        <v>174</v>
      </c>
      <c r="AI2" s="1733"/>
      <c r="AJ2" t="s" s="1734">
        <v>174</v>
      </c>
      <c r="AK2" s="1733"/>
      <c r="AL2" t="s" s="1734">
        <v>72</v>
      </c>
      <c r="AM2" s="1733"/>
      <c r="AN2" t="s" s="1734">
        <v>72</v>
      </c>
      <c r="AO2" s="1733"/>
      <c r="AP2" t="s" s="1734">
        <v>174</v>
      </c>
      <c r="AQ2" s="1733"/>
    </row>
    <row r="3" ht="20.25" customHeight="1">
      <c r="A3" t="s" s="1350">
        <v>406</v>
      </c>
      <c r="B3" s="1735"/>
      <c r="C3" t="s" s="1736">
        <v>203</v>
      </c>
      <c r="D3" t="s" s="1350">
        <v>204</v>
      </c>
      <c r="E3" t="s" s="1736">
        <v>205</v>
      </c>
      <c r="F3" t="s" s="1350">
        <v>204</v>
      </c>
      <c r="G3" t="s" s="1736">
        <v>205</v>
      </c>
      <c r="H3" t="s" s="1350">
        <v>204</v>
      </c>
      <c r="I3" t="s" s="1736">
        <v>205</v>
      </c>
      <c r="J3" t="s" s="1350">
        <v>204</v>
      </c>
      <c r="K3" t="s" s="1736">
        <v>205</v>
      </c>
      <c r="L3" t="s" s="1350">
        <v>204</v>
      </c>
      <c r="M3" t="s" s="1736">
        <v>205</v>
      </c>
      <c r="N3" t="s" s="1350">
        <v>204</v>
      </c>
      <c r="O3" t="s" s="1736">
        <v>205</v>
      </c>
      <c r="P3" t="s" s="1350">
        <v>204</v>
      </c>
      <c r="Q3" t="s" s="1736">
        <v>205</v>
      </c>
      <c r="R3" t="s" s="1350">
        <v>204</v>
      </c>
      <c r="S3" t="s" s="1736">
        <v>205</v>
      </c>
      <c r="T3" t="s" s="1350">
        <v>204</v>
      </c>
      <c r="U3" t="s" s="1736">
        <v>205</v>
      </c>
      <c r="V3" t="s" s="1350">
        <v>204</v>
      </c>
      <c r="W3" t="s" s="1736">
        <v>205</v>
      </c>
      <c r="X3" t="s" s="1350">
        <v>204</v>
      </c>
      <c r="Y3" t="s" s="1736">
        <v>205</v>
      </c>
      <c r="Z3" t="s" s="1350">
        <v>204</v>
      </c>
      <c r="AA3" t="s" s="1736">
        <v>205</v>
      </c>
      <c r="AB3" t="s" s="1350">
        <v>204</v>
      </c>
      <c r="AC3" t="s" s="1736">
        <v>205</v>
      </c>
      <c r="AD3" t="s" s="1350">
        <v>204</v>
      </c>
      <c r="AE3" t="s" s="1736">
        <v>205</v>
      </c>
      <c r="AF3" t="s" s="1350">
        <v>204</v>
      </c>
      <c r="AG3" t="s" s="1736">
        <v>205</v>
      </c>
      <c r="AH3" t="s" s="1350">
        <v>204</v>
      </c>
      <c r="AI3" t="s" s="1736">
        <v>205</v>
      </c>
      <c r="AJ3" t="s" s="1350">
        <v>204</v>
      </c>
      <c r="AK3" t="s" s="1736">
        <v>205</v>
      </c>
      <c r="AL3" t="s" s="1350">
        <v>204</v>
      </c>
      <c r="AM3" t="s" s="1736">
        <v>205</v>
      </c>
      <c r="AN3" t="s" s="1350">
        <v>204</v>
      </c>
      <c r="AO3" t="s" s="1736">
        <v>205</v>
      </c>
      <c r="AP3" t="s" s="1350">
        <v>204</v>
      </c>
      <c r="AQ3" t="s" s="1736">
        <v>205</v>
      </c>
    </row>
    <row r="4" ht="20.1" customHeight="1">
      <c r="A4" s="1354">
        <f>SUM(D4:AQ4)</f>
        <v>5</v>
      </c>
      <c r="B4" t="s" s="556">
        <v>206</v>
      </c>
      <c r="C4" t="s" s="1351">
        <v>407</v>
      </c>
      <c r="D4" s="1737"/>
      <c r="E4" s="1738"/>
      <c r="F4" s="1737"/>
      <c r="G4" s="1738"/>
      <c r="H4" s="1737"/>
      <c r="I4" s="1738"/>
      <c r="J4" s="1737"/>
      <c r="K4" s="1738"/>
      <c r="L4" s="1737"/>
      <c r="M4" s="1738"/>
      <c r="N4" s="1737"/>
      <c r="O4" s="1738"/>
      <c r="P4" s="1737"/>
      <c r="Q4" s="1738"/>
      <c r="R4" s="1354">
        <v>1</v>
      </c>
      <c r="S4" s="1738"/>
      <c r="T4" s="1737"/>
      <c r="U4" s="1738"/>
      <c r="V4" s="1737"/>
      <c r="W4" s="1738"/>
      <c r="X4" s="1737"/>
      <c r="Y4" s="1738"/>
      <c r="Z4" s="1737"/>
      <c r="AA4" s="1738"/>
      <c r="AB4" s="1354">
        <v>1</v>
      </c>
      <c r="AC4" s="1738"/>
      <c r="AD4" s="1354">
        <v>1</v>
      </c>
      <c r="AE4" s="1738"/>
      <c r="AF4" s="1737"/>
      <c r="AG4" s="1738"/>
      <c r="AH4" s="1737"/>
      <c r="AI4" s="1738"/>
      <c r="AJ4" s="1737"/>
      <c r="AK4" s="1738"/>
      <c r="AL4" s="1737"/>
      <c r="AM4" s="1738"/>
      <c r="AN4" s="1737"/>
      <c r="AO4" s="1738"/>
      <c r="AP4" s="1354">
        <v>2</v>
      </c>
      <c r="AQ4" s="1738"/>
    </row>
    <row r="5" ht="20.1" customHeight="1">
      <c r="A5" s="1352">
        <f>SUM(D5:AQ5)</f>
        <v>2</v>
      </c>
      <c r="B5" s="567"/>
      <c r="C5" t="s" s="1351">
        <v>408</v>
      </c>
      <c r="D5" s="1739"/>
      <c r="E5" s="1740"/>
      <c r="F5" s="1739"/>
      <c r="G5" s="1740"/>
      <c r="H5" s="1739"/>
      <c r="I5" s="1740"/>
      <c r="J5" s="1739"/>
      <c r="K5" s="1740"/>
      <c r="L5" s="1739"/>
      <c r="M5" s="1740"/>
      <c r="N5" s="1739"/>
      <c r="O5" s="1740"/>
      <c r="P5" s="1739"/>
      <c r="Q5" s="1740"/>
      <c r="R5" s="1739"/>
      <c r="S5" s="1740"/>
      <c r="T5" s="1739"/>
      <c r="U5" s="1740"/>
      <c r="V5" s="1352">
        <v>2</v>
      </c>
      <c r="W5" s="1740"/>
      <c r="X5" s="1739"/>
      <c r="Y5" s="1740"/>
      <c r="Z5" s="1739"/>
      <c r="AA5" s="1740"/>
      <c r="AB5" s="1739"/>
      <c r="AC5" s="1740"/>
      <c r="AD5" s="1739"/>
      <c r="AE5" s="1740"/>
      <c r="AF5" s="1739"/>
      <c r="AG5" s="1740"/>
      <c r="AH5" s="1739"/>
      <c r="AI5" s="1740"/>
      <c r="AJ5" s="1739"/>
      <c r="AK5" s="1740"/>
      <c r="AL5" s="1739"/>
      <c r="AM5" s="1740"/>
      <c r="AN5" s="1739"/>
      <c r="AO5" s="1740"/>
      <c r="AP5" s="1739"/>
      <c r="AQ5" s="1740"/>
    </row>
    <row r="6" ht="20.1" customHeight="1">
      <c r="A6" s="1354">
        <f>SUM(D6:AQ6)</f>
        <v>3</v>
      </c>
      <c r="B6" s="567"/>
      <c r="C6" t="s" s="1351">
        <v>208</v>
      </c>
      <c r="D6" s="1737"/>
      <c r="E6" s="1738"/>
      <c r="F6" s="1354">
        <v>1</v>
      </c>
      <c r="G6" s="1738"/>
      <c r="H6" s="1737"/>
      <c r="I6" s="1738"/>
      <c r="J6" s="1737"/>
      <c r="K6" s="1738"/>
      <c r="L6" s="1354">
        <v>1</v>
      </c>
      <c r="M6" s="1738"/>
      <c r="N6" s="1737"/>
      <c r="O6" s="1738"/>
      <c r="P6" s="1737"/>
      <c r="Q6" s="1738"/>
      <c r="R6" s="1354">
        <v>1</v>
      </c>
      <c r="S6" s="1738"/>
      <c r="T6" s="1737"/>
      <c r="U6" s="1738"/>
      <c r="V6" s="1737"/>
      <c r="W6" s="1738"/>
      <c r="X6" s="1737"/>
      <c r="Y6" s="1738"/>
      <c r="Z6" s="1737"/>
      <c r="AA6" s="1738"/>
      <c r="AB6" s="1737"/>
      <c r="AC6" s="1738"/>
      <c r="AD6" s="1737"/>
      <c r="AE6" s="1738"/>
      <c r="AF6" s="1737"/>
      <c r="AG6" s="1738"/>
      <c r="AH6" s="1737"/>
      <c r="AI6" s="1738"/>
      <c r="AJ6" s="1737"/>
      <c r="AK6" s="1738"/>
      <c r="AL6" s="1737"/>
      <c r="AM6" s="1738"/>
      <c r="AN6" s="1737"/>
      <c r="AO6" s="1738"/>
      <c r="AP6" s="1737"/>
      <c r="AQ6" s="1738"/>
    </row>
    <row r="7" ht="20.1" customHeight="1">
      <c r="A7" s="1352">
        <f>SUM(D7:AQ7)</f>
        <v>4</v>
      </c>
      <c r="B7" s="567"/>
      <c r="C7" t="s" s="1351">
        <v>209</v>
      </c>
      <c r="D7" s="1739"/>
      <c r="E7" s="1740"/>
      <c r="F7" s="1739"/>
      <c r="G7" s="1740"/>
      <c r="H7" s="1739"/>
      <c r="I7" s="1740"/>
      <c r="J7" s="1739"/>
      <c r="K7" s="1353">
        <v>1</v>
      </c>
      <c r="L7" s="1352">
        <v>1</v>
      </c>
      <c r="M7" s="1740"/>
      <c r="N7" s="1739"/>
      <c r="O7" s="1740"/>
      <c r="P7" s="1739"/>
      <c r="Q7" s="1740"/>
      <c r="R7" s="1739"/>
      <c r="S7" s="1353">
        <v>1</v>
      </c>
      <c r="T7" s="1739"/>
      <c r="U7" s="1740"/>
      <c r="V7" s="1739"/>
      <c r="W7" s="1740"/>
      <c r="X7" s="1739"/>
      <c r="Y7" s="1740"/>
      <c r="Z7" s="1739"/>
      <c r="AA7" s="1740"/>
      <c r="AB7" s="1739"/>
      <c r="AC7" s="1740"/>
      <c r="AD7" s="1739"/>
      <c r="AE7" s="1740"/>
      <c r="AF7" s="1739"/>
      <c r="AG7" s="1740"/>
      <c r="AH7" s="1739"/>
      <c r="AI7" s="1740"/>
      <c r="AJ7" s="1739"/>
      <c r="AK7" s="1740"/>
      <c r="AL7" s="1739"/>
      <c r="AM7" s="1740"/>
      <c r="AN7" s="1739"/>
      <c r="AO7" s="1740"/>
      <c r="AP7" s="1352">
        <v>1</v>
      </c>
      <c r="AQ7" s="1740"/>
    </row>
    <row r="8" ht="20.1" customHeight="1">
      <c r="A8" s="1354">
        <f>SUM(D8:AQ8)</f>
        <v>1</v>
      </c>
      <c r="B8" s="567"/>
      <c r="C8" t="s" s="1351">
        <v>210</v>
      </c>
      <c r="D8" s="1737"/>
      <c r="E8" s="1738"/>
      <c r="F8" s="1737"/>
      <c r="G8" s="1738"/>
      <c r="H8" s="1737"/>
      <c r="I8" s="1738"/>
      <c r="J8" s="1737"/>
      <c r="K8" s="1355">
        <v>1</v>
      </c>
      <c r="L8" s="1737"/>
      <c r="M8" s="1738"/>
      <c r="N8" s="1737"/>
      <c r="O8" s="1738"/>
      <c r="P8" s="1737"/>
      <c r="Q8" s="1738"/>
      <c r="R8" s="1737"/>
      <c r="S8" s="1738"/>
      <c r="T8" s="1737"/>
      <c r="U8" s="1738"/>
      <c r="V8" s="1737"/>
      <c r="W8" s="1738"/>
      <c r="X8" s="1737"/>
      <c r="Y8" s="1738"/>
      <c r="Z8" s="1737"/>
      <c r="AA8" s="1738"/>
      <c r="AB8" s="1737"/>
      <c r="AC8" s="1738"/>
      <c r="AD8" s="1737"/>
      <c r="AE8" s="1738"/>
      <c r="AF8" s="1737"/>
      <c r="AG8" s="1738"/>
      <c r="AH8" s="1737"/>
      <c r="AI8" s="1738"/>
      <c r="AJ8" s="1737"/>
      <c r="AK8" s="1738"/>
      <c r="AL8" s="1737"/>
      <c r="AM8" s="1738"/>
      <c r="AN8" s="1737"/>
      <c r="AO8" s="1738"/>
      <c r="AP8" s="1737"/>
      <c r="AQ8" s="1738"/>
    </row>
    <row r="9" ht="20.1" customHeight="1">
      <c r="A9" s="1352">
        <f>SUM(D9:AQ9)</f>
        <v>0</v>
      </c>
      <c r="B9" s="567"/>
      <c r="C9" t="s" s="1351">
        <v>211</v>
      </c>
      <c r="D9" s="1739"/>
      <c r="E9" s="1740"/>
      <c r="F9" s="1739"/>
      <c r="G9" s="1740"/>
      <c r="H9" s="1739"/>
      <c r="I9" s="1740"/>
      <c r="J9" s="1739"/>
      <c r="K9" s="1740"/>
      <c r="L9" s="1739"/>
      <c r="M9" s="1740"/>
      <c r="N9" s="1739"/>
      <c r="O9" s="1740"/>
      <c r="P9" s="1739"/>
      <c r="Q9" s="1740"/>
      <c r="R9" s="1739"/>
      <c r="S9" s="1740"/>
      <c r="T9" s="1739"/>
      <c r="U9" s="1740"/>
      <c r="V9" s="1739"/>
      <c r="W9" s="1740"/>
      <c r="X9" s="1739"/>
      <c r="Y9" s="1740"/>
      <c r="Z9" s="1739"/>
      <c r="AA9" s="1740"/>
      <c r="AB9" s="1739"/>
      <c r="AC9" s="1740"/>
      <c r="AD9" s="1739"/>
      <c r="AE9" s="1740"/>
      <c r="AF9" s="1739"/>
      <c r="AG9" s="1740"/>
      <c r="AH9" s="1739"/>
      <c r="AI9" s="1740"/>
      <c r="AJ9" s="1739"/>
      <c r="AK9" s="1740"/>
      <c r="AL9" s="1739"/>
      <c r="AM9" s="1740"/>
      <c r="AN9" s="1739"/>
      <c r="AO9" s="1740"/>
      <c r="AP9" s="1739"/>
      <c r="AQ9" s="1740"/>
    </row>
    <row r="10" ht="20.45" customHeight="1">
      <c r="A10" s="1354">
        <f>SUM(D10:AQ10)</f>
        <v>0</v>
      </c>
      <c r="B10" s="574"/>
      <c r="C10" t="s" s="1356">
        <v>212</v>
      </c>
      <c r="D10" s="1737"/>
      <c r="E10" s="1738"/>
      <c r="F10" s="1737"/>
      <c r="G10" s="1738"/>
      <c r="H10" s="1737"/>
      <c r="I10" s="1738"/>
      <c r="J10" s="1737"/>
      <c r="K10" s="1738"/>
      <c r="L10" s="1737"/>
      <c r="M10" s="1738"/>
      <c r="N10" s="1737"/>
      <c r="O10" s="1738"/>
      <c r="P10" s="1737"/>
      <c r="Q10" s="1738"/>
      <c r="R10" s="1737"/>
      <c r="S10" s="1738"/>
      <c r="T10" s="1737"/>
      <c r="U10" s="1738"/>
      <c r="V10" s="1737"/>
      <c r="W10" s="1738"/>
      <c r="X10" s="1737"/>
      <c r="Y10" s="1738"/>
      <c r="Z10" s="1737"/>
      <c r="AA10" s="1738"/>
      <c r="AB10" s="1737"/>
      <c r="AC10" s="1738"/>
      <c r="AD10" s="1737"/>
      <c r="AE10" s="1738"/>
      <c r="AF10" s="1737"/>
      <c r="AG10" s="1738"/>
      <c r="AH10" s="1737"/>
      <c r="AI10" s="1738"/>
      <c r="AJ10" s="1737"/>
      <c r="AK10" s="1738"/>
      <c r="AL10" s="1737"/>
      <c r="AM10" s="1738"/>
      <c r="AN10" s="1737"/>
      <c r="AO10" s="1738"/>
      <c r="AP10" s="1737"/>
      <c r="AQ10" s="1738"/>
    </row>
    <row r="11" ht="8.45" customHeight="1">
      <c r="A11" s="1742">
        <f>SUM(D11:I11)</f>
        <v>0</v>
      </c>
      <c r="B11" s="577"/>
      <c r="C11" s="1743"/>
      <c r="D11" s="1744"/>
      <c r="E11" s="1359"/>
      <c r="F11" s="1358"/>
      <c r="G11" s="1359"/>
      <c r="H11" s="1358"/>
      <c r="I11" s="1359"/>
      <c r="J11" s="1358"/>
      <c r="K11" s="1359"/>
      <c r="L11" s="1358"/>
      <c r="M11" s="1359"/>
      <c r="N11" s="1358"/>
      <c r="O11" s="1359"/>
      <c r="P11" s="1358"/>
      <c r="Q11" s="1359"/>
      <c r="R11" s="1358"/>
      <c r="S11" s="1359"/>
      <c r="T11" s="1358"/>
      <c r="U11" s="1359"/>
      <c r="V11" s="1358"/>
      <c r="W11" s="1359"/>
      <c r="X11" s="1358"/>
      <c r="Y11" s="1359"/>
      <c r="Z11" s="1358"/>
      <c r="AA11" s="1359"/>
      <c r="AB11" s="1358"/>
      <c r="AC11" s="1359"/>
      <c r="AD11" s="1358"/>
      <c r="AE11" s="1359"/>
      <c r="AF11" s="1358"/>
      <c r="AG11" s="1359"/>
      <c r="AH11" s="1358"/>
      <c r="AI11" s="1359"/>
      <c r="AJ11" s="1358"/>
      <c r="AK11" s="1359"/>
      <c r="AL11" s="1358"/>
      <c r="AM11" s="1359"/>
      <c r="AN11" s="1358"/>
      <c r="AO11" s="1359"/>
      <c r="AP11" s="1358"/>
      <c r="AQ11" s="1359"/>
    </row>
    <row r="12" ht="20.45" customHeight="1">
      <c r="A12" s="1352">
        <f>SUM(D12:AQ12)</f>
        <v>11</v>
      </c>
      <c r="B12" t="s" s="585">
        <v>213</v>
      </c>
      <c r="C12" t="s" s="1362">
        <v>82</v>
      </c>
      <c r="D12" s="1739"/>
      <c r="E12" s="1740"/>
      <c r="F12" s="1739"/>
      <c r="G12" s="1740"/>
      <c r="H12" s="1739"/>
      <c r="I12" s="1740"/>
      <c r="J12" s="1739"/>
      <c r="K12" s="1740"/>
      <c r="L12" s="1739"/>
      <c r="M12" s="1740"/>
      <c r="N12" s="1739"/>
      <c r="O12" s="1740"/>
      <c r="P12" s="1739"/>
      <c r="Q12" s="1740"/>
      <c r="R12" s="1739"/>
      <c r="S12" s="1740"/>
      <c r="T12" s="1739"/>
      <c r="U12" s="1740"/>
      <c r="V12" s="1739"/>
      <c r="W12" s="1740"/>
      <c r="X12" s="1739"/>
      <c r="Y12" s="1740"/>
      <c r="Z12" s="1739"/>
      <c r="AA12" s="1740"/>
      <c r="AB12" s="1739"/>
      <c r="AC12" s="1740"/>
      <c r="AD12" s="1739"/>
      <c r="AE12" s="1740"/>
      <c r="AF12" s="1739"/>
      <c r="AG12" s="1740"/>
      <c r="AH12" s="1739"/>
      <c r="AI12" s="1740"/>
      <c r="AJ12" s="1739"/>
      <c r="AK12" s="1740"/>
      <c r="AL12" s="1739"/>
      <c r="AM12" s="1740"/>
      <c r="AN12" s="1352">
        <v>6</v>
      </c>
      <c r="AO12" s="1353">
        <v>5</v>
      </c>
      <c r="AP12" s="1739"/>
      <c r="AQ12" s="1740"/>
    </row>
    <row r="13" ht="20.45" customHeight="1">
      <c r="A13" s="1354">
        <f>SUM(D13:AQ13)</f>
        <v>3</v>
      </c>
      <c r="B13" s="574"/>
      <c r="C13" t="s" s="1356">
        <v>76</v>
      </c>
      <c r="D13" s="1737"/>
      <c r="E13" s="1738"/>
      <c r="F13" s="1737"/>
      <c r="G13" s="1738"/>
      <c r="H13" s="1737"/>
      <c r="I13" s="1738"/>
      <c r="J13" s="1737"/>
      <c r="K13" s="1738"/>
      <c r="L13" s="1737"/>
      <c r="M13" s="1738"/>
      <c r="N13" s="1737"/>
      <c r="O13" s="1738"/>
      <c r="P13" s="1737"/>
      <c r="Q13" s="1738"/>
      <c r="R13" s="1737"/>
      <c r="S13" s="1738"/>
      <c r="T13" s="1737"/>
      <c r="U13" s="1738"/>
      <c r="V13" s="1737"/>
      <c r="W13" s="1738"/>
      <c r="X13" s="1737"/>
      <c r="Y13" s="1738"/>
      <c r="Z13" s="1737"/>
      <c r="AA13" s="1738"/>
      <c r="AB13" s="1737"/>
      <c r="AC13" s="1738"/>
      <c r="AD13" s="1737"/>
      <c r="AE13" s="1738"/>
      <c r="AF13" s="1737"/>
      <c r="AG13" s="1738"/>
      <c r="AH13" s="1737"/>
      <c r="AI13" s="1738"/>
      <c r="AJ13" s="1737"/>
      <c r="AK13" s="1738"/>
      <c r="AL13" s="1737"/>
      <c r="AM13" s="1738"/>
      <c r="AN13" s="1354">
        <v>1</v>
      </c>
      <c r="AO13" s="1355">
        <v>2</v>
      </c>
      <c r="AP13" s="1737"/>
      <c r="AQ13" s="1738"/>
    </row>
    <row r="14" ht="8.45" customHeight="1">
      <c r="A14" s="576">
        <f>SUM(D14:I14)</f>
        <v>0</v>
      </c>
      <c r="B14" s="577"/>
      <c r="C14" s="1743"/>
      <c r="D14" s="1744"/>
      <c r="E14" s="1359"/>
      <c r="F14" s="1358"/>
      <c r="G14" s="1359"/>
      <c r="H14" s="1358"/>
      <c r="I14" s="1359"/>
      <c r="J14" s="1358"/>
      <c r="K14" s="1359"/>
      <c r="L14" s="1358"/>
      <c r="M14" s="1359"/>
      <c r="N14" s="1358"/>
      <c r="O14" s="1359"/>
      <c r="P14" s="1358"/>
      <c r="Q14" s="1359"/>
      <c r="R14" s="1358"/>
      <c r="S14" s="1359"/>
      <c r="T14" s="1358"/>
      <c r="U14" s="1359"/>
      <c r="V14" s="1358"/>
      <c r="W14" s="1359"/>
      <c r="X14" s="1358"/>
      <c r="Y14" s="1359"/>
      <c r="Z14" s="1358"/>
      <c r="AA14" s="1359"/>
      <c r="AB14" s="1358"/>
      <c r="AC14" s="1359"/>
      <c r="AD14" s="1358"/>
      <c r="AE14" s="1359"/>
      <c r="AF14" s="1358"/>
      <c r="AG14" s="1359"/>
      <c r="AH14" s="1358"/>
      <c r="AI14" s="1359"/>
      <c r="AJ14" s="1358"/>
      <c r="AK14" s="1359"/>
      <c r="AL14" s="1358"/>
      <c r="AM14" s="1359"/>
      <c r="AN14" s="1358"/>
      <c r="AO14" s="1359"/>
      <c r="AP14" s="1358"/>
      <c r="AQ14" s="1359"/>
    </row>
    <row r="15" ht="20.45" customHeight="1">
      <c r="A15" s="1352">
        <f>SUM(D15:AQ15)</f>
        <v>2</v>
      </c>
      <c r="B15" t="s" s="585">
        <v>214</v>
      </c>
      <c r="C15" t="s" s="1362">
        <v>215</v>
      </c>
      <c r="D15" s="1739"/>
      <c r="E15" s="1740"/>
      <c r="F15" s="1739"/>
      <c r="G15" s="1740"/>
      <c r="H15" s="1739"/>
      <c r="I15" s="1740"/>
      <c r="J15" s="1739"/>
      <c r="K15" s="1740"/>
      <c r="L15" s="1739"/>
      <c r="M15" s="1740"/>
      <c r="N15" s="1739"/>
      <c r="O15" s="1740"/>
      <c r="P15" s="1739"/>
      <c r="Q15" s="1740"/>
      <c r="R15" s="1739"/>
      <c r="S15" s="1740"/>
      <c r="T15" s="1739"/>
      <c r="U15" s="1740"/>
      <c r="V15" s="1739"/>
      <c r="W15" s="1740"/>
      <c r="X15" s="1739"/>
      <c r="Y15" s="1740"/>
      <c r="Z15" s="1739"/>
      <c r="AA15" s="1740"/>
      <c r="AB15" s="1352">
        <v>1</v>
      </c>
      <c r="AC15" s="1353">
        <v>1</v>
      </c>
      <c r="AD15" s="1739"/>
      <c r="AE15" s="1740"/>
      <c r="AF15" s="1739"/>
      <c r="AG15" s="1740"/>
      <c r="AH15" s="1739"/>
      <c r="AI15" s="1740"/>
      <c r="AJ15" s="1739"/>
      <c r="AK15" s="1740"/>
      <c r="AL15" s="1739"/>
      <c r="AM15" s="1740"/>
      <c r="AN15" s="1739"/>
      <c r="AO15" s="1740"/>
      <c r="AP15" s="1739"/>
      <c r="AQ15" s="1740"/>
    </row>
    <row r="16" ht="20.1" customHeight="1">
      <c r="A16" s="1354">
        <f>SUM(D16:AQ16)</f>
        <v>1</v>
      </c>
      <c r="B16" s="567"/>
      <c r="C16" t="s" s="1351">
        <v>216</v>
      </c>
      <c r="D16" s="1737"/>
      <c r="E16" s="1738"/>
      <c r="F16" s="1737"/>
      <c r="G16" s="1738"/>
      <c r="H16" s="1737"/>
      <c r="I16" s="1738"/>
      <c r="J16" s="1737"/>
      <c r="K16" s="1738"/>
      <c r="L16" s="1737"/>
      <c r="M16" s="1738"/>
      <c r="N16" s="1737"/>
      <c r="O16" s="1738"/>
      <c r="P16" s="1737"/>
      <c r="Q16" s="1738"/>
      <c r="R16" s="1737"/>
      <c r="S16" s="1738"/>
      <c r="T16" s="1737"/>
      <c r="U16" s="1738"/>
      <c r="V16" s="1737"/>
      <c r="W16" s="1738"/>
      <c r="X16" s="1737"/>
      <c r="Y16" s="1738"/>
      <c r="Z16" s="1737"/>
      <c r="AA16" s="1738"/>
      <c r="AB16" s="1737"/>
      <c r="AC16" s="1738"/>
      <c r="AD16" s="1354">
        <v>1</v>
      </c>
      <c r="AE16" s="1738"/>
      <c r="AF16" s="1737"/>
      <c r="AG16" s="1738"/>
      <c r="AH16" s="1737"/>
      <c r="AI16" s="1738"/>
      <c r="AJ16" s="1737"/>
      <c r="AK16" s="1738"/>
      <c r="AL16" s="1737"/>
      <c r="AM16" s="1738"/>
      <c r="AN16" s="1737"/>
      <c r="AO16" s="1738"/>
      <c r="AP16" s="1737"/>
      <c r="AQ16" s="1738"/>
    </row>
    <row r="17" ht="20.45" customHeight="1">
      <c r="A17" s="1352">
        <f>SUM(D17:AQ17)</f>
        <v>0</v>
      </c>
      <c r="B17" s="574"/>
      <c r="C17" t="s" s="1356">
        <v>217</v>
      </c>
      <c r="D17" s="1739"/>
      <c r="E17" s="1740"/>
      <c r="F17" s="1739"/>
      <c r="G17" s="1740"/>
      <c r="H17" s="1739"/>
      <c r="I17" s="1740"/>
      <c r="J17" s="1739"/>
      <c r="K17" s="1740"/>
      <c r="L17" s="1739"/>
      <c r="M17" s="1740"/>
      <c r="N17" s="1739"/>
      <c r="O17" s="1740"/>
      <c r="P17" s="1739"/>
      <c r="Q17" s="1740"/>
      <c r="R17" s="1739"/>
      <c r="S17" s="1740"/>
      <c r="T17" s="1739"/>
      <c r="U17" s="1740"/>
      <c r="V17" s="1739"/>
      <c r="W17" s="1740"/>
      <c r="X17" s="1739"/>
      <c r="Y17" s="1740"/>
      <c r="Z17" s="1739"/>
      <c r="AA17" s="1740"/>
      <c r="AB17" s="1739"/>
      <c r="AC17" s="1740"/>
      <c r="AD17" s="1739"/>
      <c r="AE17" s="1740"/>
      <c r="AF17" s="1739"/>
      <c r="AG17" s="1740"/>
      <c r="AH17" s="1739"/>
      <c r="AI17" s="1740"/>
      <c r="AJ17" s="1739"/>
      <c r="AK17" s="1740"/>
      <c r="AL17" s="1739"/>
      <c r="AM17" s="1740"/>
      <c r="AN17" s="1739"/>
      <c r="AO17" s="1740"/>
      <c r="AP17" s="1739"/>
      <c r="AQ17" s="1740"/>
    </row>
    <row r="18" ht="8.45" customHeight="1">
      <c r="A18" s="576">
        <f>SUM(D18:I18)</f>
        <v>0</v>
      </c>
      <c r="B18" s="577"/>
      <c r="C18" s="1743"/>
      <c r="D18" s="1744"/>
      <c r="E18" s="1359"/>
      <c r="F18" s="1358"/>
      <c r="G18" s="1359"/>
      <c r="H18" s="1358"/>
      <c r="I18" s="1359"/>
      <c r="J18" s="1358"/>
      <c r="K18" s="1359"/>
      <c r="L18" s="1358"/>
      <c r="M18" s="1359"/>
      <c r="N18" s="1358"/>
      <c r="O18" s="1359"/>
      <c r="P18" s="1358"/>
      <c r="Q18" s="1359"/>
      <c r="R18" s="1358"/>
      <c r="S18" s="1359"/>
      <c r="T18" s="1358"/>
      <c r="U18" s="1359"/>
      <c r="V18" s="1358"/>
      <c r="W18" s="1359"/>
      <c r="X18" s="1358"/>
      <c r="Y18" s="1359"/>
      <c r="Z18" s="1358"/>
      <c r="AA18" s="1359"/>
      <c r="AB18" s="1358"/>
      <c r="AC18" s="1359"/>
      <c r="AD18" s="1358"/>
      <c r="AE18" s="1359"/>
      <c r="AF18" s="1358"/>
      <c r="AG18" s="1359"/>
      <c r="AH18" s="1358"/>
      <c r="AI18" s="1359"/>
      <c r="AJ18" s="1358"/>
      <c r="AK18" s="1359"/>
      <c r="AL18" s="1358"/>
      <c r="AM18" s="1359"/>
      <c r="AN18" s="1358"/>
      <c r="AO18" s="1359"/>
      <c r="AP18" s="1358"/>
      <c r="AQ18" s="1359"/>
    </row>
    <row r="19" ht="20.45" customHeight="1">
      <c r="A19" s="1354">
        <f>SUM(D19:AQ19)</f>
        <v>1</v>
      </c>
      <c r="B19" t="s" s="585">
        <v>218</v>
      </c>
      <c r="C19" t="s" s="1362">
        <v>52</v>
      </c>
      <c r="D19" s="1737"/>
      <c r="E19" s="1738"/>
      <c r="F19" s="1737"/>
      <c r="G19" s="1738"/>
      <c r="H19" s="1737"/>
      <c r="I19" s="1738"/>
      <c r="J19" s="1354">
        <v>1</v>
      </c>
      <c r="K19" s="1738"/>
      <c r="L19" s="1737"/>
      <c r="M19" s="1738"/>
      <c r="N19" s="1737"/>
      <c r="O19" s="1738"/>
      <c r="P19" s="1737"/>
      <c r="Q19" s="1738"/>
      <c r="R19" s="1737"/>
      <c r="S19" s="1738"/>
      <c r="T19" s="1737"/>
      <c r="U19" s="1738"/>
      <c r="V19" s="1737"/>
      <c r="W19" s="1738"/>
      <c r="X19" s="1737"/>
      <c r="Y19" s="1738"/>
      <c r="Z19" s="1737"/>
      <c r="AA19" s="1738"/>
      <c r="AB19" s="1737"/>
      <c r="AC19" s="1738"/>
      <c r="AD19" s="1737"/>
      <c r="AE19" s="1738"/>
      <c r="AF19" s="1737"/>
      <c r="AG19" s="1738"/>
      <c r="AH19" s="1737"/>
      <c r="AI19" s="1738"/>
      <c r="AJ19" s="1737"/>
      <c r="AK19" s="1738"/>
      <c r="AL19" s="1737"/>
      <c r="AM19" s="1738"/>
      <c r="AN19" s="1737"/>
      <c r="AO19" s="1738"/>
      <c r="AP19" s="1737"/>
      <c r="AQ19" s="1738"/>
    </row>
    <row r="20" ht="20.1" customHeight="1">
      <c r="A20" s="1352">
        <f>SUM(D20:AQ20)</f>
        <v>28</v>
      </c>
      <c r="B20" s="567"/>
      <c r="C20" t="s" s="1366">
        <v>219</v>
      </c>
      <c r="D20" s="1739"/>
      <c r="E20" s="1353">
        <v>1</v>
      </c>
      <c r="F20" s="1352">
        <v>2</v>
      </c>
      <c r="G20" s="1353">
        <v>3</v>
      </c>
      <c r="H20" s="1352">
        <v>2</v>
      </c>
      <c r="I20" s="1740"/>
      <c r="J20" s="1352">
        <v>3</v>
      </c>
      <c r="K20" s="1353">
        <v>2</v>
      </c>
      <c r="L20" s="1352">
        <v>1</v>
      </c>
      <c r="M20" s="1740"/>
      <c r="N20" s="1739"/>
      <c r="O20" s="1740"/>
      <c r="P20" s="1739"/>
      <c r="Q20" s="1740"/>
      <c r="R20" s="1352">
        <v>4</v>
      </c>
      <c r="S20" s="1740"/>
      <c r="T20" s="1739"/>
      <c r="U20" s="1353">
        <v>1</v>
      </c>
      <c r="V20" s="1352">
        <v>2</v>
      </c>
      <c r="W20" s="1740"/>
      <c r="X20" s="1739"/>
      <c r="Y20" s="1740"/>
      <c r="Z20" s="1739"/>
      <c r="AA20" s="1740"/>
      <c r="AB20" s="1352">
        <v>1</v>
      </c>
      <c r="AC20" s="1353">
        <v>2</v>
      </c>
      <c r="AD20" s="1352">
        <v>1</v>
      </c>
      <c r="AE20" s="1353">
        <v>2</v>
      </c>
      <c r="AF20" s="1739"/>
      <c r="AG20" s="1740"/>
      <c r="AH20" s="1739"/>
      <c r="AI20" s="1740"/>
      <c r="AJ20" s="1739"/>
      <c r="AK20" s="1740"/>
      <c r="AL20" s="1739"/>
      <c r="AM20" s="1740"/>
      <c r="AN20" s="1739"/>
      <c r="AO20" s="1740"/>
      <c r="AP20" s="1352">
        <v>1</v>
      </c>
      <c r="AQ20" s="1740"/>
    </row>
    <row r="21" ht="20.1" customHeight="1">
      <c r="A21" s="1354">
        <f>SUM(D21:AQ21)</f>
        <v>1</v>
      </c>
      <c r="B21" s="567"/>
      <c r="C21" t="s" s="1366">
        <v>220</v>
      </c>
      <c r="D21" s="1737"/>
      <c r="E21" s="1738"/>
      <c r="F21" s="1737"/>
      <c r="G21" s="1738"/>
      <c r="H21" s="1737"/>
      <c r="I21" s="1738"/>
      <c r="J21" s="1354">
        <v>1</v>
      </c>
      <c r="K21" s="1738"/>
      <c r="L21" s="1737"/>
      <c r="M21" s="1738"/>
      <c r="N21" s="1737"/>
      <c r="O21" s="1738"/>
      <c r="P21" s="1737"/>
      <c r="Q21" s="1738"/>
      <c r="R21" s="1737"/>
      <c r="S21" s="1738"/>
      <c r="T21" s="1737"/>
      <c r="U21" s="1738"/>
      <c r="V21" s="1737"/>
      <c r="W21" s="1738"/>
      <c r="X21" s="1737"/>
      <c r="Y21" s="1738"/>
      <c r="Z21" s="1737"/>
      <c r="AA21" s="1738"/>
      <c r="AB21" s="1737"/>
      <c r="AC21" s="1738"/>
      <c r="AD21" s="1737"/>
      <c r="AE21" s="1738"/>
      <c r="AF21" s="1737"/>
      <c r="AG21" s="1738"/>
      <c r="AH21" s="1737"/>
      <c r="AI21" s="1738"/>
      <c r="AJ21" s="1737"/>
      <c r="AK21" s="1738"/>
      <c r="AL21" s="1737"/>
      <c r="AM21" s="1738"/>
      <c r="AN21" s="1737"/>
      <c r="AO21" s="1738"/>
      <c r="AP21" s="1737"/>
      <c r="AQ21" s="1738"/>
    </row>
    <row r="22" ht="20.1" customHeight="1">
      <c r="A22" s="1352">
        <f>SUM(D22:AQ22)</f>
        <v>3</v>
      </c>
      <c r="B22" s="567"/>
      <c r="C22" t="s" s="1366">
        <v>221</v>
      </c>
      <c r="D22" s="1739"/>
      <c r="E22" s="1740"/>
      <c r="F22" s="1739"/>
      <c r="G22" s="1740"/>
      <c r="H22" s="1352">
        <v>2</v>
      </c>
      <c r="I22" s="1740"/>
      <c r="J22" s="1739"/>
      <c r="K22" s="1740"/>
      <c r="L22" s="1739"/>
      <c r="M22" s="1740"/>
      <c r="N22" s="1739"/>
      <c r="O22" s="1740"/>
      <c r="P22" s="1739"/>
      <c r="Q22" s="1740"/>
      <c r="R22" s="1739"/>
      <c r="S22" s="1740"/>
      <c r="T22" s="1739"/>
      <c r="U22" s="1740"/>
      <c r="V22" s="1739"/>
      <c r="W22" s="1740"/>
      <c r="X22" s="1739"/>
      <c r="Y22" s="1740"/>
      <c r="Z22" s="1739"/>
      <c r="AA22" s="1740"/>
      <c r="AB22" s="1739"/>
      <c r="AC22" s="1740"/>
      <c r="AD22" s="1739"/>
      <c r="AE22" s="1740"/>
      <c r="AF22" s="1739"/>
      <c r="AG22" s="1740"/>
      <c r="AH22" s="1739"/>
      <c r="AI22" s="1740"/>
      <c r="AJ22" s="1739"/>
      <c r="AK22" s="1740"/>
      <c r="AL22" s="1739"/>
      <c r="AM22" s="1740"/>
      <c r="AN22" s="1739"/>
      <c r="AO22" s="1740"/>
      <c r="AP22" s="1352">
        <v>1</v>
      </c>
      <c r="AQ22" s="1740"/>
    </row>
    <row r="23" ht="20.1" customHeight="1">
      <c r="A23" s="1354">
        <f>SUM(D23:AQ23)</f>
        <v>7</v>
      </c>
      <c r="B23" s="567"/>
      <c r="C23" t="s" s="1366">
        <v>222</v>
      </c>
      <c r="D23" s="1737"/>
      <c r="E23" s="1355">
        <v>1</v>
      </c>
      <c r="F23" s="1354">
        <v>1</v>
      </c>
      <c r="G23" s="1355">
        <v>1</v>
      </c>
      <c r="H23" s="1737"/>
      <c r="I23" s="1738"/>
      <c r="J23" s="1354">
        <v>2</v>
      </c>
      <c r="K23" s="1738"/>
      <c r="L23" s="1737"/>
      <c r="M23" s="1738"/>
      <c r="N23" s="1737"/>
      <c r="O23" s="1738"/>
      <c r="P23" s="1737"/>
      <c r="Q23" s="1738"/>
      <c r="R23" s="1354">
        <v>2</v>
      </c>
      <c r="S23" s="1738"/>
      <c r="T23" s="1737"/>
      <c r="U23" s="1738"/>
      <c r="V23" s="1737"/>
      <c r="W23" s="1738"/>
      <c r="X23" s="1737"/>
      <c r="Y23" s="1738"/>
      <c r="Z23" s="1737"/>
      <c r="AA23" s="1738"/>
      <c r="AB23" s="1737"/>
      <c r="AC23" s="1738"/>
      <c r="AD23" s="1737"/>
      <c r="AE23" s="1738"/>
      <c r="AF23" s="1737"/>
      <c r="AG23" s="1738"/>
      <c r="AH23" s="1737"/>
      <c r="AI23" s="1738"/>
      <c r="AJ23" s="1737"/>
      <c r="AK23" s="1738"/>
      <c r="AL23" s="1737"/>
      <c r="AM23" s="1738"/>
      <c r="AN23" s="1737"/>
      <c r="AO23" s="1738"/>
      <c r="AP23" s="1737"/>
      <c r="AQ23" s="1738"/>
    </row>
    <row r="24" ht="20.1" customHeight="1">
      <c r="A24" s="1352">
        <f>SUM(D24:AQ24)</f>
        <v>5</v>
      </c>
      <c r="B24" s="567"/>
      <c r="C24" t="s" s="1366">
        <v>223</v>
      </c>
      <c r="D24" s="1739"/>
      <c r="E24" s="1740"/>
      <c r="F24" s="1739"/>
      <c r="G24" s="1353">
        <v>1</v>
      </c>
      <c r="H24" s="1739"/>
      <c r="I24" s="1740"/>
      <c r="J24" s="1739"/>
      <c r="K24" s="1740"/>
      <c r="L24" s="1739"/>
      <c r="M24" s="1740"/>
      <c r="N24" s="1739"/>
      <c r="O24" s="1740"/>
      <c r="P24" s="1739"/>
      <c r="Q24" s="1740"/>
      <c r="R24" s="1739"/>
      <c r="S24" s="1740"/>
      <c r="T24" s="1739"/>
      <c r="U24" s="1740"/>
      <c r="V24" s="1352">
        <v>2</v>
      </c>
      <c r="W24" s="1740"/>
      <c r="X24" s="1739"/>
      <c r="Y24" s="1740"/>
      <c r="Z24" s="1739"/>
      <c r="AA24" s="1740"/>
      <c r="AB24" s="1739"/>
      <c r="AC24" s="1353">
        <v>1</v>
      </c>
      <c r="AD24" s="1739"/>
      <c r="AE24" s="1353">
        <v>1</v>
      </c>
      <c r="AF24" s="1739"/>
      <c r="AG24" s="1740"/>
      <c r="AH24" s="1739"/>
      <c r="AI24" s="1740"/>
      <c r="AJ24" s="1739"/>
      <c r="AK24" s="1740"/>
      <c r="AL24" s="1739"/>
      <c r="AM24" s="1740"/>
      <c r="AN24" s="1739"/>
      <c r="AO24" s="1740"/>
      <c r="AP24" s="1739"/>
      <c r="AQ24" s="1740"/>
    </row>
    <row r="25" ht="20.1" customHeight="1">
      <c r="A25" s="1354">
        <f>SUM(D25:AQ25)</f>
        <v>11</v>
      </c>
      <c r="B25" s="567"/>
      <c r="C25" t="s" s="1366">
        <v>409</v>
      </c>
      <c r="D25" s="1737"/>
      <c r="E25" s="1738"/>
      <c r="F25" s="1354">
        <v>1</v>
      </c>
      <c r="G25" s="1355">
        <v>1</v>
      </c>
      <c r="H25" s="1737"/>
      <c r="I25" s="1738"/>
      <c r="J25" s="1354">
        <v>2</v>
      </c>
      <c r="K25" s="1355">
        <v>2</v>
      </c>
      <c r="L25" s="1354">
        <v>1</v>
      </c>
      <c r="M25" s="1738"/>
      <c r="N25" s="1737"/>
      <c r="O25" s="1738"/>
      <c r="P25" s="1737"/>
      <c r="Q25" s="1738"/>
      <c r="R25" s="1354">
        <v>2</v>
      </c>
      <c r="S25" s="1738"/>
      <c r="T25" s="1737"/>
      <c r="U25" s="1355">
        <v>1</v>
      </c>
      <c r="V25" s="1737"/>
      <c r="W25" s="1738"/>
      <c r="X25" s="1737"/>
      <c r="Y25" s="1738"/>
      <c r="Z25" s="1737"/>
      <c r="AA25" s="1738"/>
      <c r="AB25" s="1737"/>
      <c r="AC25" s="1738"/>
      <c r="AD25" s="1737"/>
      <c r="AE25" s="1355">
        <v>1</v>
      </c>
      <c r="AF25" s="1737"/>
      <c r="AG25" s="1738"/>
      <c r="AH25" s="1737"/>
      <c r="AI25" s="1738"/>
      <c r="AJ25" s="1737"/>
      <c r="AK25" s="1738"/>
      <c r="AL25" s="1737"/>
      <c r="AM25" s="1738"/>
      <c r="AN25" s="1737"/>
      <c r="AO25" s="1738"/>
      <c r="AP25" s="1737"/>
      <c r="AQ25" s="1738"/>
    </row>
    <row r="26" ht="20.1" customHeight="1">
      <c r="A26" s="1352">
        <f>SUM(D26:AQ26)</f>
        <v>3</v>
      </c>
      <c r="B26" s="567"/>
      <c r="C26" t="s" s="1351">
        <v>225</v>
      </c>
      <c r="D26" s="1739"/>
      <c r="E26" s="1740"/>
      <c r="F26" s="1739"/>
      <c r="G26" s="1740"/>
      <c r="H26" s="1739"/>
      <c r="I26" s="1740"/>
      <c r="J26" s="1739"/>
      <c r="K26" s="1740"/>
      <c r="L26" s="1739"/>
      <c r="M26" s="1740"/>
      <c r="N26" s="1739"/>
      <c r="O26" s="1740"/>
      <c r="P26" s="1739"/>
      <c r="Q26" s="1740"/>
      <c r="R26" s="1739"/>
      <c r="S26" s="1740"/>
      <c r="T26" s="1739"/>
      <c r="U26" s="1740"/>
      <c r="V26" s="1739"/>
      <c r="W26" s="1740"/>
      <c r="X26" s="1739"/>
      <c r="Y26" s="1740"/>
      <c r="Z26" s="1739"/>
      <c r="AA26" s="1740"/>
      <c r="AB26" s="1739"/>
      <c r="AC26" s="1353">
        <v>1</v>
      </c>
      <c r="AD26" s="1739"/>
      <c r="AE26" s="1353">
        <v>1</v>
      </c>
      <c r="AF26" s="1739"/>
      <c r="AG26" s="1740"/>
      <c r="AH26" s="1739"/>
      <c r="AI26" s="1740"/>
      <c r="AJ26" s="1739"/>
      <c r="AK26" s="1740"/>
      <c r="AL26" s="1739"/>
      <c r="AM26" s="1740"/>
      <c r="AN26" s="1739"/>
      <c r="AO26" s="1740"/>
      <c r="AP26" s="1352">
        <v>1</v>
      </c>
      <c r="AQ26" s="1740"/>
    </row>
    <row r="27" ht="20.1" customHeight="1">
      <c r="A27" s="1354">
        <f>SUM(D27:AQ27)</f>
        <v>10</v>
      </c>
      <c r="B27" s="567"/>
      <c r="C27" t="s" s="1351">
        <v>226</v>
      </c>
      <c r="D27" s="1737"/>
      <c r="E27" s="1355">
        <v>2</v>
      </c>
      <c r="F27" s="1354">
        <v>1</v>
      </c>
      <c r="G27" s="1738"/>
      <c r="H27" s="1737"/>
      <c r="I27" s="1355">
        <v>1</v>
      </c>
      <c r="J27" s="1354">
        <v>1</v>
      </c>
      <c r="K27" s="1738"/>
      <c r="L27" s="1737"/>
      <c r="M27" s="1738"/>
      <c r="N27" s="1737"/>
      <c r="O27" s="1738"/>
      <c r="P27" s="1737"/>
      <c r="Q27" s="1738"/>
      <c r="R27" s="1737"/>
      <c r="S27" s="1355">
        <v>1</v>
      </c>
      <c r="T27" s="1737"/>
      <c r="U27" s="1738"/>
      <c r="V27" s="1354">
        <v>1</v>
      </c>
      <c r="W27" s="1738"/>
      <c r="X27" s="1737"/>
      <c r="Y27" s="1738"/>
      <c r="Z27" s="1737"/>
      <c r="AA27" s="1738"/>
      <c r="AB27" s="1737"/>
      <c r="AC27" s="1355">
        <v>1</v>
      </c>
      <c r="AD27" s="1354">
        <v>1</v>
      </c>
      <c r="AE27" s="1738"/>
      <c r="AF27" s="1737"/>
      <c r="AG27" s="1738"/>
      <c r="AH27" s="1737"/>
      <c r="AI27" s="1738"/>
      <c r="AJ27" s="1737"/>
      <c r="AK27" s="1738"/>
      <c r="AL27" s="1737"/>
      <c r="AM27" s="1738"/>
      <c r="AN27" s="1737"/>
      <c r="AO27" s="1738"/>
      <c r="AP27" s="1354">
        <v>1</v>
      </c>
      <c r="AQ27" s="1738"/>
    </row>
    <row r="28" ht="21.4" customHeight="1">
      <c r="A28" s="1352">
        <f>SUM(D28:AQ28)</f>
        <v>53</v>
      </c>
      <c r="B28" s="595"/>
      <c r="C28" t="s" s="1367">
        <v>227</v>
      </c>
      <c r="D28" s="1745">
        <v>29</v>
      </c>
      <c r="E28" s="1368">
        <v>24</v>
      </c>
      <c r="F28" s="1739"/>
      <c r="G28" s="1740"/>
      <c r="H28" s="1739"/>
      <c r="I28" s="1740"/>
      <c r="J28" s="1739"/>
      <c r="K28" s="1740"/>
      <c r="L28" s="1739"/>
      <c r="M28" s="1740"/>
      <c r="N28" s="1739"/>
      <c r="O28" s="1740"/>
      <c r="P28" s="1739"/>
      <c r="Q28" s="1740"/>
      <c r="R28" s="1739"/>
      <c r="S28" s="1740"/>
      <c r="T28" s="1739"/>
      <c r="U28" s="1740"/>
      <c r="V28" s="1739"/>
      <c r="W28" s="1740"/>
      <c r="X28" s="1739"/>
      <c r="Y28" s="1740"/>
      <c r="Z28" s="1739"/>
      <c r="AA28" s="1740"/>
      <c r="AB28" s="1739"/>
      <c r="AC28" s="1740"/>
      <c r="AD28" s="1739"/>
      <c r="AE28" s="1740"/>
      <c r="AF28" s="1739"/>
      <c r="AG28" s="1740"/>
      <c r="AH28" s="1739"/>
      <c r="AI28" s="1740"/>
      <c r="AJ28" s="1739"/>
      <c r="AK28" s="1740"/>
      <c r="AL28" s="1739"/>
      <c r="AM28" s="1740"/>
      <c r="AN28" s="1739"/>
      <c r="AO28" s="1740"/>
      <c r="AP28" s="1739"/>
      <c r="AQ28" s="1740"/>
    </row>
    <row r="29" ht="8.45" customHeight="1">
      <c r="A29" s="1746">
        <f>SUM(D29:I29)</f>
        <v>0</v>
      </c>
      <c r="B29" s="599"/>
      <c r="C29" s="1747"/>
      <c r="D29" s="1748"/>
      <c r="E29" s="1371"/>
      <c r="F29" s="1374"/>
      <c r="G29" s="1373"/>
      <c r="H29" s="1374"/>
      <c r="I29" s="1373"/>
      <c r="J29" s="1374"/>
      <c r="K29" s="1373"/>
      <c r="L29" s="1374"/>
      <c r="M29" s="1373"/>
      <c r="N29" s="1374"/>
      <c r="O29" s="1373"/>
      <c r="P29" s="1374"/>
      <c r="Q29" s="1373"/>
      <c r="R29" s="1374"/>
      <c r="S29" s="1373"/>
      <c r="T29" s="1374"/>
      <c r="U29" s="1373"/>
      <c r="V29" s="1374"/>
      <c r="W29" s="1373"/>
      <c r="X29" s="1374"/>
      <c r="Y29" s="1373"/>
      <c r="Z29" s="1374"/>
      <c r="AA29" s="1373"/>
      <c r="AB29" s="1374"/>
      <c r="AC29" s="1373"/>
      <c r="AD29" s="1374"/>
      <c r="AE29" s="1373"/>
      <c r="AF29" s="1374"/>
      <c r="AG29" s="1373"/>
      <c r="AH29" s="1374"/>
      <c r="AI29" s="1373"/>
      <c r="AJ29" s="1374"/>
      <c r="AK29" s="1373"/>
      <c r="AL29" s="1374"/>
      <c r="AM29" s="1373"/>
      <c r="AN29" s="1374"/>
      <c r="AO29" s="1373"/>
      <c r="AP29" s="1374"/>
      <c r="AQ29" s="1373"/>
    </row>
  </sheetData>
  <mergeCells count="44">
    <mergeCell ref="N1:O1"/>
    <mergeCell ref="R1:S1"/>
    <mergeCell ref="X1:Y1"/>
    <mergeCell ref="D1:E1"/>
    <mergeCell ref="L1:M1"/>
    <mergeCell ref="J1:K1"/>
    <mergeCell ref="H1:I1"/>
    <mergeCell ref="F1:G1"/>
    <mergeCell ref="Z1:AA1"/>
    <mergeCell ref="AB1:AC1"/>
    <mergeCell ref="AP1:AQ1"/>
    <mergeCell ref="P1:Q1"/>
    <mergeCell ref="AJ1:AK1"/>
    <mergeCell ref="AH1:AI1"/>
    <mergeCell ref="AD1:AE1"/>
    <mergeCell ref="AF1:AG1"/>
    <mergeCell ref="AL1:AM1"/>
    <mergeCell ref="AN1:AO1"/>
    <mergeCell ref="V1:W1"/>
    <mergeCell ref="T1:U1"/>
    <mergeCell ref="AP2:AQ2"/>
    <mergeCell ref="P2:Q2"/>
    <mergeCell ref="B4:B10"/>
    <mergeCell ref="Z2:AA2"/>
    <mergeCell ref="AB2:AC2"/>
    <mergeCell ref="AF2:AG2"/>
    <mergeCell ref="AD2:AE2"/>
    <mergeCell ref="AJ2:AK2"/>
    <mergeCell ref="AH2:AI2"/>
    <mergeCell ref="N2:O2"/>
    <mergeCell ref="R2:S2"/>
    <mergeCell ref="T2:U2"/>
    <mergeCell ref="V2:W2"/>
    <mergeCell ref="X2:Y2"/>
    <mergeCell ref="D2:E2"/>
    <mergeCell ref="F2:G2"/>
    <mergeCell ref="B15:B17"/>
    <mergeCell ref="B19:B28"/>
    <mergeCell ref="B12:B13"/>
    <mergeCell ref="AL2:AM2"/>
    <mergeCell ref="AN2:AO2"/>
    <mergeCell ref="H2:I2"/>
    <mergeCell ref="J2:K2"/>
    <mergeCell ref="L2:M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Q29"/>
  <sheetViews>
    <sheetView workbookViewId="0" showGridLines="0" defaultGridColor="1">
      <pane topLeftCell="D1" xSplit="3" ySplit="0" activePane="topRight" state="frozen"/>
    </sheetView>
  </sheetViews>
  <sheetFormatPr defaultColWidth="16.3333" defaultRowHeight="19.9" customHeight="1" outlineLevelRow="0" outlineLevelCol="0"/>
  <cols>
    <col min="1" max="2" width="16.3516" style="1753" customWidth="1"/>
    <col min="3" max="3" width="16.5" style="1753" customWidth="1"/>
    <col min="4" max="43" width="16.3516" style="1753" customWidth="1"/>
    <col min="44" max="16384" width="16.3516" style="1753" customWidth="1"/>
  </cols>
  <sheetData>
    <row r="1" ht="21.4" customHeight="1">
      <c r="A1" t="s" s="521">
        <v>194</v>
      </c>
      <c r="B1" s="522"/>
      <c r="C1" t="s" s="1333">
        <v>382</v>
      </c>
      <c r="D1" t="s" s="1725">
        <v>383</v>
      </c>
      <c r="E1" s="1335"/>
      <c r="F1" t="s" s="1725">
        <v>384</v>
      </c>
      <c r="G1" s="1335"/>
      <c r="H1" t="s" s="1725">
        <v>385</v>
      </c>
      <c r="I1" s="1335"/>
      <c r="J1" t="s" s="1725">
        <v>386</v>
      </c>
      <c r="K1" s="1335"/>
      <c r="L1" t="s" s="1725">
        <v>387</v>
      </c>
      <c r="M1" s="1335"/>
      <c r="N1" t="s" s="1726">
        <v>388</v>
      </c>
      <c r="O1" s="1335"/>
      <c r="P1" t="s" s="1726">
        <v>389</v>
      </c>
      <c r="Q1" s="1335"/>
      <c r="R1" t="s" s="1726">
        <v>390</v>
      </c>
      <c r="S1" s="1335"/>
      <c r="T1" t="s" s="1725">
        <v>391</v>
      </c>
      <c r="U1" s="1335"/>
      <c r="V1" t="s" s="1725">
        <v>392</v>
      </c>
      <c r="W1" s="1335"/>
      <c r="X1" t="s" s="1726">
        <v>393</v>
      </c>
      <c r="Y1" s="1335"/>
      <c r="Z1" t="s" s="1725">
        <v>394</v>
      </c>
      <c r="AA1" s="1335"/>
      <c r="AB1" t="s" s="1725">
        <v>395</v>
      </c>
      <c r="AC1" s="1335"/>
      <c r="AD1" t="s" s="1725">
        <v>396</v>
      </c>
      <c r="AE1" s="1335"/>
      <c r="AF1" t="s" s="1726">
        <v>397</v>
      </c>
      <c r="AG1" s="1335"/>
      <c r="AH1" t="s" s="1727">
        <v>398</v>
      </c>
      <c r="AI1" s="1335"/>
      <c r="AJ1" t="s" s="1725">
        <v>399</v>
      </c>
      <c r="AK1" s="1335"/>
      <c r="AL1" t="s" s="1725">
        <v>400</v>
      </c>
      <c r="AM1" s="1335"/>
      <c r="AN1" t="s" s="1726">
        <v>401</v>
      </c>
      <c r="AO1" s="1335"/>
      <c r="AP1" t="s" s="1728">
        <v>413</v>
      </c>
      <c r="AQ1" s="1335"/>
    </row>
    <row r="2" ht="21.2" customHeight="1">
      <c r="A2" s="1729"/>
      <c r="B2" s="1730"/>
      <c r="C2" t="s" s="1731">
        <v>403</v>
      </c>
      <c r="D2" t="s" s="1732">
        <v>173</v>
      </c>
      <c r="E2" s="1733"/>
      <c r="F2" t="s" s="1732">
        <v>173</v>
      </c>
      <c r="G2" s="1733"/>
      <c r="H2" t="s" s="1732">
        <v>173</v>
      </c>
      <c r="I2" s="1733"/>
      <c r="J2" t="s" s="1732">
        <v>173</v>
      </c>
      <c r="K2" s="1733"/>
      <c r="L2" t="s" s="1732">
        <v>173</v>
      </c>
      <c r="M2" s="1733"/>
      <c r="N2" t="s" s="1732">
        <v>173</v>
      </c>
      <c r="O2" s="1733"/>
      <c r="P2" t="s" s="1734">
        <v>404</v>
      </c>
      <c r="Q2" s="1733"/>
      <c r="R2" t="s" s="1732">
        <v>173</v>
      </c>
      <c r="S2" s="1733"/>
      <c r="T2" t="s" s="1734">
        <v>405</v>
      </c>
      <c r="U2" s="1733"/>
      <c r="V2" t="s" s="1734">
        <v>405</v>
      </c>
      <c r="W2" s="1733"/>
      <c r="X2" t="s" s="1734">
        <v>405</v>
      </c>
      <c r="Y2" s="1733"/>
      <c r="Z2" t="s" s="1734">
        <v>174</v>
      </c>
      <c r="AA2" s="1733"/>
      <c r="AB2" t="s" s="1734">
        <v>174</v>
      </c>
      <c r="AC2" s="1733"/>
      <c r="AD2" t="s" s="1734">
        <v>174</v>
      </c>
      <c r="AE2" s="1733"/>
      <c r="AF2" t="s" s="1734">
        <v>174</v>
      </c>
      <c r="AG2" s="1733"/>
      <c r="AH2" t="s" s="1734">
        <v>174</v>
      </c>
      <c r="AI2" s="1733"/>
      <c r="AJ2" t="s" s="1734">
        <v>174</v>
      </c>
      <c r="AK2" s="1733"/>
      <c r="AL2" t="s" s="1734">
        <v>72</v>
      </c>
      <c r="AM2" s="1733"/>
      <c r="AN2" t="s" s="1734">
        <v>72</v>
      </c>
      <c r="AO2" s="1733"/>
      <c r="AP2" t="s" s="1734">
        <v>174</v>
      </c>
      <c r="AQ2" s="1733"/>
    </row>
    <row r="3" ht="20.25" customHeight="1">
      <c r="A3" t="s" s="1350">
        <v>406</v>
      </c>
      <c r="B3" s="1735"/>
      <c r="C3" t="s" s="1736">
        <v>203</v>
      </c>
      <c r="D3" t="s" s="1350">
        <v>204</v>
      </c>
      <c r="E3" t="s" s="1736">
        <v>205</v>
      </c>
      <c r="F3" t="s" s="1350">
        <v>204</v>
      </c>
      <c r="G3" t="s" s="1736">
        <v>205</v>
      </c>
      <c r="H3" t="s" s="1350">
        <v>204</v>
      </c>
      <c r="I3" t="s" s="1736">
        <v>205</v>
      </c>
      <c r="J3" t="s" s="1350">
        <v>204</v>
      </c>
      <c r="K3" t="s" s="1736">
        <v>205</v>
      </c>
      <c r="L3" t="s" s="1350">
        <v>204</v>
      </c>
      <c r="M3" t="s" s="1736">
        <v>205</v>
      </c>
      <c r="N3" t="s" s="1350">
        <v>204</v>
      </c>
      <c r="O3" t="s" s="1736">
        <v>205</v>
      </c>
      <c r="P3" t="s" s="1350">
        <v>204</v>
      </c>
      <c r="Q3" t="s" s="1736">
        <v>205</v>
      </c>
      <c r="R3" t="s" s="1350">
        <v>204</v>
      </c>
      <c r="S3" t="s" s="1736">
        <v>205</v>
      </c>
      <c r="T3" t="s" s="1350">
        <v>204</v>
      </c>
      <c r="U3" t="s" s="1736">
        <v>205</v>
      </c>
      <c r="V3" t="s" s="1350">
        <v>204</v>
      </c>
      <c r="W3" t="s" s="1736">
        <v>205</v>
      </c>
      <c r="X3" t="s" s="1350">
        <v>204</v>
      </c>
      <c r="Y3" t="s" s="1736">
        <v>205</v>
      </c>
      <c r="Z3" t="s" s="1350">
        <v>204</v>
      </c>
      <c r="AA3" t="s" s="1736">
        <v>205</v>
      </c>
      <c r="AB3" t="s" s="1350">
        <v>204</v>
      </c>
      <c r="AC3" t="s" s="1736">
        <v>205</v>
      </c>
      <c r="AD3" t="s" s="1350">
        <v>204</v>
      </c>
      <c r="AE3" t="s" s="1736">
        <v>205</v>
      </c>
      <c r="AF3" t="s" s="1350">
        <v>204</v>
      </c>
      <c r="AG3" t="s" s="1736">
        <v>205</v>
      </c>
      <c r="AH3" t="s" s="1350">
        <v>204</v>
      </c>
      <c r="AI3" t="s" s="1736">
        <v>205</v>
      </c>
      <c r="AJ3" t="s" s="1350">
        <v>204</v>
      </c>
      <c r="AK3" t="s" s="1736">
        <v>205</v>
      </c>
      <c r="AL3" t="s" s="1350">
        <v>204</v>
      </c>
      <c r="AM3" t="s" s="1736">
        <v>205</v>
      </c>
      <c r="AN3" t="s" s="1350">
        <v>204</v>
      </c>
      <c r="AO3" t="s" s="1736">
        <v>205</v>
      </c>
      <c r="AP3" t="s" s="1350">
        <v>204</v>
      </c>
      <c r="AQ3" t="s" s="1736">
        <v>205</v>
      </c>
    </row>
    <row r="4" ht="20.1" customHeight="1">
      <c r="A4" s="1354">
        <f>SUM(D4:AQ4)</f>
        <v>0</v>
      </c>
      <c r="B4" t="s" s="556">
        <v>206</v>
      </c>
      <c r="C4" t="s" s="1351">
        <v>407</v>
      </c>
      <c r="D4" s="1737"/>
      <c r="E4" s="1738"/>
      <c r="F4" s="1737"/>
      <c r="G4" s="1738"/>
      <c r="H4" s="1737"/>
      <c r="I4" s="1738"/>
      <c r="J4" s="1737"/>
      <c r="K4" s="1738"/>
      <c r="L4" s="1737"/>
      <c r="M4" s="1738"/>
      <c r="N4" s="1737"/>
      <c r="O4" s="1738"/>
      <c r="P4" s="1737"/>
      <c r="Q4" s="1738"/>
      <c r="R4" s="1737"/>
      <c r="S4" s="1738"/>
      <c r="T4" s="1737"/>
      <c r="U4" s="1738"/>
      <c r="V4" s="1737"/>
      <c r="W4" s="1738"/>
      <c r="X4" s="1737"/>
      <c r="Y4" s="1738"/>
      <c r="Z4" s="1737"/>
      <c r="AA4" s="1738"/>
      <c r="AB4" s="1737"/>
      <c r="AC4" s="1738"/>
      <c r="AD4" s="1737"/>
      <c r="AE4" s="1738"/>
      <c r="AF4" s="1737"/>
      <c r="AG4" s="1738"/>
      <c r="AH4" s="1737"/>
      <c r="AI4" s="1738"/>
      <c r="AJ4" s="1737"/>
      <c r="AK4" s="1738"/>
      <c r="AL4" s="1737"/>
      <c r="AM4" s="1738"/>
      <c r="AN4" s="1737"/>
      <c r="AO4" s="1738"/>
      <c r="AP4" s="1737"/>
      <c r="AQ4" s="1738"/>
    </row>
    <row r="5" ht="20.1" customHeight="1">
      <c r="A5" s="1352">
        <f>SUM(D5:AQ5)</f>
        <v>0</v>
      </c>
      <c r="B5" s="567"/>
      <c r="C5" t="s" s="1351">
        <v>408</v>
      </c>
      <c r="D5" s="1739"/>
      <c r="E5" s="1740"/>
      <c r="F5" s="1739"/>
      <c r="G5" s="1740"/>
      <c r="H5" s="1739"/>
      <c r="I5" s="1740"/>
      <c r="J5" s="1739"/>
      <c r="K5" s="1740"/>
      <c r="L5" s="1739"/>
      <c r="M5" s="1740"/>
      <c r="N5" s="1739"/>
      <c r="O5" s="1740"/>
      <c r="P5" s="1739"/>
      <c r="Q5" s="1740"/>
      <c r="R5" s="1739"/>
      <c r="S5" s="1740"/>
      <c r="T5" s="1739"/>
      <c r="U5" s="1740"/>
      <c r="V5" s="1739"/>
      <c r="W5" s="1740"/>
      <c r="X5" s="1739"/>
      <c r="Y5" s="1740"/>
      <c r="Z5" s="1739"/>
      <c r="AA5" s="1740"/>
      <c r="AB5" s="1739"/>
      <c r="AC5" s="1740"/>
      <c r="AD5" s="1739"/>
      <c r="AE5" s="1740"/>
      <c r="AF5" s="1739"/>
      <c r="AG5" s="1740"/>
      <c r="AH5" s="1739"/>
      <c r="AI5" s="1740"/>
      <c r="AJ5" s="1739"/>
      <c r="AK5" s="1740"/>
      <c r="AL5" s="1739"/>
      <c r="AM5" s="1740"/>
      <c r="AN5" s="1739"/>
      <c r="AO5" s="1740"/>
      <c r="AP5" s="1739"/>
      <c r="AQ5" s="1740"/>
    </row>
    <row r="6" ht="20.1" customHeight="1">
      <c r="A6" s="1354">
        <f>SUM(D6:AQ6)</f>
        <v>0</v>
      </c>
      <c r="B6" s="567"/>
      <c r="C6" t="s" s="1351">
        <v>208</v>
      </c>
      <c r="D6" s="1737"/>
      <c r="E6" s="1738"/>
      <c r="F6" s="1737"/>
      <c r="G6" s="1738"/>
      <c r="H6" s="1737"/>
      <c r="I6" s="1738"/>
      <c r="J6" s="1737"/>
      <c r="K6" s="1738"/>
      <c r="L6" s="1737"/>
      <c r="M6" s="1738"/>
      <c r="N6" s="1737"/>
      <c r="O6" s="1738"/>
      <c r="P6" s="1737"/>
      <c r="Q6" s="1738"/>
      <c r="R6" s="1737"/>
      <c r="S6" s="1738"/>
      <c r="T6" s="1737"/>
      <c r="U6" s="1738"/>
      <c r="V6" s="1737"/>
      <c r="W6" s="1738"/>
      <c r="X6" s="1737"/>
      <c r="Y6" s="1738"/>
      <c r="Z6" s="1737"/>
      <c r="AA6" s="1738"/>
      <c r="AB6" s="1737"/>
      <c r="AC6" s="1738"/>
      <c r="AD6" s="1737"/>
      <c r="AE6" s="1738"/>
      <c r="AF6" s="1737"/>
      <c r="AG6" s="1738"/>
      <c r="AH6" s="1737"/>
      <c r="AI6" s="1738"/>
      <c r="AJ6" s="1737"/>
      <c r="AK6" s="1738"/>
      <c r="AL6" s="1737"/>
      <c r="AM6" s="1738"/>
      <c r="AN6" s="1737"/>
      <c r="AO6" s="1738"/>
      <c r="AP6" s="1737"/>
      <c r="AQ6" s="1738"/>
    </row>
    <row r="7" ht="20.1" customHeight="1">
      <c r="A7" s="1352">
        <f>SUM(D7:AQ7)</f>
        <v>0</v>
      </c>
      <c r="B7" s="567"/>
      <c r="C7" t="s" s="1351">
        <v>209</v>
      </c>
      <c r="D7" s="1739"/>
      <c r="E7" s="1740"/>
      <c r="F7" s="1739"/>
      <c r="G7" s="1740"/>
      <c r="H7" s="1739"/>
      <c r="I7" s="1740"/>
      <c r="J7" s="1739"/>
      <c r="K7" s="1740"/>
      <c r="L7" s="1739"/>
      <c r="M7" s="1740"/>
      <c r="N7" s="1739"/>
      <c r="O7" s="1740"/>
      <c r="P7" s="1739"/>
      <c r="Q7" s="1740"/>
      <c r="R7" s="1739"/>
      <c r="S7" s="1740"/>
      <c r="T7" s="1739"/>
      <c r="U7" s="1740"/>
      <c r="V7" s="1739"/>
      <c r="W7" s="1740"/>
      <c r="X7" s="1739"/>
      <c r="Y7" s="1740"/>
      <c r="Z7" s="1739"/>
      <c r="AA7" s="1740"/>
      <c r="AB7" s="1739"/>
      <c r="AC7" s="1740"/>
      <c r="AD7" s="1739"/>
      <c r="AE7" s="1740"/>
      <c r="AF7" s="1739"/>
      <c r="AG7" s="1740"/>
      <c r="AH7" s="1739"/>
      <c r="AI7" s="1740"/>
      <c r="AJ7" s="1739"/>
      <c r="AK7" s="1740"/>
      <c r="AL7" s="1739"/>
      <c r="AM7" s="1740"/>
      <c r="AN7" s="1739"/>
      <c r="AO7" s="1740"/>
      <c r="AP7" s="1739"/>
      <c r="AQ7" s="1740"/>
    </row>
    <row r="8" ht="20.1" customHeight="1">
      <c r="A8" s="1354">
        <f>SUM(D8:AQ8)</f>
        <v>0</v>
      </c>
      <c r="B8" s="567"/>
      <c r="C8" t="s" s="1351">
        <v>210</v>
      </c>
      <c r="D8" s="1737"/>
      <c r="E8" s="1738"/>
      <c r="F8" s="1737"/>
      <c r="G8" s="1738"/>
      <c r="H8" s="1737"/>
      <c r="I8" s="1738"/>
      <c r="J8" s="1737"/>
      <c r="K8" s="1738"/>
      <c r="L8" s="1737"/>
      <c r="M8" s="1738"/>
      <c r="N8" s="1737"/>
      <c r="O8" s="1738"/>
      <c r="P8" s="1737"/>
      <c r="Q8" s="1738"/>
      <c r="R8" s="1737"/>
      <c r="S8" s="1738"/>
      <c r="T8" s="1737"/>
      <c r="U8" s="1738"/>
      <c r="V8" s="1737"/>
      <c r="W8" s="1738"/>
      <c r="X8" s="1737"/>
      <c r="Y8" s="1738"/>
      <c r="Z8" s="1737"/>
      <c r="AA8" s="1738"/>
      <c r="AB8" s="1737"/>
      <c r="AC8" s="1738"/>
      <c r="AD8" s="1737"/>
      <c r="AE8" s="1738"/>
      <c r="AF8" s="1737"/>
      <c r="AG8" s="1738"/>
      <c r="AH8" s="1737"/>
      <c r="AI8" s="1738"/>
      <c r="AJ8" s="1737"/>
      <c r="AK8" s="1738"/>
      <c r="AL8" s="1737"/>
      <c r="AM8" s="1738"/>
      <c r="AN8" s="1737"/>
      <c r="AO8" s="1738"/>
      <c r="AP8" s="1737"/>
      <c r="AQ8" s="1738"/>
    </row>
    <row r="9" ht="20.1" customHeight="1">
      <c r="A9" s="1352">
        <f>SUM(D9:AQ9)</f>
        <v>0</v>
      </c>
      <c r="B9" s="567"/>
      <c r="C9" t="s" s="1351">
        <v>211</v>
      </c>
      <c r="D9" s="1739"/>
      <c r="E9" s="1740"/>
      <c r="F9" s="1739"/>
      <c r="G9" s="1740"/>
      <c r="H9" s="1739"/>
      <c r="I9" s="1740"/>
      <c r="J9" s="1739"/>
      <c r="K9" s="1740"/>
      <c r="L9" s="1739"/>
      <c r="M9" s="1740"/>
      <c r="N9" s="1739"/>
      <c r="O9" s="1740"/>
      <c r="P9" s="1739"/>
      <c r="Q9" s="1740"/>
      <c r="R9" s="1739"/>
      <c r="S9" s="1740"/>
      <c r="T9" s="1739"/>
      <c r="U9" s="1740"/>
      <c r="V9" s="1739"/>
      <c r="W9" s="1740"/>
      <c r="X9" s="1739"/>
      <c r="Y9" s="1740"/>
      <c r="Z9" s="1739"/>
      <c r="AA9" s="1740"/>
      <c r="AB9" s="1739"/>
      <c r="AC9" s="1740"/>
      <c r="AD9" s="1739"/>
      <c r="AE9" s="1740"/>
      <c r="AF9" s="1739"/>
      <c r="AG9" s="1740"/>
      <c r="AH9" s="1739"/>
      <c r="AI9" s="1740"/>
      <c r="AJ9" s="1739"/>
      <c r="AK9" s="1740"/>
      <c r="AL9" s="1739"/>
      <c r="AM9" s="1740"/>
      <c r="AN9" s="1739"/>
      <c r="AO9" s="1740"/>
      <c r="AP9" s="1739"/>
      <c r="AQ9" s="1740"/>
    </row>
    <row r="10" ht="20.45" customHeight="1">
      <c r="A10" s="1354">
        <f>SUM(D10:AQ10)</f>
        <v>0</v>
      </c>
      <c r="B10" s="574"/>
      <c r="C10" t="s" s="1356">
        <v>212</v>
      </c>
      <c r="D10" s="1737"/>
      <c r="E10" s="1738"/>
      <c r="F10" s="1737"/>
      <c r="G10" s="1738"/>
      <c r="H10" s="1737"/>
      <c r="I10" s="1738"/>
      <c r="J10" s="1737"/>
      <c r="K10" s="1738"/>
      <c r="L10" s="1737"/>
      <c r="M10" s="1738"/>
      <c r="N10" s="1737"/>
      <c r="O10" s="1738"/>
      <c r="P10" s="1737"/>
      <c r="Q10" s="1738"/>
      <c r="R10" s="1737"/>
      <c r="S10" s="1738"/>
      <c r="T10" s="1737"/>
      <c r="U10" s="1738"/>
      <c r="V10" s="1737"/>
      <c r="W10" s="1738"/>
      <c r="X10" s="1737"/>
      <c r="Y10" s="1738"/>
      <c r="Z10" s="1737"/>
      <c r="AA10" s="1738"/>
      <c r="AB10" s="1737"/>
      <c r="AC10" s="1738"/>
      <c r="AD10" s="1737"/>
      <c r="AE10" s="1738"/>
      <c r="AF10" s="1737"/>
      <c r="AG10" s="1738"/>
      <c r="AH10" s="1737"/>
      <c r="AI10" s="1738"/>
      <c r="AJ10" s="1737"/>
      <c r="AK10" s="1738"/>
      <c r="AL10" s="1737"/>
      <c r="AM10" s="1738"/>
      <c r="AN10" s="1737"/>
      <c r="AO10" s="1738"/>
      <c r="AP10" s="1737"/>
      <c r="AQ10" s="1738"/>
    </row>
    <row r="11" ht="8.45" customHeight="1">
      <c r="A11" s="1742">
        <f>SUM(D11:I11)</f>
        <v>0</v>
      </c>
      <c r="B11" s="577"/>
      <c r="C11" s="1743"/>
      <c r="D11" s="1744"/>
      <c r="E11" s="1359"/>
      <c r="F11" s="1358"/>
      <c r="G11" s="1359"/>
      <c r="H11" s="1358"/>
      <c r="I11" s="1359"/>
      <c r="J11" s="1358"/>
      <c r="K11" s="1359"/>
      <c r="L11" s="1358"/>
      <c r="M11" s="1359"/>
      <c r="N11" s="1358"/>
      <c r="O11" s="1359"/>
      <c r="P11" s="1358"/>
      <c r="Q11" s="1359"/>
      <c r="R11" s="1358"/>
      <c r="S11" s="1359"/>
      <c r="T11" s="1358"/>
      <c r="U11" s="1359"/>
      <c r="V11" s="1358"/>
      <c r="W11" s="1359"/>
      <c r="X11" s="1358"/>
      <c r="Y11" s="1359"/>
      <c r="Z11" s="1358"/>
      <c r="AA11" s="1359"/>
      <c r="AB11" s="1358"/>
      <c r="AC11" s="1359"/>
      <c r="AD11" s="1358"/>
      <c r="AE11" s="1359"/>
      <c r="AF11" s="1358"/>
      <c r="AG11" s="1359"/>
      <c r="AH11" s="1358"/>
      <c r="AI11" s="1359"/>
      <c r="AJ11" s="1358"/>
      <c r="AK11" s="1359"/>
      <c r="AL11" s="1358"/>
      <c r="AM11" s="1359"/>
      <c r="AN11" s="1358"/>
      <c r="AO11" s="1359"/>
      <c r="AP11" s="1358"/>
      <c r="AQ11" s="1359"/>
    </row>
    <row r="12" ht="20.45" customHeight="1">
      <c r="A12" s="1352">
        <f>SUM(D12:AQ12)</f>
        <v>0</v>
      </c>
      <c r="B12" t="s" s="585">
        <v>213</v>
      </c>
      <c r="C12" t="s" s="1362">
        <v>82</v>
      </c>
      <c r="D12" s="1739"/>
      <c r="E12" s="1740"/>
      <c r="F12" s="1739"/>
      <c r="G12" s="1740"/>
      <c r="H12" s="1739"/>
      <c r="I12" s="1740"/>
      <c r="J12" s="1739"/>
      <c r="K12" s="1740"/>
      <c r="L12" s="1739"/>
      <c r="M12" s="1740"/>
      <c r="N12" s="1739"/>
      <c r="O12" s="1740"/>
      <c r="P12" s="1739"/>
      <c r="Q12" s="1740"/>
      <c r="R12" s="1739"/>
      <c r="S12" s="1740"/>
      <c r="T12" s="1739"/>
      <c r="U12" s="1740"/>
      <c r="V12" s="1739"/>
      <c r="W12" s="1740"/>
      <c r="X12" s="1739"/>
      <c r="Y12" s="1740"/>
      <c r="Z12" s="1739"/>
      <c r="AA12" s="1740"/>
      <c r="AB12" s="1739"/>
      <c r="AC12" s="1740"/>
      <c r="AD12" s="1739"/>
      <c r="AE12" s="1740"/>
      <c r="AF12" s="1739"/>
      <c r="AG12" s="1740"/>
      <c r="AH12" s="1739"/>
      <c r="AI12" s="1740"/>
      <c r="AJ12" s="1739"/>
      <c r="AK12" s="1740"/>
      <c r="AL12" s="1739"/>
      <c r="AM12" s="1740"/>
      <c r="AN12" s="1739"/>
      <c r="AO12" s="1740"/>
      <c r="AP12" s="1739"/>
      <c r="AQ12" s="1740"/>
    </row>
    <row r="13" ht="20.45" customHeight="1">
      <c r="A13" s="1354">
        <f>SUM(D13:AQ13)</f>
        <v>0</v>
      </c>
      <c r="B13" s="574"/>
      <c r="C13" t="s" s="1356">
        <v>76</v>
      </c>
      <c r="D13" s="1737"/>
      <c r="E13" s="1738"/>
      <c r="F13" s="1737"/>
      <c r="G13" s="1738"/>
      <c r="H13" s="1737"/>
      <c r="I13" s="1738"/>
      <c r="J13" s="1737"/>
      <c r="K13" s="1738"/>
      <c r="L13" s="1737"/>
      <c r="M13" s="1738"/>
      <c r="N13" s="1737"/>
      <c r="O13" s="1738"/>
      <c r="P13" s="1737"/>
      <c r="Q13" s="1738"/>
      <c r="R13" s="1737"/>
      <c r="S13" s="1738"/>
      <c r="T13" s="1737"/>
      <c r="U13" s="1738"/>
      <c r="V13" s="1737"/>
      <c r="W13" s="1738"/>
      <c r="X13" s="1737"/>
      <c r="Y13" s="1738"/>
      <c r="Z13" s="1737"/>
      <c r="AA13" s="1738"/>
      <c r="AB13" s="1737"/>
      <c r="AC13" s="1738"/>
      <c r="AD13" s="1737"/>
      <c r="AE13" s="1738"/>
      <c r="AF13" s="1737"/>
      <c r="AG13" s="1738"/>
      <c r="AH13" s="1737"/>
      <c r="AI13" s="1738"/>
      <c r="AJ13" s="1737"/>
      <c r="AK13" s="1738"/>
      <c r="AL13" s="1737"/>
      <c r="AM13" s="1738"/>
      <c r="AN13" s="1737"/>
      <c r="AO13" s="1738"/>
      <c r="AP13" s="1737"/>
      <c r="AQ13" s="1738"/>
    </row>
    <row r="14" ht="8.45" customHeight="1">
      <c r="A14" s="576">
        <f>SUM(D14:I14)</f>
        <v>0</v>
      </c>
      <c r="B14" s="577"/>
      <c r="C14" s="1743"/>
      <c r="D14" s="1744"/>
      <c r="E14" s="1359"/>
      <c r="F14" s="1358"/>
      <c r="G14" s="1359"/>
      <c r="H14" s="1358"/>
      <c r="I14" s="1359"/>
      <c r="J14" s="1358"/>
      <c r="K14" s="1359"/>
      <c r="L14" s="1358"/>
      <c r="M14" s="1359"/>
      <c r="N14" s="1358"/>
      <c r="O14" s="1359"/>
      <c r="P14" s="1358"/>
      <c r="Q14" s="1359"/>
      <c r="R14" s="1358"/>
      <c r="S14" s="1359"/>
      <c r="T14" s="1358"/>
      <c r="U14" s="1359"/>
      <c r="V14" s="1358"/>
      <c r="W14" s="1359"/>
      <c r="X14" s="1358"/>
      <c r="Y14" s="1359"/>
      <c r="Z14" s="1358"/>
      <c r="AA14" s="1359"/>
      <c r="AB14" s="1358"/>
      <c r="AC14" s="1359"/>
      <c r="AD14" s="1358"/>
      <c r="AE14" s="1359"/>
      <c r="AF14" s="1358"/>
      <c r="AG14" s="1359"/>
      <c r="AH14" s="1358"/>
      <c r="AI14" s="1359"/>
      <c r="AJ14" s="1358"/>
      <c r="AK14" s="1359"/>
      <c r="AL14" s="1358"/>
      <c r="AM14" s="1359"/>
      <c r="AN14" s="1358"/>
      <c r="AO14" s="1359"/>
      <c r="AP14" s="1358"/>
      <c r="AQ14" s="1359"/>
    </row>
    <row r="15" ht="20.45" customHeight="1">
      <c r="A15" s="1352">
        <f>SUM(D15:AQ15)</f>
        <v>0</v>
      </c>
      <c r="B15" t="s" s="585">
        <v>214</v>
      </c>
      <c r="C15" t="s" s="1362">
        <v>215</v>
      </c>
      <c r="D15" s="1739"/>
      <c r="E15" s="1740"/>
      <c r="F15" s="1739"/>
      <c r="G15" s="1740"/>
      <c r="H15" s="1739"/>
      <c r="I15" s="1740"/>
      <c r="J15" s="1739"/>
      <c r="K15" s="1740"/>
      <c r="L15" s="1739"/>
      <c r="M15" s="1740"/>
      <c r="N15" s="1739"/>
      <c r="O15" s="1740"/>
      <c r="P15" s="1739"/>
      <c r="Q15" s="1740"/>
      <c r="R15" s="1739"/>
      <c r="S15" s="1740"/>
      <c r="T15" s="1739"/>
      <c r="U15" s="1740"/>
      <c r="V15" s="1739"/>
      <c r="W15" s="1740"/>
      <c r="X15" s="1739"/>
      <c r="Y15" s="1740"/>
      <c r="Z15" s="1739"/>
      <c r="AA15" s="1740"/>
      <c r="AB15" s="1739"/>
      <c r="AC15" s="1740"/>
      <c r="AD15" s="1739"/>
      <c r="AE15" s="1740"/>
      <c r="AF15" s="1739"/>
      <c r="AG15" s="1740"/>
      <c r="AH15" s="1739"/>
      <c r="AI15" s="1740"/>
      <c r="AJ15" s="1739"/>
      <c r="AK15" s="1740"/>
      <c r="AL15" s="1739"/>
      <c r="AM15" s="1740"/>
      <c r="AN15" s="1739"/>
      <c r="AO15" s="1740"/>
      <c r="AP15" s="1739"/>
      <c r="AQ15" s="1740"/>
    </row>
    <row r="16" ht="20.1" customHeight="1">
      <c r="A16" s="1354">
        <f>SUM(D16:AQ16)</f>
        <v>0</v>
      </c>
      <c r="B16" s="567"/>
      <c r="C16" t="s" s="1351">
        <v>216</v>
      </c>
      <c r="D16" s="1737"/>
      <c r="E16" s="1738"/>
      <c r="F16" s="1737"/>
      <c r="G16" s="1738"/>
      <c r="H16" s="1737"/>
      <c r="I16" s="1738"/>
      <c r="J16" s="1737"/>
      <c r="K16" s="1738"/>
      <c r="L16" s="1737"/>
      <c r="M16" s="1738"/>
      <c r="N16" s="1737"/>
      <c r="O16" s="1738"/>
      <c r="P16" s="1737"/>
      <c r="Q16" s="1738"/>
      <c r="R16" s="1737"/>
      <c r="S16" s="1738"/>
      <c r="T16" s="1737"/>
      <c r="U16" s="1738"/>
      <c r="V16" s="1737"/>
      <c r="W16" s="1738"/>
      <c r="X16" s="1737"/>
      <c r="Y16" s="1738"/>
      <c r="Z16" s="1737"/>
      <c r="AA16" s="1738"/>
      <c r="AB16" s="1737"/>
      <c r="AC16" s="1738"/>
      <c r="AD16" s="1737"/>
      <c r="AE16" s="1738"/>
      <c r="AF16" s="1737"/>
      <c r="AG16" s="1738"/>
      <c r="AH16" s="1737"/>
      <c r="AI16" s="1738"/>
      <c r="AJ16" s="1737"/>
      <c r="AK16" s="1738"/>
      <c r="AL16" s="1737"/>
      <c r="AM16" s="1738"/>
      <c r="AN16" s="1737"/>
      <c r="AO16" s="1738"/>
      <c r="AP16" s="1737"/>
      <c r="AQ16" s="1738"/>
    </row>
    <row r="17" ht="20.45" customHeight="1">
      <c r="A17" s="1352">
        <f>SUM(D17:AQ17)</f>
        <v>0</v>
      </c>
      <c r="B17" s="574"/>
      <c r="C17" t="s" s="1356">
        <v>217</v>
      </c>
      <c r="D17" s="1739"/>
      <c r="E17" s="1740"/>
      <c r="F17" s="1739"/>
      <c r="G17" s="1740"/>
      <c r="H17" s="1739"/>
      <c r="I17" s="1740"/>
      <c r="J17" s="1739"/>
      <c r="K17" s="1740"/>
      <c r="L17" s="1739"/>
      <c r="M17" s="1740"/>
      <c r="N17" s="1739"/>
      <c r="O17" s="1740"/>
      <c r="P17" s="1739"/>
      <c r="Q17" s="1740"/>
      <c r="R17" s="1739"/>
      <c r="S17" s="1740"/>
      <c r="T17" s="1739"/>
      <c r="U17" s="1740"/>
      <c r="V17" s="1739"/>
      <c r="W17" s="1740"/>
      <c r="X17" s="1739"/>
      <c r="Y17" s="1740"/>
      <c r="Z17" s="1739"/>
      <c r="AA17" s="1740"/>
      <c r="AB17" s="1739"/>
      <c r="AC17" s="1740"/>
      <c r="AD17" s="1739"/>
      <c r="AE17" s="1740"/>
      <c r="AF17" s="1739"/>
      <c r="AG17" s="1740"/>
      <c r="AH17" s="1739"/>
      <c r="AI17" s="1740"/>
      <c r="AJ17" s="1739"/>
      <c r="AK17" s="1740"/>
      <c r="AL17" s="1739"/>
      <c r="AM17" s="1740"/>
      <c r="AN17" s="1739"/>
      <c r="AO17" s="1740"/>
      <c r="AP17" s="1739"/>
      <c r="AQ17" s="1740"/>
    </row>
    <row r="18" ht="8.45" customHeight="1">
      <c r="A18" s="576">
        <f>SUM(D18:I18)</f>
        <v>0</v>
      </c>
      <c r="B18" s="577"/>
      <c r="C18" s="1743"/>
      <c r="D18" s="1744"/>
      <c r="E18" s="1359"/>
      <c r="F18" s="1358"/>
      <c r="G18" s="1359"/>
      <c r="H18" s="1358"/>
      <c r="I18" s="1359"/>
      <c r="J18" s="1358"/>
      <c r="K18" s="1359"/>
      <c r="L18" s="1358"/>
      <c r="M18" s="1359"/>
      <c r="N18" s="1358"/>
      <c r="O18" s="1359"/>
      <c r="P18" s="1358"/>
      <c r="Q18" s="1359"/>
      <c r="R18" s="1358"/>
      <c r="S18" s="1359"/>
      <c r="T18" s="1358"/>
      <c r="U18" s="1359"/>
      <c r="V18" s="1358"/>
      <c r="W18" s="1359"/>
      <c r="X18" s="1358"/>
      <c r="Y18" s="1359"/>
      <c r="Z18" s="1358"/>
      <c r="AA18" s="1359"/>
      <c r="AB18" s="1358"/>
      <c r="AC18" s="1359"/>
      <c r="AD18" s="1358"/>
      <c r="AE18" s="1359"/>
      <c r="AF18" s="1358"/>
      <c r="AG18" s="1359"/>
      <c r="AH18" s="1358"/>
      <c r="AI18" s="1359"/>
      <c r="AJ18" s="1358"/>
      <c r="AK18" s="1359"/>
      <c r="AL18" s="1358"/>
      <c r="AM18" s="1359"/>
      <c r="AN18" s="1358"/>
      <c r="AO18" s="1359"/>
      <c r="AP18" s="1358"/>
      <c r="AQ18" s="1359"/>
    </row>
    <row r="19" ht="20.45" customHeight="1">
      <c r="A19" s="1354">
        <f>SUM(D19:AQ19)</f>
        <v>0</v>
      </c>
      <c r="B19" t="s" s="585">
        <v>218</v>
      </c>
      <c r="C19" t="s" s="1362">
        <v>52</v>
      </c>
      <c r="D19" s="1737"/>
      <c r="E19" s="1738"/>
      <c r="F19" s="1737"/>
      <c r="G19" s="1738"/>
      <c r="H19" s="1737"/>
      <c r="I19" s="1738"/>
      <c r="J19" s="1737"/>
      <c r="K19" s="1738"/>
      <c r="L19" s="1737"/>
      <c r="M19" s="1738"/>
      <c r="N19" s="1737"/>
      <c r="O19" s="1738"/>
      <c r="P19" s="1737"/>
      <c r="Q19" s="1738"/>
      <c r="R19" s="1737"/>
      <c r="S19" s="1738"/>
      <c r="T19" s="1737"/>
      <c r="U19" s="1738"/>
      <c r="V19" s="1737"/>
      <c r="W19" s="1738"/>
      <c r="X19" s="1737"/>
      <c r="Y19" s="1738"/>
      <c r="Z19" s="1737"/>
      <c r="AA19" s="1738"/>
      <c r="AB19" s="1737"/>
      <c r="AC19" s="1738"/>
      <c r="AD19" s="1737"/>
      <c r="AE19" s="1738"/>
      <c r="AF19" s="1737"/>
      <c r="AG19" s="1738"/>
      <c r="AH19" s="1737"/>
      <c r="AI19" s="1738"/>
      <c r="AJ19" s="1737"/>
      <c r="AK19" s="1738"/>
      <c r="AL19" s="1737"/>
      <c r="AM19" s="1738"/>
      <c r="AN19" s="1737"/>
      <c r="AO19" s="1738"/>
      <c r="AP19" s="1737"/>
      <c r="AQ19" s="1738"/>
    </row>
    <row r="20" ht="20.1" customHeight="1">
      <c r="A20" s="1352">
        <f>SUM(D20:AQ20)</f>
        <v>0</v>
      </c>
      <c r="B20" s="567"/>
      <c r="C20" t="s" s="1366">
        <v>219</v>
      </c>
      <c r="D20" s="1739"/>
      <c r="E20" s="1740"/>
      <c r="F20" s="1739"/>
      <c r="G20" s="1740"/>
      <c r="H20" s="1739"/>
      <c r="I20" s="1740"/>
      <c r="J20" s="1739"/>
      <c r="K20" s="1740"/>
      <c r="L20" s="1739"/>
      <c r="M20" s="1740"/>
      <c r="N20" s="1739"/>
      <c r="O20" s="1740"/>
      <c r="P20" s="1739"/>
      <c r="Q20" s="1740"/>
      <c r="R20" s="1739"/>
      <c r="S20" s="1740"/>
      <c r="T20" s="1739"/>
      <c r="U20" s="1740"/>
      <c r="V20" s="1739"/>
      <c r="W20" s="1740"/>
      <c r="X20" s="1739"/>
      <c r="Y20" s="1740"/>
      <c r="Z20" s="1739"/>
      <c r="AA20" s="1740"/>
      <c r="AB20" s="1739"/>
      <c r="AC20" s="1740"/>
      <c r="AD20" s="1739"/>
      <c r="AE20" s="1740"/>
      <c r="AF20" s="1739"/>
      <c r="AG20" s="1740"/>
      <c r="AH20" s="1739"/>
      <c r="AI20" s="1740"/>
      <c r="AJ20" s="1739"/>
      <c r="AK20" s="1740"/>
      <c r="AL20" s="1739"/>
      <c r="AM20" s="1740"/>
      <c r="AN20" s="1739"/>
      <c r="AO20" s="1740"/>
      <c r="AP20" s="1739"/>
      <c r="AQ20" s="1740"/>
    </row>
    <row r="21" ht="20.1" customHeight="1">
      <c r="A21" s="1354">
        <f>SUM(D21:AQ21)</f>
        <v>0</v>
      </c>
      <c r="B21" s="567"/>
      <c r="C21" t="s" s="1366">
        <v>220</v>
      </c>
      <c r="D21" s="1737"/>
      <c r="E21" s="1738"/>
      <c r="F21" s="1737"/>
      <c r="G21" s="1738"/>
      <c r="H21" s="1737"/>
      <c r="I21" s="1738"/>
      <c r="J21" s="1737"/>
      <c r="K21" s="1738"/>
      <c r="L21" s="1737"/>
      <c r="M21" s="1738"/>
      <c r="N21" s="1737"/>
      <c r="O21" s="1738"/>
      <c r="P21" s="1737"/>
      <c r="Q21" s="1738"/>
      <c r="R21" s="1737"/>
      <c r="S21" s="1738"/>
      <c r="T21" s="1737"/>
      <c r="U21" s="1738"/>
      <c r="V21" s="1737"/>
      <c r="W21" s="1738"/>
      <c r="X21" s="1737"/>
      <c r="Y21" s="1738"/>
      <c r="Z21" s="1737"/>
      <c r="AA21" s="1738"/>
      <c r="AB21" s="1737"/>
      <c r="AC21" s="1738"/>
      <c r="AD21" s="1737"/>
      <c r="AE21" s="1738"/>
      <c r="AF21" s="1737"/>
      <c r="AG21" s="1738"/>
      <c r="AH21" s="1737"/>
      <c r="AI21" s="1738"/>
      <c r="AJ21" s="1737"/>
      <c r="AK21" s="1738"/>
      <c r="AL21" s="1737"/>
      <c r="AM21" s="1738"/>
      <c r="AN21" s="1737"/>
      <c r="AO21" s="1738"/>
      <c r="AP21" s="1737"/>
      <c r="AQ21" s="1738"/>
    </row>
    <row r="22" ht="20.1" customHeight="1">
      <c r="A22" s="1352">
        <f>SUM(D22:AQ22)</f>
        <v>0</v>
      </c>
      <c r="B22" s="567"/>
      <c r="C22" t="s" s="1366">
        <v>221</v>
      </c>
      <c r="D22" s="1739"/>
      <c r="E22" s="1740"/>
      <c r="F22" s="1739"/>
      <c r="G22" s="1740"/>
      <c r="H22" s="1739"/>
      <c r="I22" s="1740"/>
      <c r="J22" s="1739"/>
      <c r="K22" s="1740"/>
      <c r="L22" s="1739"/>
      <c r="M22" s="1740"/>
      <c r="N22" s="1739"/>
      <c r="O22" s="1740"/>
      <c r="P22" s="1739"/>
      <c r="Q22" s="1740"/>
      <c r="R22" s="1739"/>
      <c r="S22" s="1740"/>
      <c r="T22" s="1739"/>
      <c r="U22" s="1740"/>
      <c r="V22" s="1739"/>
      <c r="W22" s="1740"/>
      <c r="X22" s="1739"/>
      <c r="Y22" s="1740"/>
      <c r="Z22" s="1739"/>
      <c r="AA22" s="1740"/>
      <c r="AB22" s="1739"/>
      <c r="AC22" s="1740"/>
      <c r="AD22" s="1739"/>
      <c r="AE22" s="1740"/>
      <c r="AF22" s="1739"/>
      <c r="AG22" s="1740"/>
      <c r="AH22" s="1739"/>
      <c r="AI22" s="1740"/>
      <c r="AJ22" s="1739"/>
      <c r="AK22" s="1740"/>
      <c r="AL22" s="1739"/>
      <c r="AM22" s="1740"/>
      <c r="AN22" s="1739"/>
      <c r="AO22" s="1740"/>
      <c r="AP22" s="1739"/>
      <c r="AQ22" s="1740"/>
    </row>
    <row r="23" ht="20.1" customHeight="1">
      <c r="A23" s="1354">
        <f>SUM(D23:AQ23)</f>
        <v>0</v>
      </c>
      <c r="B23" s="567"/>
      <c r="C23" t="s" s="1366">
        <v>222</v>
      </c>
      <c r="D23" s="1737"/>
      <c r="E23" s="1738"/>
      <c r="F23" s="1737"/>
      <c r="G23" s="1738"/>
      <c r="H23" s="1737"/>
      <c r="I23" s="1738"/>
      <c r="J23" s="1737"/>
      <c r="K23" s="1738"/>
      <c r="L23" s="1737"/>
      <c r="M23" s="1738"/>
      <c r="N23" s="1737"/>
      <c r="O23" s="1738"/>
      <c r="P23" s="1737"/>
      <c r="Q23" s="1738"/>
      <c r="R23" s="1737"/>
      <c r="S23" s="1738"/>
      <c r="T23" s="1737"/>
      <c r="U23" s="1738"/>
      <c r="V23" s="1737"/>
      <c r="W23" s="1738"/>
      <c r="X23" s="1737"/>
      <c r="Y23" s="1738"/>
      <c r="Z23" s="1737"/>
      <c r="AA23" s="1738"/>
      <c r="AB23" s="1737"/>
      <c r="AC23" s="1738"/>
      <c r="AD23" s="1737"/>
      <c r="AE23" s="1738"/>
      <c r="AF23" s="1737"/>
      <c r="AG23" s="1738"/>
      <c r="AH23" s="1737"/>
      <c r="AI23" s="1738"/>
      <c r="AJ23" s="1737"/>
      <c r="AK23" s="1738"/>
      <c r="AL23" s="1737"/>
      <c r="AM23" s="1738"/>
      <c r="AN23" s="1737"/>
      <c r="AO23" s="1738"/>
      <c r="AP23" s="1737"/>
      <c r="AQ23" s="1738"/>
    </row>
    <row r="24" ht="20.1" customHeight="1">
      <c r="A24" s="1352">
        <f>SUM(D24:AQ24)</f>
        <v>0</v>
      </c>
      <c r="B24" s="567"/>
      <c r="C24" t="s" s="1366">
        <v>223</v>
      </c>
      <c r="D24" s="1739"/>
      <c r="E24" s="1740"/>
      <c r="F24" s="1739"/>
      <c r="G24" s="1740"/>
      <c r="H24" s="1739"/>
      <c r="I24" s="1740"/>
      <c r="J24" s="1739"/>
      <c r="K24" s="1740"/>
      <c r="L24" s="1739"/>
      <c r="M24" s="1740"/>
      <c r="N24" s="1739"/>
      <c r="O24" s="1740"/>
      <c r="P24" s="1739"/>
      <c r="Q24" s="1740"/>
      <c r="R24" s="1739"/>
      <c r="S24" s="1740"/>
      <c r="T24" s="1739"/>
      <c r="U24" s="1740"/>
      <c r="V24" s="1739"/>
      <c r="W24" s="1740"/>
      <c r="X24" s="1739"/>
      <c r="Y24" s="1740"/>
      <c r="Z24" s="1739"/>
      <c r="AA24" s="1740"/>
      <c r="AB24" s="1739"/>
      <c r="AC24" s="1740"/>
      <c r="AD24" s="1739"/>
      <c r="AE24" s="1740"/>
      <c r="AF24" s="1739"/>
      <c r="AG24" s="1740"/>
      <c r="AH24" s="1739"/>
      <c r="AI24" s="1740"/>
      <c r="AJ24" s="1739"/>
      <c r="AK24" s="1740"/>
      <c r="AL24" s="1739"/>
      <c r="AM24" s="1740"/>
      <c r="AN24" s="1739"/>
      <c r="AO24" s="1740"/>
      <c r="AP24" s="1739"/>
      <c r="AQ24" s="1740"/>
    </row>
    <row r="25" ht="20.1" customHeight="1">
      <c r="A25" s="1354">
        <f>SUM(D25:AQ25)</f>
        <v>0</v>
      </c>
      <c r="B25" s="567"/>
      <c r="C25" t="s" s="1366">
        <v>409</v>
      </c>
      <c r="D25" s="1737"/>
      <c r="E25" s="1738"/>
      <c r="F25" s="1737"/>
      <c r="G25" s="1738"/>
      <c r="H25" s="1737"/>
      <c r="I25" s="1738"/>
      <c r="J25" s="1737"/>
      <c r="K25" s="1738"/>
      <c r="L25" s="1737"/>
      <c r="M25" s="1738"/>
      <c r="N25" s="1737"/>
      <c r="O25" s="1738"/>
      <c r="P25" s="1737"/>
      <c r="Q25" s="1738"/>
      <c r="R25" s="1737"/>
      <c r="S25" s="1738"/>
      <c r="T25" s="1737"/>
      <c r="U25" s="1738"/>
      <c r="V25" s="1737"/>
      <c r="W25" s="1738"/>
      <c r="X25" s="1737"/>
      <c r="Y25" s="1738"/>
      <c r="Z25" s="1737"/>
      <c r="AA25" s="1738"/>
      <c r="AB25" s="1737"/>
      <c r="AC25" s="1738"/>
      <c r="AD25" s="1737"/>
      <c r="AE25" s="1738"/>
      <c r="AF25" s="1737"/>
      <c r="AG25" s="1738"/>
      <c r="AH25" s="1737"/>
      <c r="AI25" s="1738"/>
      <c r="AJ25" s="1737"/>
      <c r="AK25" s="1738"/>
      <c r="AL25" s="1737"/>
      <c r="AM25" s="1738"/>
      <c r="AN25" s="1737"/>
      <c r="AO25" s="1738"/>
      <c r="AP25" s="1737"/>
      <c r="AQ25" s="1738"/>
    </row>
    <row r="26" ht="20.1" customHeight="1">
      <c r="A26" s="1352">
        <f>SUM(D26:AQ26)</f>
        <v>0</v>
      </c>
      <c r="B26" s="567"/>
      <c r="C26" t="s" s="1351">
        <v>225</v>
      </c>
      <c r="D26" s="1739"/>
      <c r="E26" s="1740"/>
      <c r="F26" s="1739"/>
      <c r="G26" s="1740"/>
      <c r="H26" s="1739"/>
      <c r="I26" s="1740"/>
      <c r="J26" s="1739"/>
      <c r="K26" s="1740"/>
      <c r="L26" s="1739"/>
      <c r="M26" s="1740"/>
      <c r="N26" s="1739"/>
      <c r="O26" s="1740"/>
      <c r="P26" s="1739"/>
      <c r="Q26" s="1740"/>
      <c r="R26" s="1739"/>
      <c r="S26" s="1740"/>
      <c r="T26" s="1739"/>
      <c r="U26" s="1740"/>
      <c r="V26" s="1739"/>
      <c r="W26" s="1740"/>
      <c r="X26" s="1739"/>
      <c r="Y26" s="1740"/>
      <c r="Z26" s="1739"/>
      <c r="AA26" s="1740"/>
      <c r="AB26" s="1739"/>
      <c r="AC26" s="1740"/>
      <c r="AD26" s="1739"/>
      <c r="AE26" s="1740"/>
      <c r="AF26" s="1739"/>
      <c r="AG26" s="1740"/>
      <c r="AH26" s="1739"/>
      <c r="AI26" s="1740"/>
      <c r="AJ26" s="1739"/>
      <c r="AK26" s="1740"/>
      <c r="AL26" s="1739"/>
      <c r="AM26" s="1740"/>
      <c r="AN26" s="1739"/>
      <c r="AO26" s="1740"/>
      <c r="AP26" s="1739"/>
      <c r="AQ26" s="1740"/>
    </row>
    <row r="27" ht="20.1" customHeight="1">
      <c r="A27" s="1354">
        <f>SUM(D27:AQ27)</f>
        <v>0</v>
      </c>
      <c r="B27" s="567"/>
      <c r="C27" t="s" s="1351">
        <v>226</v>
      </c>
      <c r="D27" s="1737"/>
      <c r="E27" s="1738"/>
      <c r="F27" s="1737"/>
      <c r="G27" s="1738"/>
      <c r="H27" s="1737"/>
      <c r="I27" s="1738"/>
      <c r="J27" s="1737"/>
      <c r="K27" s="1738"/>
      <c r="L27" s="1737"/>
      <c r="M27" s="1738"/>
      <c r="N27" s="1737"/>
      <c r="O27" s="1738"/>
      <c r="P27" s="1737"/>
      <c r="Q27" s="1738"/>
      <c r="R27" s="1737"/>
      <c r="S27" s="1738"/>
      <c r="T27" s="1737"/>
      <c r="U27" s="1738"/>
      <c r="V27" s="1737"/>
      <c r="W27" s="1738"/>
      <c r="X27" s="1737"/>
      <c r="Y27" s="1738"/>
      <c r="Z27" s="1737"/>
      <c r="AA27" s="1738"/>
      <c r="AB27" s="1737"/>
      <c r="AC27" s="1738"/>
      <c r="AD27" s="1737"/>
      <c r="AE27" s="1738"/>
      <c r="AF27" s="1737"/>
      <c r="AG27" s="1738"/>
      <c r="AH27" s="1737"/>
      <c r="AI27" s="1738"/>
      <c r="AJ27" s="1737"/>
      <c r="AK27" s="1738"/>
      <c r="AL27" s="1737"/>
      <c r="AM27" s="1738"/>
      <c r="AN27" s="1737"/>
      <c r="AO27" s="1738"/>
      <c r="AP27" s="1737"/>
      <c r="AQ27" s="1738"/>
    </row>
    <row r="28" ht="21.4" customHeight="1">
      <c r="A28" s="1352">
        <f>SUM(D28:AQ28)</f>
        <v>0</v>
      </c>
      <c r="B28" s="595"/>
      <c r="C28" t="s" s="1367">
        <v>227</v>
      </c>
      <c r="D28" s="1754"/>
      <c r="E28" s="1755"/>
      <c r="F28" s="1739"/>
      <c r="G28" s="1740"/>
      <c r="H28" s="1739"/>
      <c r="I28" s="1740"/>
      <c r="J28" s="1739"/>
      <c r="K28" s="1740"/>
      <c r="L28" s="1739"/>
      <c r="M28" s="1740"/>
      <c r="N28" s="1739"/>
      <c r="O28" s="1740"/>
      <c r="P28" s="1739"/>
      <c r="Q28" s="1740"/>
      <c r="R28" s="1739"/>
      <c r="S28" s="1740"/>
      <c r="T28" s="1739"/>
      <c r="U28" s="1740"/>
      <c r="V28" s="1739"/>
      <c r="W28" s="1740"/>
      <c r="X28" s="1739"/>
      <c r="Y28" s="1740"/>
      <c r="Z28" s="1739"/>
      <c r="AA28" s="1740"/>
      <c r="AB28" s="1739"/>
      <c r="AC28" s="1740"/>
      <c r="AD28" s="1739"/>
      <c r="AE28" s="1740"/>
      <c r="AF28" s="1739"/>
      <c r="AG28" s="1740"/>
      <c r="AH28" s="1739"/>
      <c r="AI28" s="1740"/>
      <c r="AJ28" s="1739"/>
      <c r="AK28" s="1740"/>
      <c r="AL28" s="1739"/>
      <c r="AM28" s="1740"/>
      <c r="AN28" s="1739"/>
      <c r="AO28" s="1740"/>
      <c r="AP28" s="1739"/>
      <c r="AQ28" s="1740"/>
    </row>
    <row r="29" ht="8.45" customHeight="1">
      <c r="A29" s="1746">
        <f>SUM(D29:I29)</f>
        <v>0</v>
      </c>
      <c r="B29" s="599"/>
      <c r="C29" s="1747"/>
      <c r="D29" s="1748"/>
      <c r="E29" s="1371"/>
      <c r="F29" s="1374"/>
      <c r="G29" s="1373"/>
      <c r="H29" s="1374"/>
      <c r="I29" s="1373"/>
      <c r="J29" s="1374"/>
      <c r="K29" s="1373"/>
      <c r="L29" s="1374"/>
      <c r="M29" s="1373"/>
      <c r="N29" s="1374"/>
      <c r="O29" s="1373"/>
      <c r="P29" s="1374"/>
      <c r="Q29" s="1373"/>
      <c r="R29" s="1374"/>
      <c r="S29" s="1373"/>
      <c r="T29" s="1374"/>
      <c r="U29" s="1373"/>
      <c r="V29" s="1374"/>
      <c r="W29" s="1373"/>
      <c r="X29" s="1374"/>
      <c r="Y29" s="1373"/>
      <c r="Z29" s="1374"/>
      <c r="AA29" s="1373"/>
      <c r="AB29" s="1374"/>
      <c r="AC29" s="1373"/>
      <c r="AD29" s="1374"/>
      <c r="AE29" s="1373"/>
      <c r="AF29" s="1374"/>
      <c r="AG29" s="1373"/>
      <c r="AH29" s="1374"/>
      <c r="AI29" s="1373"/>
      <c r="AJ29" s="1374"/>
      <c r="AK29" s="1373"/>
      <c r="AL29" s="1374"/>
      <c r="AM29" s="1373"/>
      <c r="AN29" s="1374"/>
      <c r="AO29" s="1373"/>
      <c r="AP29" s="1374"/>
      <c r="AQ29" s="1373"/>
    </row>
  </sheetData>
  <mergeCells count="44">
    <mergeCell ref="N1:O1"/>
    <mergeCell ref="R1:S1"/>
    <mergeCell ref="X1:Y1"/>
    <mergeCell ref="D1:E1"/>
    <mergeCell ref="L1:M1"/>
    <mergeCell ref="J1:K1"/>
    <mergeCell ref="H1:I1"/>
    <mergeCell ref="F1:G1"/>
    <mergeCell ref="Z1:AA1"/>
    <mergeCell ref="AB1:AC1"/>
    <mergeCell ref="AP1:AQ1"/>
    <mergeCell ref="P1:Q1"/>
    <mergeCell ref="AJ1:AK1"/>
    <mergeCell ref="AH1:AI1"/>
    <mergeCell ref="AD1:AE1"/>
    <mergeCell ref="AF1:AG1"/>
    <mergeCell ref="AL1:AM1"/>
    <mergeCell ref="AN1:AO1"/>
    <mergeCell ref="V1:W1"/>
    <mergeCell ref="T1:U1"/>
    <mergeCell ref="AP2:AQ2"/>
    <mergeCell ref="P2:Q2"/>
    <mergeCell ref="B4:B10"/>
    <mergeCell ref="Z2:AA2"/>
    <mergeCell ref="AB2:AC2"/>
    <mergeCell ref="AF2:AG2"/>
    <mergeCell ref="AD2:AE2"/>
    <mergeCell ref="AJ2:AK2"/>
    <mergeCell ref="AH2:AI2"/>
    <mergeCell ref="N2:O2"/>
    <mergeCell ref="R2:S2"/>
    <mergeCell ref="T2:U2"/>
    <mergeCell ref="V2:W2"/>
    <mergeCell ref="X2:Y2"/>
    <mergeCell ref="D2:E2"/>
    <mergeCell ref="F2:G2"/>
    <mergeCell ref="B15:B17"/>
    <mergeCell ref="B19:B28"/>
    <mergeCell ref="B12:B13"/>
    <mergeCell ref="AL2:AM2"/>
    <mergeCell ref="AN2:AO2"/>
    <mergeCell ref="H2:I2"/>
    <mergeCell ref="J2:K2"/>
    <mergeCell ref="L2:M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Q29"/>
  <sheetViews>
    <sheetView workbookViewId="0" showGridLines="0" defaultGridColor="1">
      <pane topLeftCell="D1" xSplit="3" ySplit="0" activePane="topRight" state="frozen"/>
    </sheetView>
  </sheetViews>
  <sheetFormatPr defaultColWidth="16.3333" defaultRowHeight="19.9" customHeight="1" outlineLevelRow="0" outlineLevelCol="0"/>
  <cols>
    <col min="1" max="2" width="16.3516" style="1756" customWidth="1"/>
    <col min="3" max="3" width="16.5" style="1756" customWidth="1"/>
    <col min="4" max="43" width="16.3516" style="1756" customWidth="1"/>
    <col min="44" max="16384" width="16.3516" style="1756" customWidth="1"/>
  </cols>
  <sheetData>
    <row r="1" ht="21.4" customHeight="1">
      <c r="A1" t="s" s="521">
        <v>194</v>
      </c>
      <c r="B1" s="522"/>
      <c r="C1" t="s" s="1333">
        <v>382</v>
      </c>
      <c r="D1" t="s" s="1725">
        <v>383</v>
      </c>
      <c r="E1" s="1335"/>
      <c r="F1" t="s" s="1725">
        <v>384</v>
      </c>
      <c r="G1" s="1335"/>
      <c r="H1" t="s" s="1725">
        <v>385</v>
      </c>
      <c r="I1" s="1335"/>
      <c r="J1" t="s" s="1725">
        <v>386</v>
      </c>
      <c r="K1" s="1335"/>
      <c r="L1" t="s" s="1725">
        <v>387</v>
      </c>
      <c r="M1" s="1335"/>
      <c r="N1" t="s" s="1726">
        <v>388</v>
      </c>
      <c r="O1" s="1335"/>
      <c r="P1" t="s" s="1726">
        <v>389</v>
      </c>
      <c r="Q1" s="1335"/>
      <c r="R1" t="s" s="1726">
        <v>390</v>
      </c>
      <c r="S1" s="1335"/>
      <c r="T1" t="s" s="1725">
        <v>391</v>
      </c>
      <c r="U1" s="1335"/>
      <c r="V1" t="s" s="1725">
        <v>392</v>
      </c>
      <c r="W1" s="1335"/>
      <c r="X1" t="s" s="1726">
        <v>393</v>
      </c>
      <c r="Y1" s="1335"/>
      <c r="Z1" t="s" s="1725">
        <v>394</v>
      </c>
      <c r="AA1" s="1335"/>
      <c r="AB1" t="s" s="1725">
        <v>395</v>
      </c>
      <c r="AC1" s="1335"/>
      <c r="AD1" t="s" s="1725">
        <v>396</v>
      </c>
      <c r="AE1" s="1335"/>
      <c r="AF1" t="s" s="1726">
        <v>397</v>
      </c>
      <c r="AG1" s="1335"/>
      <c r="AH1" t="s" s="1727">
        <v>398</v>
      </c>
      <c r="AI1" s="1335"/>
      <c r="AJ1" t="s" s="1725">
        <v>399</v>
      </c>
      <c r="AK1" s="1335"/>
      <c r="AL1" t="s" s="1725">
        <v>400</v>
      </c>
      <c r="AM1" s="1335"/>
      <c r="AN1" t="s" s="1726">
        <v>401</v>
      </c>
      <c r="AO1" s="1335"/>
      <c r="AP1" t="s" s="1728">
        <v>413</v>
      </c>
      <c r="AQ1" s="1335"/>
    </row>
    <row r="2" ht="21.2" customHeight="1">
      <c r="A2" s="1729"/>
      <c r="B2" s="1730"/>
      <c r="C2" t="s" s="1731">
        <v>403</v>
      </c>
      <c r="D2" t="s" s="1732">
        <v>173</v>
      </c>
      <c r="E2" s="1733"/>
      <c r="F2" t="s" s="1732">
        <v>173</v>
      </c>
      <c r="G2" s="1733"/>
      <c r="H2" t="s" s="1732">
        <v>173</v>
      </c>
      <c r="I2" s="1733"/>
      <c r="J2" t="s" s="1732">
        <v>173</v>
      </c>
      <c r="K2" s="1733"/>
      <c r="L2" t="s" s="1732">
        <v>173</v>
      </c>
      <c r="M2" s="1733"/>
      <c r="N2" t="s" s="1732">
        <v>173</v>
      </c>
      <c r="O2" s="1733"/>
      <c r="P2" t="s" s="1734">
        <v>404</v>
      </c>
      <c r="Q2" s="1733"/>
      <c r="R2" t="s" s="1732">
        <v>173</v>
      </c>
      <c r="S2" s="1733"/>
      <c r="T2" t="s" s="1734">
        <v>405</v>
      </c>
      <c r="U2" s="1733"/>
      <c r="V2" t="s" s="1734">
        <v>405</v>
      </c>
      <c r="W2" s="1733"/>
      <c r="X2" t="s" s="1734">
        <v>405</v>
      </c>
      <c r="Y2" s="1733"/>
      <c r="Z2" t="s" s="1734">
        <v>174</v>
      </c>
      <c r="AA2" s="1733"/>
      <c r="AB2" t="s" s="1734">
        <v>174</v>
      </c>
      <c r="AC2" s="1733"/>
      <c r="AD2" t="s" s="1734">
        <v>174</v>
      </c>
      <c r="AE2" s="1733"/>
      <c r="AF2" t="s" s="1734">
        <v>174</v>
      </c>
      <c r="AG2" s="1733"/>
      <c r="AH2" t="s" s="1734">
        <v>174</v>
      </c>
      <c r="AI2" s="1733"/>
      <c r="AJ2" t="s" s="1734">
        <v>174</v>
      </c>
      <c r="AK2" s="1733"/>
      <c r="AL2" t="s" s="1734">
        <v>72</v>
      </c>
      <c r="AM2" s="1733"/>
      <c r="AN2" t="s" s="1734">
        <v>72</v>
      </c>
      <c r="AO2" s="1733"/>
      <c r="AP2" t="s" s="1734">
        <v>173</v>
      </c>
      <c r="AQ2" s="1733"/>
    </row>
    <row r="3" ht="20.25" customHeight="1">
      <c r="A3" t="s" s="1350">
        <v>406</v>
      </c>
      <c r="B3" s="1735"/>
      <c r="C3" t="s" s="1736">
        <v>203</v>
      </c>
      <c r="D3" t="s" s="1350">
        <v>204</v>
      </c>
      <c r="E3" t="s" s="1736">
        <v>205</v>
      </c>
      <c r="F3" t="s" s="1350">
        <v>204</v>
      </c>
      <c r="G3" t="s" s="1736">
        <v>205</v>
      </c>
      <c r="H3" t="s" s="1350">
        <v>204</v>
      </c>
      <c r="I3" t="s" s="1736">
        <v>205</v>
      </c>
      <c r="J3" t="s" s="1350">
        <v>204</v>
      </c>
      <c r="K3" t="s" s="1736">
        <v>205</v>
      </c>
      <c r="L3" t="s" s="1350">
        <v>204</v>
      </c>
      <c r="M3" t="s" s="1736">
        <v>205</v>
      </c>
      <c r="N3" t="s" s="1350">
        <v>204</v>
      </c>
      <c r="O3" t="s" s="1736">
        <v>205</v>
      </c>
      <c r="P3" t="s" s="1350">
        <v>204</v>
      </c>
      <c r="Q3" t="s" s="1736">
        <v>205</v>
      </c>
      <c r="R3" t="s" s="1350">
        <v>204</v>
      </c>
      <c r="S3" t="s" s="1736">
        <v>205</v>
      </c>
      <c r="T3" t="s" s="1350">
        <v>204</v>
      </c>
      <c r="U3" t="s" s="1736">
        <v>205</v>
      </c>
      <c r="V3" t="s" s="1350">
        <v>204</v>
      </c>
      <c r="W3" t="s" s="1736">
        <v>205</v>
      </c>
      <c r="X3" t="s" s="1350">
        <v>204</v>
      </c>
      <c r="Y3" t="s" s="1736">
        <v>205</v>
      </c>
      <c r="Z3" t="s" s="1350">
        <v>204</v>
      </c>
      <c r="AA3" t="s" s="1736">
        <v>205</v>
      </c>
      <c r="AB3" t="s" s="1350">
        <v>204</v>
      </c>
      <c r="AC3" t="s" s="1736">
        <v>205</v>
      </c>
      <c r="AD3" t="s" s="1350">
        <v>204</v>
      </c>
      <c r="AE3" t="s" s="1736">
        <v>205</v>
      </c>
      <c r="AF3" t="s" s="1350">
        <v>204</v>
      </c>
      <c r="AG3" t="s" s="1736">
        <v>205</v>
      </c>
      <c r="AH3" t="s" s="1350">
        <v>204</v>
      </c>
      <c r="AI3" t="s" s="1736">
        <v>205</v>
      </c>
      <c r="AJ3" t="s" s="1350">
        <v>204</v>
      </c>
      <c r="AK3" t="s" s="1736">
        <v>205</v>
      </c>
      <c r="AL3" t="s" s="1350">
        <v>204</v>
      </c>
      <c r="AM3" t="s" s="1736">
        <v>205</v>
      </c>
      <c r="AN3" t="s" s="1350">
        <v>204</v>
      </c>
      <c r="AO3" t="s" s="1736">
        <v>205</v>
      </c>
      <c r="AP3" t="s" s="1350">
        <v>204</v>
      </c>
      <c r="AQ3" t="s" s="1736">
        <v>205</v>
      </c>
    </row>
    <row r="4" ht="20.1" customHeight="1">
      <c r="A4" s="1354">
        <f>SUM(D4:AQ4)</f>
        <v>0</v>
      </c>
      <c r="B4" t="s" s="556">
        <v>206</v>
      </c>
      <c r="C4" t="s" s="1351">
        <v>407</v>
      </c>
      <c r="D4" s="1737"/>
      <c r="E4" s="1738"/>
      <c r="F4" s="1737"/>
      <c r="G4" s="1738"/>
      <c r="H4" s="1737"/>
      <c r="I4" s="1738"/>
      <c r="J4" s="1737"/>
      <c r="K4" s="1738"/>
      <c r="L4" s="1737"/>
      <c r="M4" s="1738"/>
      <c r="N4" s="1737"/>
      <c r="O4" s="1738"/>
      <c r="P4" s="1737"/>
      <c r="Q4" s="1738"/>
      <c r="R4" s="1737"/>
      <c r="S4" s="1738"/>
      <c r="T4" s="1737"/>
      <c r="U4" s="1738"/>
      <c r="V4" s="1737"/>
      <c r="W4" s="1738"/>
      <c r="X4" s="1737"/>
      <c r="Y4" s="1738"/>
      <c r="Z4" s="1737"/>
      <c r="AA4" s="1738"/>
      <c r="AB4" s="1737"/>
      <c r="AC4" s="1738"/>
      <c r="AD4" s="1737"/>
      <c r="AE4" s="1738"/>
      <c r="AF4" s="1737"/>
      <c r="AG4" s="1738"/>
      <c r="AH4" s="1737"/>
      <c r="AI4" s="1738"/>
      <c r="AJ4" s="1737"/>
      <c r="AK4" s="1738"/>
      <c r="AL4" s="1737"/>
      <c r="AM4" s="1738"/>
      <c r="AN4" s="1737"/>
      <c r="AO4" s="1738"/>
      <c r="AP4" s="1737"/>
      <c r="AQ4" s="1738"/>
    </row>
    <row r="5" ht="20.1" customHeight="1">
      <c r="A5" s="1352">
        <f>SUM(D5:AQ5)</f>
        <v>0</v>
      </c>
      <c r="B5" s="567"/>
      <c r="C5" t="s" s="1351">
        <v>408</v>
      </c>
      <c r="D5" s="1739"/>
      <c r="E5" s="1740"/>
      <c r="F5" s="1739"/>
      <c r="G5" s="1740"/>
      <c r="H5" s="1739"/>
      <c r="I5" s="1740"/>
      <c r="J5" s="1739"/>
      <c r="K5" s="1740"/>
      <c r="L5" s="1739"/>
      <c r="M5" s="1740"/>
      <c r="N5" s="1739"/>
      <c r="O5" s="1740"/>
      <c r="P5" s="1739"/>
      <c r="Q5" s="1740"/>
      <c r="R5" s="1739"/>
      <c r="S5" s="1740"/>
      <c r="T5" s="1739"/>
      <c r="U5" s="1740"/>
      <c r="V5" s="1739"/>
      <c r="W5" s="1740"/>
      <c r="X5" s="1739"/>
      <c r="Y5" s="1740"/>
      <c r="Z5" s="1739"/>
      <c r="AA5" s="1740"/>
      <c r="AB5" s="1739"/>
      <c r="AC5" s="1740"/>
      <c r="AD5" s="1739"/>
      <c r="AE5" s="1740"/>
      <c r="AF5" s="1739"/>
      <c r="AG5" s="1740"/>
      <c r="AH5" s="1739"/>
      <c r="AI5" s="1740"/>
      <c r="AJ5" s="1739"/>
      <c r="AK5" s="1740"/>
      <c r="AL5" s="1739"/>
      <c r="AM5" s="1740"/>
      <c r="AN5" s="1739"/>
      <c r="AO5" s="1740"/>
      <c r="AP5" s="1739"/>
      <c r="AQ5" s="1740"/>
    </row>
    <row r="6" ht="20.1" customHeight="1">
      <c r="A6" s="1354">
        <f>SUM(D6:AQ6)</f>
        <v>0</v>
      </c>
      <c r="B6" s="567"/>
      <c r="C6" t="s" s="1351">
        <v>208</v>
      </c>
      <c r="D6" s="1737"/>
      <c r="E6" s="1738"/>
      <c r="F6" s="1737"/>
      <c r="G6" s="1738"/>
      <c r="H6" s="1737"/>
      <c r="I6" s="1738"/>
      <c r="J6" s="1737"/>
      <c r="K6" s="1738"/>
      <c r="L6" s="1737"/>
      <c r="M6" s="1738"/>
      <c r="N6" s="1737"/>
      <c r="O6" s="1738"/>
      <c r="P6" s="1737"/>
      <c r="Q6" s="1738"/>
      <c r="R6" s="1737"/>
      <c r="S6" s="1738"/>
      <c r="T6" s="1737"/>
      <c r="U6" s="1738"/>
      <c r="V6" s="1737"/>
      <c r="W6" s="1738"/>
      <c r="X6" s="1737"/>
      <c r="Y6" s="1738"/>
      <c r="Z6" s="1737"/>
      <c r="AA6" s="1738"/>
      <c r="AB6" s="1737"/>
      <c r="AC6" s="1738"/>
      <c r="AD6" s="1737"/>
      <c r="AE6" s="1738"/>
      <c r="AF6" s="1737"/>
      <c r="AG6" s="1738"/>
      <c r="AH6" s="1737"/>
      <c r="AI6" s="1738"/>
      <c r="AJ6" s="1737"/>
      <c r="AK6" s="1738"/>
      <c r="AL6" s="1737"/>
      <c r="AM6" s="1738"/>
      <c r="AN6" s="1737"/>
      <c r="AO6" s="1738"/>
      <c r="AP6" s="1737"/>
      <c r="AQ6" s="1738"/>
    </row>
    <row r="7" ht="20.1" customHeight="1">
      <c r="A7" s="1352">
        <f>SUM(D7:AQ7)</f>
        <v>0</v>
      </c>
      <c r="B7" s="567"/>
      <c r="C7" t="s" s="1351">
        <v>209</v>
      </c>
      <c r="D7" s="1739"/>
      <c r="E7" s="1740"/>
      <c r="F7" s="1739"/>
      <c r="G7" s="1740"/>
      <c r="H7" s="1739"/>
      <c r="I7" s="1740"/>
      <c r="J7" s="1739"/>
      <c r="K7" s="1740"/>
      <c r="L7" s="1739"/>
      <c r="M7" s="1740"/>
      <c r="N7" s="1739"/>
      <c r="O7" s="1740"/>
      <c r="P7" s="1739"/>
      <c r="Q7" s="1740"/>
      <c r="R7" s="1739"/>
      <c r="S7" s="1740"/>
      <c r="T7" s="1739"/>
      <c r="U7" s="1740"/>
      <c r="V7" s="1739"/>
      <c r="W7" s="1740"/>
      <c r="X7" s="1739"/>
      <c r="Y7" s="1740"/>
      <c r="Z7" s="1739"/>
      <c r="AA7" s="1740"/>
      <c r="AB7" s="1739"/>
      <c r="AC7" s="1740"/>
      <c r="AD7" s="1739"/>
      <c r="AE7" s="1740"/>
      <c r="AF7" s="1739"/>
      <c r="AG7" s="1740"/>
      <c r="AH7" s="1739"/>
      <c r="AI7" s="1740"/>
      <c r="AJ7" s="1739"/>
      <c r="AK7" s="1740"/>
      <c r="AL7" s="1739"/>
      <c r="AM7" s="1740"/>
      <c r="AN7" s="1739"/>
      <c r="AO7" s="1740"/>
      <c r="AP7" s="1739"/>
      <c r="AQ7" s="1740"/>
    </row>
    <row r="8" ht="20.1" customHeight="1">
      <c r="A8" s="1354">
        <f>SUM(D8:AQ8)</f>
        <v>0</v>
      </c>
      <c r="B8" s="567"/>
      <c r="C8" t="s" s="1351">
        <v>210</v>
      </c>
      <c r="D8" s="1737"/>
      <c r="E8" s="1738"/>
      <c r="F8" s="1737"/>
      <c r="G8" s="1738"/>
      <c r="H8" s="1737"/>
      <c r="I8" s="1738"/>
      <c r="J8" s="1737"/>
      <c r="K8" s="1738"/>
      <c r="L8" s="1737"/>
      <c r="M8" s="1738"/>
      <c r="N8" s="1737"/>
      <c r="O8" s="1738"/>
      <c r="P8" s="1737"/>
      <c r="Q8" s="1738"/>
      <c r="R8" s="1737"/>
      <c r="S8" s="1738"/>
      <c r="T8" s="1737"/>
      <c r="U8" s="1738"/>
      <c r="V8" s="1737"/>
      <c r="W8" s="1738"/>
      <c r="X8" s="1737"/>
      <c r="Y8" s="1738"/>
      <c r="Z8" s="1737"/>
      <c r="AA8" s="1738"/>
      <c r="AB8" s="1737"/>
      <c r="AC8" s="1738"/>
      <c r="AD8" s="1737"/>
      <c r="AE8" s="1738"/>
      <c r="AF8" s="1737"/>
      <c r="AG8" s="1738"/>
      <c r="AH8" s="1737"/>
      <c r="AI8" s="1738"/>
      <c r="AJ8" s="1737"/>
      <c r="AK8" s="1738"/>
      <c r="AL8" s="1737"/>
      <c r="AM8" s="1738"/>
      <c r="AN8" s="1737"/>
      <c r="AO8" s="1738"/>
      <c r="AP8" s="1737"/>
      <c r="AQ8" s="1738"/>
    </row>
    <row r="9" ht="20.1" customHeight="1">
      <c r="A9" s="1352">
        <f>SUM(D9:AQ9)</f>
        <v>0</v>
      </c>
      <c r="B9" s="567"/>
      <c r="C9" t="s" s="1351">
        <v>211</v>
      </c>
      <c r="D9" s="1739"/>
      <c r="E9" s="1740"/>
      <c r="F9" s="1739"/>
      <c r="G9" s="1740"/>
      <c r="H9" s="1739"/>
      <c r="I9" s="1740"/>
      <c r="J9" s="1739"/>
      <c r="K9" s="1740"/>
      <c r="L9" s="1739"/>
      <c r="M9" s="1740"/>
      <c r="N9" s="1739"/>
      <c r="O9" s="1740"/>
      <c r="P9" s="1739"/>
      <c r="Q9" s="1740"/>
      <c r="R9" s="1739"/>
      <c r="S9" s="1740"/>
      <c r="T9" s="1739"/>
      <c r="U9" s="1740"/>
      <c r="V9" s="1739"/>
      <c r="W9" s="1740"/>
      <c r="X9" s="1739"/>
      <c r="Y9" s="1740"/>
      <c r="Z9" s="1739"/>
      <c r="AA9" s="1740"/>
      <c r="AB9" s="1739"/>
      <c r="AC9" s="1740"/>
      <c r="AD9" s="1739"/>
      <c r="AE9" s="1740"/>
      <c r="AF9" s="1739"/>
      <c r="AG9" s="1740"/>
      <c r="AH9" s="1739"/>
      <c r="AI9" s="1740"/>
      <c r="AJ9" s="1739"/>
      <c r="AK9" s="1740"/>
      <c r="AL9" s="1739"/>
      <c r="AM9" s="1740"/>
      <c r="AN9" s="1739"/>
      <c r="AO9" s="1740"/>
      <c r="AP9" s="1739"/>
      <c r="AQ9" s="1740"/>
    </row>
    <row r="10" ht="20.45" customHeight="1">
      <c r="A10" s="1354">
        <f>SUM(D10:AQ10)</f>
        <v>0</v>
      </c>
      <c r="B10" s="574"/>
      <c r="C10" t="s" s="1356">
        <v>212</v>
      </c>
      <c r="D10" s="1737"/>
      <c r="E10" s="1738"/>
      <c r="F10" s="1737"/>
      <c r="G10" s="1738"/>
      <c r="H10" s="1737"/>
      <c r="I10" s="1738"/>
      <c r="J10" s="1737"/>
      <c r="K10" s="1738"/>
      <c r="L10" s="1737"/>
      <c r="M10" s="1738"/>
      <c r="N10" s="1737"/>
      <c r="O10" s="1738"/>
      <c r="P10" s="1737"/>
      <c r="Q10" s="1738"/>
      <c r="R10" s="1737"/>
      <c r="S10" s="1738"/>
      <c r="T10" s="1737"/>
      <c r="U10" s="1738"/>
      <c r="V10" s="1737"/>
      <c r="W10" s="1738"/>
      <c r="X10" s="1737"/>
      <c r="Y10" s="1738"/>
      <c r="Z10" s="1737"/>
      <c r="AA10" s="1738"/>
      <c r="AB10" s="1737"/>
      <c r="AC10" s="1738"/>
      <c r="AD10" s="1737"/>
      <c r="AE10" s="1738"/>
      <c r="AF10" s="1737"/>
      <c r="AG10" s="1738"/>
      <c r="AH10" s="1737"/>
      <c r="AI10" s="1738"/>
      <c r="AJ10" s="1737"/>
      <c r="AK10" s="1738"/>
      <c r="AL10" s="1737"/>
      <c r="AM10" s="1738"/>
      <c r="AN10" s="1737"/>
      <c r="AO10" s="1738"/>
      <c r="AP10" s="1737"/>
      <c r="AQ10" s="1738"/>
    </row>
    <row r="11" ht="8.45" customHeight="1">
      <c r="A11" s="1742">
        <f>SUM(D11:I11)</f>
        <v>0</v>
      </c>
      <c r="B11" s="577"/>
      <c r="C11" s="1743"/>
      <c r="D11" s="1744"/>
      <c r="E11" s="1359"/>
      <c r="F11" s="1358"/>
      <c r="G11" s="1359"/>
      <c r="H11" s="1358"/>
      <c r="I11" s="1359"/>
      <c r="J11" s="1358"/>
      <c r="K11" s="1359"/>
      <c r="L11" s="1358"/>
      <c r="M11" s="1359"/>
      <c r="N11" s="1358"/>
      <c r="O11" s="1359"/>
      <c r="P11" s="1358"/>
      <c r="Q11" s="1359"/>
      <c r="R11" s="1358"/>
      <c r="S11" s="1359"/>
      <c r="T11" s="1358"/>
      <c r="U11" s="1359"/>
      <c r="V11" s="1358"/>
      <c r="W11" s="1359"/>
      <c r="X11" s="1358"/>
      <c r="Y11" s="1359"/>
      <c r="Z11" s="1358"/>
      <c r="AA11" s="1359"/>
      <c r="AB11" s="1358"/>
      <c r="AC11" s="1359"/>
      <c r="AD11" s="1358"/>
      <c r="AE11" s="1359"/>
      <c r="AF11" s="1358"/>
      <c r="AG11" s="1359"/>
      <c r="AH11" s="1358"/>
      <c r="AI11" s="1359"/>
      <c r="AJ11" s="1358"/>
      <c r="AK11" s="1359"/>
      <c r="AL11" s="1358"/>
      <c r="AM11" s="1359"/>
      <c r="AN11" s="1358"/>
      <c r="AO11" s="1359"/>
      <c r="AP11" s="1358"/>
      <c r="AQ11" s="1359"/>
    </row>
    <row r="12" ht="20.45" customHeight="1">
      <c r="A12" s="1352">
        <f>SUM(D12:AQ12)</f>
        <v>0</v>
      </c>
      <c r="B12" t="s" s="585">
        <v>213</v>
      </c>
      <c r="C12" t="s" s="1362">
        <v>82</v>
      </c>
      <c r="D12" s="1739"/>
      <c r="E12" s="1740"/>
      <c r="F12" s="1739"/>
      <c r="G12" s="1740"/>
      <c r="H12" s="1739"/>
      <c r="I12" s="1740"/>
      <c r="J12" s="1739"/>
      <c r="K12" s="1740"/>
      <c r="L12" s="1739"/>
      <c r="M12" s="1740"/>
      <c r="N12" s="1739"/>
      <c r="O12" s="1740"/>
      <c r="P12" s="1739"/>
      <c r="Q12" s="1740"/>
      <c r="R12" s="1739"/>
      <c r="S12" s="1740"/>
      <c r="T12" s="1739"/>
      <c r="U12" s="1740"/>
      <c r="V12" s="1739"/>
      <c r="W12" s="1740"/>
      <c r="X12" s="1739"/>
      <c r="Y12" s="1740"/>
      <c r="Z12" s="1739"/>
      <c r="AA12" s="1740"/>
      <c r="AB12" s="1739"/>
      <c r="AC12" s="1740"/>
      <c r="AD12" s="1739"/>
      <c r="AE12" s="1740"/>
      <c r="AF12" s="1739"/>
      <c r="AG12" s="1740"/>
      <c r="AH12" s="1739"/>
      <c r="AI12" s="1740"/>
      <c r="AJ12" s="1739"/>
      <c r="AK12" s="1740"/>
      <c r="AL12" s="1739"/>
      <c r="AM12" s="1740"/>
      <c r="AN12" s="1739"/>
      <c r="AO12" s="1740"/>
      <c r="AP12" s="1739"/>
      <c r="AQ12" s="1740"/>
    </row>
    <row r="13" ht="20.45" customHeight="1">
      <c r="A13" s="1354">
        <f>SUM(D13:AQ13)</f>
        <v>0</v>
      </c>
      <c r="B13" s="574"/>
      <c r="C13" t="s" s="1356">
        <v>76</v>
      </c>
      <c r="D13" s="1737"/>
      <c r="E13" s="1738"/>
      <c r="F13" s="1737"/>
      <c r="G13" s="1738"/>
      <c r="H13" s="1737"/>
      <c r="I13" s="1738"/>
      <c r="J13" s="1737"/>
      <c r="K13" s="1738"/>
      <c r="L13" s="1737"/>
      <c r="M13" s="1738"/>
      <c r="N13" s="1737"/>
      <c r="O13" s="1738"/>
      <c r="P13" s="1737"/>
      <c r="Q13" s="1738"/>
      <c r="R13" s="1737"/>
      <c r="S13" s="1738"/>
      <c r="T13" s="1737"/>
      <c r="U13" s="1738"/>
      <c r="V13" s="1737"/>
      <c r="W13" s="1738"/>
      <c r="X13" s="1737"/>
      <c r="Y13" s="1738"/>
      <c r="Z13" s="1737"/>
      <c r="AA13" s="1738"/>
      <c r="AB13" s="1737"/>
      <c r="AC13" s="1738"/>
      <c r="AD13" s="1737"/>
      <c r="AE13" s="1738"/>
      <c r="AF13" s="1737"/>
      <c r="AG13" s="1738"/>
      <c r="AH13" s="1737"/>
      <c r="AI13" s="1738"/>
      <c r="AJ13" s="1737"/>
      <c r="AK13" s="1738"/>
      <c r="AL13" s="1737"/>
      <c r="AM13" s="1738"/>
      <c r="AN13" s="1737"/>
      <c r="AO13" s="1738"/>
      <c r="AP13" s="1737"/>
      <c r="AQ13" s="1738"/>
    </row>
    <row r="14" ht="8.45" customHeight="1">
      <c r="A14" s="576">
        <f>SUM(D14:I14)</f>
        <v>0</v>
      </c>
      <c r="B14" s="577"/>
      <c r="C14" s="1743"/>
      <c r="D14" s="1744"/>
      <c r="E14" s="1359"/>
      <c r="F14" s="1358"/>
      <c r="G14" s="1359"/>
      <c r="H14" s="1358"/>
      <c r="I14" s="1359"/>
      <c r="J14" s="1358"/>
      <c r="K14" s="1359"/>
      <c r="L14" s="1358"/>
      <c r="M14" s="1359"/>
      <c r="N14" s="1358"/>
      <c r="O14" s="1359"/>
      <c r="P14" s="1358"/>
      <c r="Q14" s="1359"/>
      <c r="R14" s="1358"/>
      <c r="S14" s="1359"/>
      <c r="T14" s="1358"/>
      <c r="U14" s="1359"/>
      <c r="V14" s="1358"/>
      <c r="W14" s="1359"/>
      <c r="X14" s="1358"/>
      <c r="Y14" s="1359"/>
      <c r="Z14" s="1358"/>
      <c r="AA14" s="1359"/>
      <c r="AB14" s="1358"/>
      <c r="AC14" s="1359"/>
      <c r="AD14" s="1358"/>
      <c r="AE14" s="1359"/>
      <c r="AF14" s="1358"/>
      <c r="AG14" s="1359"/>
      <c r="AH14" s="1358"/>
      <c r="AI14" s="1359"/>
      <c r="AJ14" s="1358"/>
      <c r="AK14" s="1359"/>
      <c r="AL14" s="1358"/>
      <c r="AM14" s="1359"/>
      <c r="AN14" s="1358"/>
      <c r="AO14" s="1359"/>
      <c r="AP14" s="1358"/>
      <c r="AQ14" s="1359"/>
    </row>
    <row r="15" ht="20.45" customHeight="1">
      <c r="A15" s="1352">
        <f>SUM(D15:AQ15)</f>
        <v>0</v>
      </c>
      <c r="B15" t="s" s="585">
        <v>214</v>
      </c>
      <c r="C15" t="s" s="1362">
        <v>215</v>
      </c>
      <c r="D15" s="1739"/>
      <c r="E15" s="1740"/>
      <c r="F15" s="1739"/>
      <c r="G15" s="1740"/>
      <c r="H15" s="1739"/>
      <c r="I15" s="1740"/>
      <c r="J15" s="1739"/>
      <c r="K15" s="1740"/>
      <c r="L15" s="1739"/>
      <c r="M15" s="1740"/>
      <c r="N15" s="1739"/>
      <c r="O15" s="1740"/>
      <c r="P15" s="1739"/>
      <c r="Q15" s="1740"/>
      <c r="R15" s="1739"/>
      <c r="S15" s="1740"/>
      <c r="T15" s="1739"/>
      <c r="U15" s="1740"/>
      <c r="V15" s="1739"/>
      <c r="W15" s="1740"/>
      <c r="X15" s="1739"/>
      <c r="Y15" s="1740"/>
      <c r="Z15" s="1739"/>
      <c r="AA15" s="1740"/>
      <c r="AB15" s="1739"/>
      <c r="AC15" s="1740"/>
      <c r="AD15" s="1739"/>
      <c r="AE15" s="1740"/>
      <c r="AF15" s="1739"/>
      <c r="AG15" s="1740"/>
      <c r="AH15" s="1739"/>
      <c r="AI15" s="1740"/>
      <c r="AJ15" s="1739"/>
      <c r="AK15" s="1740"/>
      <c r="AL15" s="1739"/>
      <c r="AM15" s="1740"/>
      <c r="AN15" s="1739"/>
      <c r="AO15" s="1740"/>
      <c r="AP15" s="1739"/>
      <c r="AQ15" s="1740"/>
    </row>
    <row r="16" ht="20.1" customHeight="1">
      <c r="A16" s="1354">
        <f>SUM(D16:AQ16)</f>
        <v>0</v>
      </c>
      <c r="B16" s="567"/>
      <c r="C16" t="s" s="1351">
        <v>216</v>
      </c>
      <c r="D16" s="1737"/>
      <c r="E16" s="1738"/>
      <c r="F16" s="1737"/>
      <c r="G16" s="1738"/>
      <c r="H16" s="1737"/>
      <c r="I16" s="1738"/>
      <c r="J16" s="1737"/>
      <c r="K16" s="1738"/>
      <c r="L16" s="1737"/>
      <c r="M16" s="1738"/>
      <c r="N16" s="1737"/>
      <c r="O16" s="1738"/>
      <c r="P16" s="1737"/>
      <c r="Q16" s="1738"/>
      <c r="R16" s="1737"/>
      <c r="S16" s="1738"/>
      <c r="T16" s="1737"/>
      <c r="U16" s="1738"/>
      <c r="V16" s="1737"/>
      <c r="W16" s="1738"/>
      <c r="X16" s="1737"/>
      <c r="Y16" s="1738"/>
      <c r="Z16" s="1737"/>
      <c r="AA16" s="1738"/>
      <c r="AB16" s="1737"/>
      <c r="AC16" s="1738"/>
      <c r="AD16" s="1737"/>
      <c r="AE16" s="1738"/>
      <c r="AF16" s="1737"/>
      <c r="AG16" s="1738"/>
      <c r="AH16" s="1737"/>
      <c r="AI16" s="1738"/>
      <c r="AJ16" s="1737"/>
      <c r="AK16" s="1738"/>
      <c r="AL16" s="1737"/>
      <c r="AM16" s="1738"/>
      <c r="AN16" s="1737"/>
      <c r="AO16" s="1738"/>
      <c r="AP16" s="1737"/>
      <c r="AQ16" s="1738"/>
    </row>
    <row r="17" ht="20.45" customHeight="1">
      <c r="A17" s="1352">
        <f>SUM(D17:AQ17)</f>
        <v>0</v>
      </c>
      <c r="B17" s="574"/>
      <c r="C17" t="s" s="1356">
        <v>217</v>
      </c>
      <c r="D17" s="1739"/>
      <c r="E17" s="1740"/>
      <c r="F17" s="1739"/>
      <c r="G17" s="1740"/>
      <c r="H17" s="1739"/>
      <c r="I17" s="1740"/>
      <c r="J17" s="1739"/>
      <c r="K17" s="1740"/>
      <c r="L17" s="1739"/>
      <c r="M17" s="1740"/>
      <c r="N17" s="1739"/>
      <c r="O17" s="1740"/>
      <c r="P17" s="1739"/>
      <c r="Q17" s="1740"/>
      <c r="R17" s="1739"/>
      <c r="S17" s="1740"/>
      <c r="T17" s="1739"/>
      <c r="U17" s="1740"/>
      <c r="V17" s="1739"/>
      <c r="W17" s="1740"/>
      <c r="X17" s="1739"/>
      <c r="Y17" s="1740"/>
      <c r="Z17" s="1739"/>
      <c r="AA17" s="1740"/>
      <c r="AB17" s="1739"/>
      <c r="AC17" s="1740"/>
      <c r="AD17" s="1739"/>
      <c r="AE17" s="1740"/>
      <c r="AF17" s="1739"/>
      <c r="AG17" s="1740"/>
      <c r="AH17" s="1739"/>
      <c r="AI17" s="1740"/>
      <c r="AJ17" s="1739"/>
      <c r="AK17" s="1740"/>
      <c r="AL17" s="1739"/>
      <c r="AM17" s="1740"/>
      <c r="AN17" s="1739"/>
      <c r="AO17" s="1740"/>
      <c r="AP17" s="1739"/>
      <c r="AQ17" s="1740"/>
    </row>
    <row r="18" ht="8.45" customHeight="1">
      <c r="A18" s="576">
        <f>SUM(D18:I18)</f>
        <v>0</v>
      </c>
      <c r="B18" s="577"/>
      <c r="C18" s="1743"/>
      <c r="D18" s="1744"/>
      <c r="E18" s="1359"/>
      <c r="F18" s="1358"/>
      <c r="G18" s="1359"/>
      <c r="H18" s="1358"/>
      <c r="I18" s="1359"/>
      <c r="J18" s="1358"/>
      <c r="K18" s="1359"/>
      <c r="L18" s="1358"/>
      <c r="M18" s="1359"/>
      <c r="N18" s="1358"/>
      <c r="O18" s="1359"/>
      <c r="P18" s="1358"/>
      <c r="Q18" s="1359"/>
      <c r="R18" s="1358"/>
      <c r="S18" s="1359"/>
      <c r="T18" s="1358"/>
      <c r="U18" s="1359"/>
      <c r="V18" s="1358"/>
      <c r="W18" s="1359"/>
      <c r="X18" s="1358"/>
      <c r="Y18" s="1359"/>
      <c r="Z18" s="1358"/>
      <c r="AA18" s="1359"/>
      <c r="AB18" s="1358"/>
      <c r="AC18" s="1359"/>
      <c r="AD18" s="1358"/>
      <c r="AE18" s="1359"/>
      <c r="AF18" s="1358"/>
      <c r="AG18" s="1359"/>
      <c r="AH18" s="1358"/>
      <c r="AI18" s="1359"/>
      <c r="AJ18" s="1358"/>
      <c r="AK18" s="1359"/>
      <c r="AL18" s="1358"/>
      <c r="AM18" s="1359"/>
      <c r="AN18" s="1358"/>
      <c r="AO18" s="1359"/>
      <c r="AP18" s="1358"/>
      <c r="AQ18" s="1359"/>
    </row>
    <row r="19" ht="20.45" customHeight="1">
      <c r="A19" s="1354">
        <f>SUM(D19:AQ19)</f>
        <v>0</v>
      </c>
      <c r="B19" t="s" s="585">
        <v>218</v>
      </c>
      <c r="C19" t="s" s="1362">
        <v>52</v>
      </c>
      <c r="D19" s="1737"/>
      <c r="E19" s="1738"/>
      <c r="F19" s="1737"/>
      <c r="G19" s="1738"/>
      <c r="H19" s="1737"/>
      <c r="I19" s="1738"/>
      <c r="J19" s="1737"/>
      <c r="K19" s="1738"/>
      <c r="L19" s="1737"/>
      <c r="M19" s="1738"/>
      <c r="N19" s="1737"/>
      <c r="O19" s="1738"/>
      <c r="P19" s="1737"/>
      <c r="Q19" s="1738"/>
      <c r="R19" s="1737"/>
      <c r="S19" s="1738"/>
      <c r="T19" s="1737"/>
      <c r="U19" s="1738"/>
      <c r="V19" s="1737"/>
      <c r="W19" s="1738"/>
      <c r="X19" s="1737"/>
      <c r="Y19" s="1738"/>
      <c r="Z19" s="1737"/>
      <c r="AA19" s="1738"/>
      <c r="AB19" s="1737"/>
      <c r="AC19" s="1738"/>
      <c r="AD19" s="1737"/>
      <c r="AE19" s="1738"/>
      <c r="AF19" s="1737"/>
      <c r="AG19" s="1738"/>
      <c r="AH19" s="1737"/>
      <c r="AI19" s="1738"/>
      <c r="AJ19" s="1737"/>
      <c r="AK19" s="1738"/>
      <c r="AL19" s="1737"/>
      <c r="AM19" s="1738"/>
      <c r="AN19" s="1737"/>
      <c r="AO19" s="1738"/>
      <c r="AP19" s="1737"/>
      <c r="AQ19" s="1738"/>
    </row>
    <row r="20" ht="20.1" customHeight="1">
      <c r="A20" s="1352">
        <f>SUM(D20:AQ20)</f>
        <v>0</v>
      </c>
      <c r="B20" s="567"/>
      <c r="C20" t="s" s="1366">
        <v>219</v>
      </c>
      <c r="D20" s="1739"/>
      <c r="E20" s="1740"/>
      <c r="F20" s="1739"/>
      <c r="G20" s="1740"/>
      <c r="H20" s="1739"/>
      <c r="I20" s="1740"/>
      <c r="J20" s="1739"/>
      <c r="K20" s="1740"/>
      <c r="L20" s="1739"/>
      <c r="M20" s="1740"/>
      <c r="N20" s="1739"/>
      <c r="O20" s="1740"/>
      <c r="P20" s="1739"/>
      <c r="Q20" s="1740"/>
      <c r="R20" s="1739"/>
      <c r="S20" s="1740"/>
      <c r="T20" s="1739"/>
      <c r="U20" s="1740"/>
      <c r="V20" s="1739"/>
      <c r="W20" s="1740"/>
      <c r="X20" s="1739"/>
      <c r="Y20" s="1740"/>
      <c r="Z20" s="1739"/>
      <c r="AA20" s="1740"/>
      <c r="AB20" s="1739"/>
      <c r="AC20" s="1740"/>
      <c r="AD20" s="1739"/>
      <c r="AE20" s="1740"/>
      <c r="AF20" s="1739"/>
      <c r="AG20" s="1740"/>
      <c r="AH20" s="1739"/>
      <c r="AI20" s="1740"/>
      <c r="AJ20" s="1739"/>
      <c r="AK20" s="1740"/>
      <c r="AL20" s="1739"/>
      <c r="AM20" s="1740"/>
      <c r="AN20" s="1739"/>
      <c r="AO20" s="1740"/>
      <c r="AP20" s="1739"/>
      <c r="AQ20" s="1740"/>
    </row>
    <row r="21" ht="20.1" customHeight="1">
      <c r="A21" s="1354">
        <f>SUM(D21:AQ21)</f>
        <v>0</v>
      </c>
      <c r="B21" s="567"/>
      <c r="C21" t="s" s="1366">
        <v>220</v>
      </c>
      <c r="D21" s="1737"/>
      <c r="E21" s="1738"/>
      <c r="F21" s="1737"/>
      <c r="G21" s="1738"/>
      <c r="H21" s="1737"/>
      <c r="I21" s="1738"/>
      <c r="J21" s="1737"/>
      <c r="K21" s="1738"/>
      <c r="L21" s="1737"/>
      <c r="M21" s="1738"/>
      <c r="N21" s="1737"/>
      <c r="O21" s="1738"/>
      <c r="P21" s="1737"/>
      <c r="Q21" s="1738"/>
      <c r="R21" s="1737"/>
      <c r="S21" s="1738"/>
      <c r="T21" s="1737"/>
      <c r="U21" s="1738"/>
      <c r="V21" s="1737"/>
      <c r="W21" s="1738"/>
      <c r="X21" s="1737"/>
      <c r="Y21" s="1738"/>
      <c r="Z21" s="1737"/>
      <c r="AA21" s="1738"/>
      <c r="AB21" s="1737"/>
      <c r="AC21" s="1738"/>
      <c r="AD21" s="1737"/>
      <c r="AE21" s="1738"/>
      <c r="AF21" s="1737"/>
      <c r="AG21" s="1738"/>
      <c r="AH21" s="1737"/>
      <c r="AI21" s="1738"/>
      <c r="AJ21" s="1737"/>
      <c r="AK21" s="1738"/>
      <c r="AL21" s="1737"/>
      <c r="AM21" s="1738"/>
      <c r="AN21" s="1737"/>
      <c r="AO21" s="1738"/>
      <c r="AP21" s="1737"/>
      <c r="AQ21" s="1738"/>
    </row>
    <row r="22" ht="20.1" customHeight="1">
      <c r="A22" s="1352">
        <f>SUM(D22:AQ22)</f>
        <v>0</v>
      </c>
      <c r="B22" s="567"/>
      <c r="C22" t="s" s="1366">
        <v>221</v>
      </c>
      <c r="D22" s="1739"/>
      <c r="E22" s="1740"/>
      <c r="F22" s="1739"/>
      <c r="G22" s="1740"/>
      <c r="H22" s="1739"/>
      <c r="I22" s="1740"/>
      <c r="J22" s="1739"/>
      <c r="K22" s="1740"/>
      <c r="L22" s="1739"/>
      <c r="M22" s="1740"/>
      <c r="N22" s="1739"/>
      <c r="O22" s="1740"/>
      <c r="P22" s="1739"/>
      <c r="Q22" s="1740"/>
      <c r="R22" s="1739"/>
      <c r="S22" s="1740"/>
      <c r="T22" s="1739"/>
      <c r="U22" s="1740"/>
      <c r="V22" s="1739"/>
      <c r="W22" s="1740"/>
      <c r="X22" s="1739"/>
      <c r="Y22" s="1740"/>
      <c r="Z22" s="1739"/>
      <c r="AA22" s="1740"/>
      <c r="AB22" s="1739"/>
      <c r="AC22" s="1740"/>
      <c r="AD22" s="1739"/>
      <c r="AE22" s="1740"/>
      <c r="AF22" s="1739"/>
      <c r="AG22" s="1740"/>
      <c r="AH22" s="1739"/>
      <c r="AI22" s="1740"/>
      <c r="AJ22" s="1739"/>
      <c r="AK22" s="1740"/>
      <c r="AL22" s="1739"/>
      <c r="AM22" s="1740"/>
      <c r="AN22" s="1739"/>
      <c r="AO22" s="1740"/>
      <c r="AP22" s="1739"/>
      <c r="AQ22" s="1740"/>
    </row>
    <row r="23" ht="20.1" customHeight="1">
      <c r="A23" s="1354">
        <f>SUM(D23:AQ23)</f>
        <v>0</v>
      </c>
      <c r="B23" s="567"/>
      <c r="C23" t="s" s="1366">
        <v>222</v>
      </c>
      <c r="D23" s="1737"/>
      <c r="E23" s="1738"/>
      <c r="F23" s="1737"/>
      <c r="G23" s="1738"/>
      <c r="H23" s="1737"/>
      <c r="I23" s="1738"/>
      <c r="J23" s="1737"/>
      <c r="K23" s="1738"/>
      <c r="L23" s="1737"/>
      <c r="M23" s="1738"/>
      <c r="N23" s="1737"/>
      <c r="O23" s="1738"/>
      <c r="P23" s="1737"/>
      <c r="Q23" s="1738"/>
      <c r="R23" s="1737"/>
      <c r="S23" s="1738"/>
      <c r="T23" s="1737"/>
      <c r="U23" s="1738"/>
      <c r="V23" s="1737"/>
      <c r="W23" s="1738"/>
      <c r="X23" s="1737"/>
      <c r="Y23" s="1738"/>
      <c r="Z23" s="1737"/>
      <c r="AA23" s="1738"/>
      <c r="AB23" s="1737"/>
      <c r="AC23" s="1738"/>
      <c r="AD23" s="1737"/>
      <c r="AE23" s="1738"/>
      <c r="AF23" s="1737"/>
      <c r="AG23" s="1738"/>
      <c r="AH23" s="1737"/>
      <c r="AI23" s="1738"/>
      <c r="AJ23" s="1737"/>
      <c r="AK23" s="1738"/>
      <c r="AL23" s="1737"/>
      <c r="AM23" s="1738"/>
      <c r="AN23" s="1737"/>
      <c r="AO23" s="1738"/>
      <c r="AP23" s="1737"/>
      <c r="AQ23" s="1738"/>
    </row>
    <row r="24" ht="20.1" customHeight="1">
      <c r="A24" s="1352">
        <f>SUM(D24:AQ24)</f>
        <v>0</v>
      </c>
      <c r="B24" s="567"/>
      <c r="C24" t="s" s="1366">
        <v>223</v>
      </c>
      <c r="D24" s="1739"/>
      <c r="E24" s="1740"/>
      <c r="F24" s="1739"/>
      <c r="G24" s="1740"/>
      <c r="H24" s="1739"/>
      <c r="I24" s="1740"/>
      <c r="J24" s="1739"/>
      <c r="K24" s="1740"/>
      <c r="L24" s="1739"/>
      <c r="M24" s="1740"/>
      <c r="N24" s="1739"/>
      <c r="O24" s="1740"/>
      <c r="P24" s="1739"/>
      <c r="Q24" s="1740"/>
      <c r="R24" s="1739"/>
      <c r="S24" s="1740"/>
      <c r="T24" s="1739"/>
      <c r="U24" s="1740"/>
      <c r="V24" s="1739"/>
      <c r="W24" s="1740"/>
      <c r="X24" s="1739"/>
      <c r="Y24" s="1740"/>
      <c r="Z24" s="1739"/>
      <c r="AA24" s="1740"/>
      <c r="AB24" s="1739"/>
      <c r="AC24" s="1740"/>
      <c r="AD24" s="1739"/>
      <c r="AE24" s="1740"/>
      <c r="AF24" s="1739"/>
      <c r="AG24" s="1740"/>
      <c r="AH24" s="1739"/>
      <c r="AI24" s="1740"/>
      <c r="AJ24" s="1739"/>
      <c r="AK24" s="1740"/>
      <c r="AL24" s="1739"/>
      <c r="AM24" s="1740"/>
      <c r="AN24" s="1739"/>
      <c r="AO24" s="1740"/>
      <c r="AP24" s="1739"/>
      <c r="AQ24" s="1740"/>
    </row>
    <row r="25" ht="20.1" customHeight="1">
      <c r="A25" s="1354">
        <f>SUM(D25:AQ25)</f>
        <v>0</v>
      </c>
      <c r="B25" s="567"/>
      <c r="C25" t="s" s="1366">
        <v>409</v>
      </c>
      <c r="D25" s="1737"/>
      <c r="E25" s="1738"/>
      <c r="F25" s="1737"/>
      <c r="G25" s="1738"/>
      <c r="H25" s="1737"/>
      <c r="I25" s="1738"/>
      <c r="J25" s="1737"/>
      <c r="K25" s="1738"/>
      <c r="L25" s="1737"/>
      <c r="M25" s="1738"/>
      <c r="N25" s="1737"/>
      <c r="O25" s="1738"/>
      <c r="P25" s="1737"/>
      <c r="Q25" s="1738"/>
      <c r="R25" s="1737"/>
      <c r="S25" s="1738"/>
      <c r="T25" s="1737"/>
      <c r="U25" s="1738"/>
      <c r="V25" s="1737"/>
      <c r="W25" s="1738"/>
      <c r="X25" s="1737"/>
      <c r="Y25" s="1738"/>
      <c r="Z25" s="1737"/>
      <c r="AA25" s="1738"/>
      <c r="AB25" s="1737"/>
      <c r="AC25" s="1738"/>
      <c r="AD25" s="1737"/>
      <c r="AE25" s="1738"/>
      <c r="AF25" s="1737"/>
      <c r="AG25" s="1738"/>
      <c r="AH25" s="1737"/>
      <c r="AI25" s="1738"/>
      <c r="AJ25" s="1737"/>
      <c r="AK25" s="1738"/>
      <c r="AL25" s="1737"/>
      <c r="AM25" s="1738"/>
      <c r="AN25" s="1737"/>
      <c r="AO25" s="1738"/>
      <c r="AP25" s="1737"/>
      <c r="AQ25" s="1738"/>
    </row>
    <row r="26" ht="20.1" customHeight="1">
      <c r="A26" s="1352">
        <f>SUM(D26:AQ26)</f>
        <v>0</v>
      </c>
      <c r="B26" s="567"/>
      <c r="C26" t="s" s="1351">
        <v>225</v>
      </c>
      <c r="D26" s="1739"/>
      <c r="E26" s="1740"/>
      <c r="F26" s="1739"/>
      <c r="G26" s="1740"/>
      <c r="H26" s="1739"/>
      <c r="I26" s="1740"/>
      <c r="J26" s="1739"/>
      <c r="K26" s="1740"/>
      <c r="L26" s="1739"/>
      <c r="M26" s="1740"/>
      <c r="N26" s="1739"/>
      <c r="O26" s="1740"/>
      <c r="P26" s="1739"/>
      <c r="Q26" s="1740"/>
      <c r="R26" s="1739"/>
      <c r="S26" s="1740"/>
      <c r="T26" s="1739"/>
      <c r="U26" s="1740"/>
      <c r="V26" s="1739"/>
      <c r="W26" s="1740"/>
      <c r="X26" s="1739"/>
      <c r="Y26" s="1740"/>
      <c r="Z26" s="1739"/>
      <c r="AA26" s="1740"/>
      <c r="AB26" s="1739"/>
      <c r="AC26" s="1740"/>
      <c r="AD26" s="1739"/>
      <c r="AE26" s="1740"/>
      <c r="AF26" s="1739"/>
      <c r="AG26" s="1740"/>
      <c r="AH26" s="1739"/>
      <c r="AI26" s="1740"/>
      <c r="AJ26" s="1739"/>
      <c r="AK26" s="1740"/>
      <c r="AL26" s="1739"/>
      <c r="AM26" s="1740"/>
      <c r="AN26" s="1739"/>
      <c r="AO26" s="1740"/>
      <c r="AP26" s="1739"/>
      <c r="AQ26" s="1740"/>
    </row>
    <row r="27" ht="20.1" customHeight="1">
      <c r="A27" s="1354">
        <f>SUM(D27:AQ27)</f>
        <v>0</v>
      </c>
      <c r="B27" s="567"/>
      <c r="C27" t="s" s="1351">
        <v>226</v>
      </c>
      <c r="D27" s="1737"/>
      <c r="E27" s="1738"/>
      <c r="F27" s="1737"/>
      <c r="G27" s="1738"/>
      <c r="H27" s="1737"/>
      <c r="I27" s="1738"/>
      <c r="J27" s="1737"/>
      <c r="K27" s="1738"/>
      <c r="L27" s="1737"/>
      <c r="M27" s="1738"/>
      <c r="N27" s="1737"/>
      <c r="O27" s="1738"/>
      <c r="P27" s="1737"/>
      <c r="Q27" s="1738"/>
      <c r="R27" s="1737"/>
      <c r="S27" s="1738"/>
      <c r="T27" s="1737"/>
      <c r="U27" s="1738"/>
      <c r="V27" s="1737"/>
      <c r="W27" s="1738"/>
      <c r="X27" s="1737"/>
      <c r="Y27" s="1738"/>
      <c r="Z27" s="1737"/>
      <c r="AA27" s="1738"/>
      <c r="AB27" s="1737"/>
      <c r="AC27" s="1738"/>
      <c r="AD27" s="1737"/>
      <c r="AE27" s="1738"/>
      <c r="AF27" s="1737"/>
      <c r="AG27" s="1738"/>
      <c r="AH27" s="1737"/>
      <c r="AI27" s="1738"/>
      <c r="AJ27" s="1737"/>
      <c r="AK27" s="1738"/>
      <c r="AL27" s="1737"/>
      <c r="AM27" s="1738"/>
      <c r="AN27" s="1737"/>
      <c r="AO27" s="1738"/>
      <c r="AP27" s="1737"/>
      <c r="AQ27" s="1738"/>
    </row>
    <row r="28" ht="21.4" customHeight="1">
      <c r="A28" s="1352">
        <f>SUM(D28:AQ28)</f>
        <v>0</v>
      </c>
      <c r="B28" s="595"/>
      <c r="C28" t="s" s="1367">
        <v>227</v>
      </c>
      <c r="D28" s="1754"/>
      <c r="E28" s="1755"/>
      <c r="F28" s="1739"/>
      <c r="G28" s="1740"/>
      <c r="H28" s="1739"/>
      <c r="I28" s="1740"/>
      <c r="J28" s="1739"/>
      <c r="K28" s="1740"/>
      <c r="L28" s="1739"/>
      <c r="M28" s="1740"/>
      <c r="N28" s="1739"/>
      <c r="O28" s="1740"/>
      <c r="P28" s="1739"/>
      <c r="Q28" s="1740"/>
      <c r="R28" s="1739"/>
      <c r="S28" s="1740"/>
      <c r="T28" s="1739"/>
      <c r="U28" s="1740"/>
      <c r="V28" s="1739"/>
      <c r="W28" s="1740"/>
      <c r="X28" s="1739"/>
      <c r="Y28" s="1740"/>
      <c r="Z28" s="1739"/>
      <c r="AA28" s="1740"/>
      <c r="AB28" s="1739"/>
      <c r="AC28" s="1740"/>
      <c r="AD28" s="1739"/>
      <c r="AE28" s="1740"/>
      <c r="AF28" s="1739"/>
      <c r="AG28" s="1740"/>
      <c r="AH28" s="1739"/>
      <c r="AI28" s="1740"/>
      <c r="AJ28" s="1739"/>
      <c r="AK28" s="1740"/>
      <c r="AL28" s="1739"/>
      <c r="AM28" s="1740"/>
      <c r="AN28" s="1739"/>
      <c r="AO28" s="1740"/>
      <c r="AP28" s="1739"/>
      <c r="AQ28" s="1740"/>
    </row>
    <row r="29" ht="8.45" customHeight="1">
      <c r="A29" s="1746">
        <f>SUM(D29:I29)</f>
        <v>0</v>
      </c>
      <c r="B29" s="599"/>
      <c r="C29" s="1747"/>
      <c r="D29" s="1748"/>
      <c r="E29" s="1371"/>
      <c r="F29" s="1374"/>
      <c r="G29" s="1373"/>
      <c r="H29" s="1374"/>
      <c r="I29" s="1373"/>
      <c r="J29" s="1374"/>
      <c r="K29" s="1373"/>
      <c r="L29" s="1374"/>
      <c r="M29" s="1373"/>
      <c r="N29" s="1374"/>
      <c r="O29" s="1373"/>
      <c r="P29" s="1374"/>
      <c r="Q29" s="1373"/>
      <c r="R29" s="1374"/>
      <c r="S29" s="1373"/>
      <c r="T29" s="1374"/>
      <c r="U29" s="1373"/>
      <c r="V29" s="1374"/>
      <c r="W29" s="1373"/>
      <c r="X29" s="1374"/>
      <c r="Y29" s="1373"/>
      <c r="Z29" s="1374"/>
      <c r="AA29" s="1373"/>
      <c r="AB29" s="1374"/>
      <c r="AC29" s="1373"/>
      <c r="AD29" s="1374"/>
      <c r="AE29" s="1373"/>
      <c r="AF29" s="1374"/>
      <c r="AG29" s="1373"/>
      <c r="AH29" s="1374"/>
      <c r="AI29" s="1373"/>
      <c r="AJ29" s="1374"/>
      <c r="AK29" s="1373"/>
      <c r="AL29" s="1374"/>
      <c r="AM29" s="1373"/>
      <c r="AN29" s="1374"/>
      <c r="AO29" s="1373"/>
      <c r="AP29" s="1374"/>
      <c r="AQ29" s="1373"/>
    </row>
  </sheetData>
  <mergeCells count="44">
    <mergeCell ref="B4:B10"/>
    <mergeCell ref="B15:B17"/>
    <mergeCell ref="B19:B28"/>
    <mergeCell ref="B12:B13"/>
    <mergeCell ref="D1:E1"/>
    <mergeCell ref="D2:E2"/>
    <mergeCell ref="L1:M1"/>
    <mergeCell ref="J1:K1"/>
    <mergeCell ref="H1:I1"/>
    <mergeCell ref="F1:G1"/>
    <mergeCell ref="V1:W1"/>
    <mergeCell ref="T1:U1"/>
    <mergeCell ref="N1:O1"/>
    <mergeCell ref="R1:S1"/>
    <mergeCell ref="X1:Y1"/>
    <mergeCell ref="Z1:AA1"/>
    <mergeCell ref="AB1:AC1"/>
    <mergeCell ref="AP1:AQ1"/>
    <mergeCell ref="P1:Q1"/>
    <mergeCell ref="AJ1:AK1"/>
    <mergeCell ref="AH1:AI1"/>
    <mergeCell ref="AD1:AE1"/>
    <mergeCell ref="AF1:AG1"/>
    <mergeCell ref="AL1:AM1"/>
    <mergeCell ref="AN1:AO1"/>
    <mergeCell ref="F2:G2"/>
    <mergeCell ref="H2:I2"/>
    <mergeCell ref="J2:K2"/>
    <mergeCell ref="L2:M2"/>
    <mergeCell ref="N2:O2"/>
    <mergeCell ref="AL2:AM2"/>
    <mergeCell ref="AN2:AO2"/>
    <mergeCell ref="AP2:AQ2"/>
    <mergeCell ref="P2:Q2"/>
    <mergeCell ref="AB2:AC2"/>
    <mergeCell ref="AF2:AG2"/>
    <mergeCell ref="AD2:AE2"/>
    <mergeCell ref="AJ2:AK2"/>
    <mergeCell ref="AH2:AI2"/>
    <mergeCell ref="R2:S2"/>
    <mergeCell ref="T2:U2"/>
    <mergeCell ref="V2:W2"/>
    <mergeCell ref="X2:Y2"/>
    <mergeCell ref="Z2:AA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Q29"/>
  <sheetViews>
    <sheetView workbookViewId="0" showGridLines="0" defaultGridColor="1">
      <pane topLeftCell="D1" xSplit="3" ySplit="0" activePane="topRight" state="frozen"/>
    </sheetView>
  </sheetViews>
  <sheetFormatPr defaultColWidth="16.3333" defaultRowHeight="19.9" customHeight="1" outlineLevelRow="0" outlineLevelCol="0"/>
  <cols>
    <col min="1" max="2" width="16.3516" style="1757" customWidth="1"/>
    <col min="3" max="3" width="16.5" style="1757" customWidth="1"/>
    <col min="4" max="43" width="16.3516" style="1757" customWidth="1"/>
    <col min="44" max="16384" width="16.3516" style="1757" customWidth="1"/>
  </cols>
  <sheetData>
    <row r="1" ht="21.4" customHeight="1">
      <c r="A1" t="s" s="521">
        <v>194</v>
      </c>
      <c r="B1" s="522"/>
      <c r="C1" t="s" s="1333">
        <v>382</v>
      </c>
      <c r="D1" t="s" s="1725">
        <v>383</v>
      </c>
      <c r="E1" s="1335"/>
      <c r="F1" t="s" s="1725">
        <v>384</v>
      </c>
      <c r="G1" s="1335"/>
      <c r="H1" t="s" s="1725">
        <v>385</v>
      </c>
      <c r="I1" s="1335"/>
      <c r="J1" t="s" s="1725">
        <v>386</v>
      </c>
      <c r="K1" s="1335"/>
      <c r="L1" t="s" s="1725">
        <v>387</v>
      </c>
      <c r="M1" s="1335"/>
      <c r="N1" t="s" s="1726">
        <v>388</v>
      </c>
      <c r="O1" s="1335"/>
      <c r="P1" t="s" s="1726">
        <v>389</v>
      </c>
      <c r="Q1" s="1335"/>
      <c r="R1" t="s" s="1726">
        <v>390</v>
      </c>
      <c r="S1" s="1335"/>
      <c r="T1" t="s" s="1725">
        <v>391</v>
      </c>
      <c r="U1" s="1335"/>
      <c r="V1" t="s" s="1725">
        <v>392</v>
      </c>
      <c r="W1" s="1335"/>
      <c r="X1" t="s" s="1726">
        <v>393</v>
      </c>
      <c r="Y1" s="1335"/>
      <c r="Z1" t="s" s="1725">
        <v>394</v>
      </c>
      <c r="AA1" s="1335"/>
      <c r="AB1" t="s" s="1725">
        <v>395</v>
      </c>
      <c r="AC1" s="1335"/>
      <c r="AD1" t="s" s="1725">
        <v>396</v>
      </c>
      <c r="AE1" s="1335"/>
      <c r="AF1" t="s" s="1726">
        <v>397</v>
      </c>
      <c r="AG1" s="1335"/>
      <c r="AH1" t="s" s="1727">
        <v>398</v>
      </c>
      <c r="AI1" s="1335"/>
      <c r="AJ1" t="s" s="1725">
        <v>399</v>
      </c>
      <c r="AK1" s="1335"/>
      <c r="AL1" t="s" s="1725">
        <v>400</v>
      </c>
      <c r="AM1" s="1335"/>
      <c r="AN1" t="s" s="1726">
        <v>401</v>
      </c>
      <c r="AO1" s="1335"/>
      <c r="AP1" t="s" s="1728">
        <v>413</v>
      </c>
      <c r="AQ1" s="1335"/>
    </row>
    <row r="2" ht="21.2" customHeight="1">
      <c r="A2" s="1729"/>
      <c r="B2" s="1730"/>
      <c r="C2" t="s" s="1731">
        <v>403</v>
      </c>
      <c r="D2" t="s" s="1732">
        <v>173</v>
      </c>
      <c r="E2" s="1733"/>
      <c r="F2" t="s" s="1732">
        <v>173</v>
      </c>
      <c r="G2" s="1733"/>
      <c r="H2" t="s" s="1732">
        <v>173</v>
      </c>
      <c r="I2" s="1733"/>
      <c r="J2" t="s" s="1732">
        <v>173</v>
      </c>
      <c r="K2" s="1733"/>
      <c r="L2" t="s" s="1732">
        <v>173</v>
      </c>
      <c r="M2" s="1733"/>
      <c r="N2" t="s" s="1732">
        <v>173</v>
      </c>
      <c r="O2" s="1733"/>
      <c r="P2" t="s" s="1734">
        <v>404</v>
      </c>
      <c r="Q2" s="1733"/>
      <c r="R2" t="s" s="1732">
        <v>173</v>
      </c>
      <c r="S2" s="1733"/>
      <c r="T2" t="s" s="1734">
        <v>405</v>
      </c>
      <c r="U2" s="1733"/>
      <c r="V2" t="s" s="1734">
        <v>405</v>
      </c>
      <c r="W2" s="1733"/>
      <c r="X2" t="s" s="1734">
        <v>405</v>
      </c>
      <c r="Y2" s="1733"/>
      <c r="Z2" t="s" s="1734">
        <v>174</v>
      </c>
      <c r="AA2" s="1733"/>
      <c r="AB2" t="s" s="1734">
        <v>174</v>
      </c>
      <c r="AC2" s="1733"/>
      <c r="AD2" t="s" s="1734">
        <v>174</v>
      </c>
      <c r="AE2" s="1733"/>
      <c r="AF2" t="s" s="1734">
        <v>174</v>
      </c>
      <c r="AG2" s="1733"/>
      <c r="AH2" t="s" s="1734">
        <v>174</v>
      </c>
      <c r="AI2" s="1733"/>
      <c r="AJ2" t="s" s="1734">
        <v>174</v>
      </c>
      <c r="AK2" s="1733"/>
      <c r="AL2" t="s" s="1734">
        <v>72</v>
      </c>
      <c r="AM2" s="1733"/>
      <c r="AN2" t="s" s="1734">
        <v>72</v>
      </c>
      <c r="AO2" s="1733"/>
      <c r="AP2" t="s" s="1734">
        <v>173</v>
      </c>
      <c r="AQ2" s="1733"/>
    </row>
    <row r="3" ht="20.25" customHeight="1">
      <c r="A3" t="s" s="1350">
        <v>406</v>
      </c>
      <c r="B3" s="1735"/>
      <c r="C3" t="s" s="1736">
        <v>203</v>
      </c>
      <c r="D3" t="s" s="1350">
        <v>204</v>
      </c>
      <c r="E3" t="s" s="1736">
        <v>205</v>
      </c>
      <c r="F3" t="s" s="1350">
        <v>204</v>
      </c>
      <c r="G3" t="s" s="1736">
        <v>205</v>
      </c>
      <c r="H3" t="s" s="1350">
        <v>204</v>
      </c>
      <c r="I3" t="s" s="1736">
        <v>205</v>
      </c>
      <c r="J3" t="s" s="1350">
        <v>204</v>
      </c>
      <c r="K3" t="s" s="1736">
        <v>205</v>
      </c>
      <c r="L3" t="s" s="1350">
        <v>204</v>
      </c>
      <c r="M3" t="s" s="1736">
        <v>205</v>
      </c>
      <c r="N3" t="s" s="1350">
        <v>204</v>
      </c>
      <c r="O3" t="s" s="1736">
        <v>205</v>
      </c>
      <c r="P3" t="s" s="1350">
        <v>204</v>
      </c>
      <c r="Q3" t="s" s="1736">
        <v>205</v>
      </c>
      <c r="R3" t="s" s="1350">
        <v>204</v>
      </c>
      <c r="S3" t="s" s="1736">
        <v>205</v>
      </c>
      <c r="T3" t="s" s="1350">
        <v>204</v>
      </c>
      <c r="U3" t="s" s="1736">
        <v>205</v>
      </c>
      <c r="V3" t="s" s="1350">
        <v>204</v>
      </c>
      <c r="W3" t="s" s="1736">
        <v>205</v>
      </c>
      <c r="X3" t="s" s="1350">
        <v>204</v>
      </c>
      <c r="Y3" t="s" s="1736">
        <v>205</v>
      </c>
      <c r="Z3" t="s" s="1350">
        <v>204</v>
      </c>
      <c r="AA3" t="s" s="1736">
        <v>205</v>
      </c>
      <c r="AB3" t="s" s="1350">
        <v>204</v>
      </c>
      <c r="AC3" t="s" s="1736">
        <v>205</v>
      </c>
      <c r="AD3" t="s" s="1350">
        <v>204</v>
      </c>
      <c r="AE3" t="s" s="1736">
        <v>205</v>
      </c>
      <c r="AF3" t="s" s="1350">
        <v>204</v>
      </c>
      <c r="AG3" t="s" s="1736">
        <v>205</v>
      </c>
      <c r="AH3" t="s" s="1350">
        <v>204</v>
      </c>
      <c r="AI3" t="s" s="1736">
        <v>205</v>
      </c>
      <c r="AJ3" t="s" s="1350">
        <v>204</v>
      </c>
      <c r="AK3" t="s" s="1736">
        <v>205</v>
      </c>
      <c r="AL3" t="s" s="1350">
        <v>204</v>
      </c>
      <c r="AM3" t="s" s="1736">
        <v>205</v>
      </c>
      <c r="AN3" t="s" s="1350">
        <v>204</v>
      </c>
      <c r="AO3" t="s" s="1736">
        <v>205</v>
      </c>
      <c r="AP3" t="s" s="1350">
        <v>204</v>
      </c>
      <c r="AQ3" t="s" s="1736">
        <v>205</v>
      </c>
    </row>
    <row r="4" ht="20.1" customHeight="1">
      <c r="A4" s="1354">
        <f>SUM(D4:AQ4)</f>
        <v>0</v>
      </c>
      <c r="B4" t="s" s="556">
        <v>206</v>
      </c>
      <c r="C4" t="s" s="1351">
        <v>407</v>
      </c>
      <c r="D4" s="1737"/>
      <c r="E4" s="1738"/>
      <c r="F4" s="1737"/>
      <c r="G4" s="1738"/>
      <c r="H4" s="1737"/>
      <c r="I4" s="1738"/>
      <c r="J4" s="1737"/>
      <c r="K4" s="1738"/>
      <c r="L4" s="1737"/>
      <c r="M4" s="1738"/>
      <c r="N4" s="1737"/>
      <c r="O4" s="1738"/>
      <c r="P4" s="1737"/>
      <c r="Q4" s="1738"/>
      <c r="R4" s="1737"/>
      <c r="S4" s="1738"/>
      <c r="T4" s="1737"/>
      <c r="U4" s="1738"/>
      <c r="V4" s="1737"/>
      <c r="W4" s="1738"/>
      <c r="X4" s="1737"/>
      <c r="Y4" s="1738"/>
      <c r="Z4" s="1737"/>
      <c r="AA4" s="1738"/>
      <c r="AB4" s="1737"/>
      <c r="AC4" s="1738"/>
      <c r="AD4" s="1737"/>
      <c r="AE4" s="1738"/>
      <c r="AF4" s="1737"/>
      <c r="AG4" s="1738"/>
      <c r="AH4" s="1737"/>
      <c r="AI4" s="1738"/>
      <c r="AJ4" s="1737"/>
      <c r="AK4" s="1738"/>
      <c r="AL4" s="1737"/>
      <c r="AM4" s="1738"/>
      <c r="AN4" s="1737"/>
      <c r="AO4" s="1738"/>
      <c r="AP4" s="1737"/>
      <c r="AQ4" s="1738"/>
    </row>
    <row r="5" ht="20.1" customHeight="1">
      <c r="A5" s="1352">
        <f>SUM(D5:AQ5)</f>
        <v>0</v>
      </c>
      <c r="B5" s="567"/>
      <c r="C5" t="s" s="1351">
        <v>408</v>
      </c>
      <c r="D5" s="1739"/>
      <c r="E5" s="1740"/>
      <c r="F5" s="1739"/>
      <c r="G5" s="1740"/>
      <c r="H5" s="1739"/>
      <c r="I5" s="1740"/>
      <c r="J5" s="1739"/>
      <c r="K5" s="1740"/>
      <c r="L5" s="1739"/>
      <c r="M5" s="1740"/>
      <c r="N5" s="1739"/>
      <c r="O5" s="1740"/>
      <c r="P5" s="1739"/>
      <c r="Q5" s="1740"/>
      <c r="R5" s="1739"/>
      <c r="S5" s="1740"/>
      <c r="T5" s="1739"/>
      <c r="U5" s="1740"/>
      <c r="V5" s="1739"/>
      <c r="W5" s="1740"/>
      <c r="X5" s="1739"/>
      <c r="Y5" s="1740"/>
      <c r="Z5" s="1739"/>
      <c r="AA5" s="1740"/>
      <c r="AB5" s="1739"/>
      <c r="AC5" s="1740"/>
      <c r="AD5" s="1739"/>
      <c r="AE5" s="1740"/>
      <c r="AF5" s="1739"/>
      <c r="AG5" s="1740"/>
      <c r="AH5" s="1739"/>
      <c r="AI5" s="1740"/>
      <c r="AJ5" s="1739"/>
      <c r="AK5" s="1740"/>
      <c r="AL5" s="1739"/>
      <c r="AM5" s="1740"/>
      <c r="AN5" s="1739"/>
      <c r="AO5" s="1740"/>
      <c r="AP5" s="1739"/>
      <c r="AQ5" s="1740"/>
    </row>
    <row r="6" ht="20.1" customHeight="1">
      <c r="A6" s="1354">
        <f>SUM(D6:AQ6)</f>
        <v>0</v>
      </c>
      <c r="B6" s="567"/>
      <c r="C6" t="s" s="1351">
        <v>208</v>
      </c>
      <c r="D6" s="1737"/>
      <c r="E6" s="1738"/>
      <c r="F6" s="1737"/>
      <c r="G6" s="1738"/>
      <c r="H6" s="1737"/>
      <c r="I6" s="1738"/>
      <c r="J6" s="1737"/>
      <c r="K6" s="1738"/>
      <c r="L6" s="1737"/>
      <c r="M6" s="1738"/>
      <c r="N6" s="1737"/>
      <c r="O6" s="1738"/>
      <c r="P6" s="1737"/>
      <c r="Q6" s="1738"/>
      <c r="R6" s="1737"/>
      <c r="S6" s="1738"/>
      <c r="T6" s="1737"/>
      <c r="U6" s="1738"/>
      <c r="V6" s="1737"/>
      <c r="W6" s="1738"/>
      <c r="X6" s="1737"/>
      <c r="Y6" s="1738"/>
      <c r="Z6" s="1737"/>
      <c r="AA6" s="1738"/>
      <c r="AB6" s="1737"/>
      <c r="AC6" s="1738"/>
      <c r="AD6" s="1737"/>
      <c r="AE6" s="1738"/>
      <c r="AF6" s="1737"/>
      <c r="AG6" s="1738"/>
      <c r="AH6" s="1737"/>
      <c r="AI6" s="1738"/>
      <c r="AJ6" s="1737"/>
      <c r="AK6" s="1738"/>
      <c r="AL6" s="1737"/>
      <c r="AM6" s="1738"/>
      <c r="AN6" s="1737"/>
      <c r="AO6" s="1738"/>
      <c r="AP6" s="1737"/>
      <c r="AQ6" s="1738"/>
    </row>
    <row r="7" ht="20.1" customHeight="1">
      <c r="A7" s="1352">
        <f>SUM(D7:AQ7)</f>
        <v>0</v>
      </c>
      <c r="B7" s="567"/>
      <c r="C7" t="s" s="1351">
        <v>209</v>
      </c>
      <c r="D7" s="1739"/>
      <c r="E7" s="1740"/>
      <c r="F7" s="1739"/>
      <c r="G7" s="1740"/>
      <c r="H7" s="1739"/>
      <c r="I7" s="1740"/>
      <c r="J7" s="1739"/>
      <c r="K7" s="1740"/>
      <c r="L7" s="1739"/>
      <c r="M7" s="1740"/>
      <c r="N7" s="1739"/>
      <c r="O7" s="1740"/>
      <c r="P7" s="1739"/>
      <c r="Q7" s="1740"/>
      <c r="R7" s="1739"/>
      <c r="S7" s="1740"/>
      <c r="T7" s="1739"/>
      <c r="U7" s="1740"/>
      <c r="V7" s="1739"/>
      <c r="W7" s="1740"/>
      <c r="X7" s="1739"/>
      <c r="Y7" s="1740"/>
      <c r="Z7" s="1739"/>
      <c r="AA7" s="1740"/>
      <c r="AB7" s="1739"/>
      <c r="AC7" s="1740"/>
      <c r="AD7" s="1739"/>
      <c r="AE7" s="1740"/>
      <c r="AF7" s="1739"/>
      <c r="AG7" s="1740"/>
      <c r="AH7" s="1739"/>
      <c r="AI7" s="1740"/>
      <c r="AJ7" s="1739"/>
      <c r="AK7" s="1740"/>
      <c r="AL7" s="1739"/>
      <c r="AM7" s="1740"/>
      <c r="AN7" s="1739"/>
      <c r="AO7" s="1740"/>
      <c r="AP7" s="1739"/>
      <c r="AQ7" s="1740"/>
    </row>
    <row r="8" ht="20.1" customHeight="1">
      <c r="A8" s="1354">
        <f>SUM(D8:AQ8)</f>
        <v>0</v>
      </c>
      <c r="B8" s="567"/>
      <c r="C8" t="s" s="1351">
        <v>210</v>
      </c>
      <c r="D8" s="1737"/>
      <c r="E8" s="1738"/>
      <c r="F8" s="1737"/>
      <c r="G8" s="1738"/>
      <c r="H8" s="1737"/>
      <c r="I8" s="1738"/>
      <c r="J8" s="1737"/>
      <c r="K8" s="1738"/>
      <c r="L8" s="1737"/>
      <c r="M8" s="1738"/>
      <c r="N8" s="1737"/>
      <c r="O8" s="1738"/>
      <c r="P8" s="1737"/>
      <c r="Q8" s="1738"/>
      <c r="R8" s="1737"/>
      <c r="S8" s="1738"/>
      <c r="T8" s="1737"/>
      <c r="U8" s="1738"/>
      <c r="V8" s="1737"/>
      <c r="W8" s="1738"/>
      <c r="X8" s="1737"/>
      <c r="Y8" s="1738"/>
      <c r="Z8" s="1737"/>
      <c r="AA8" s="1738"/>
      <c r="AB8" s="1737"/>
      <c r="AC8" s="1738"/>
      <c r="AD8" s="1737"/>
      <c r="AE8" s="1738"/>
      <c r="AF8" s="1737"/>
      <c r="AG8" s="1738"/>
      <c r="AH8" s="1737"/>
      <c r="AI8" s="1738"/>
      <c r="AJ8" s="1737"/>
      <c r="AK8" s="1738"/>
      <c r="AL8" s="1737"/>
      <c r="AM8" s="1738"/>
      <c r="AN8" s="1737"/>
      <c r="AO8" s="1738"/>
      <c r="AP8" s="1737"/>
      <c r="AQ8" s="1738"/>
    </row>
    <row r="9" ht="20.1" customHeight="1">
      <c r="A9" s="1352">
        <f>SUM(D9:AQ9)</f>
        <v>0</v>
      </c>
      <c r="B9" s="567"/>
      <c r="C9" t="s" s="1351">
        <v>211</v>
      </c>
      <c r="D9" s="1739"/>
      <c r="E9" s="1740"/>
      <c r="F9" s="1739"/>
      <c r="G9" s="1740"/>
      <c r="H9" s="1739"/>
      <c r="I9" s="1740"/>
      <c r="J9" s="1739"/>
      <c r="K9" s="1740"/>
      <c r="L9" s="1739"/>
      <c r="M9" s="1740"/>
      <c r="N9" s="1739"/>
      <c r="O9" s="1740"/>
      <c r="P9" s="1739"/>
      <c r="Q9" s="1740"/>
      <c r="R9" s="1739"/>
      <c r="S9" s="1740"/>
      <c r="T9" s="1739"/>
      <c r="U9" s="1740"/>
      <c r="V9" s="1739"/>
      <c r="W9" s="1740"/>
      <c r="X9" s="1739"/>
      <c r="Y9" s="1740"/>
      <c r="Z9" s="1739"/>
      <c r="AA9" s="1740"/>
      <c r="AB9" s="1739"/>
      <c r="AC9" s="1740"/>
      <c r="AD9" s="1739"/>
      <c r="AE9" s="1740"/>
      <c r="AF9" s="1739"/>
      <c r="AG9" s="1740"/>
      <c r="AH9" s="1739"/>
      <c r="AI9" s="1740"/>
      <c r="AJ9" s="1739"/>
      <c r="AK9" s="1740"/>
      <c r="AL9" s="1739"/>
      <c r="AM9" s="1740"/>
      <c r="AN9" s="1739"/>
      <c r="AO9" s="1740"/>
      <c r="AP9" s="1739"/>
      <c r="AQ9" s="1740"/>
    </row>
    <row r="10" ht="20.45" customHeight="1">
      <c r="A10" s="1354">
        <f>SUM(D10:AQ10)</f>
        <v>0</v>
      </c>
      <c r="B10" s="574"/>
      <c r="C10" t="s" s="1356">
        <v>212</v>
      </c>
      <c r="D10" s="1737"/>
      <c r="E10" s="1738"/>
      <c r="F10" s="1737"/>
      <c r="G10" s="1738"/>
      <c r="H10" s="1737"/>
      <c r="I10" s="1738"/>
      <c r="J10" s="1737"/>
      <c r="K10" s="1738"/>
      <c r="L10" s="1737"/>
      <c r="M10" s="1738"/>
      <c r="N10" s="1737"/>
      <c r="O10" s="1738"/>
      <c r="P10" s="1737"/>
      <c r="Q10" s="1738"/>
      <c r="R10" s="1737"/>
      <c r="S10" s="1738"/>
      <c r="T10" s="1737"/>
      <c r="U10" s="1738"/>
      <c r="V10" s="1737"/>
      <c r="W10" s="1738"/>
      <c r="X10" s="1737"/>
      <c r="Y10" s="1738"/>
      <c r="Z10" s="1737"/>
      <c r="AA10" s="1738"/>
      <c r="AB10" s="1737"/>
      <c r="AC10" s="1738"/>
      <c r="AD10" s="1737"/>
      <c r="AE10" s="1738"/>
      <c r="AF10" s="1737"/>
      <c r="AG10" s="1738"/>
      <c r="AH10" s="1737"/>
      <c r="AI10" s="1738"/>
      <c r="AJ10" s="1737"/>
      <c r="AK10" s="1738"/>
      <c r="AL10" s="1737"/>
      <c r="AM10" s="1738"/>
      <c r="AN10" s="1737"/>
      <c r="AO10" s="1738"/>
      <c r="AP10" s="1737"/>
      <c r="AQ10" s="1738"/>
    </row>
    <row r="11" ht="8.45" customHeight="1">
      <c r="A11" s="1742">
        <f>SUM(D11:I11)</f>
        <v>0</v>
      </c>
      <c r="B11" s="577"/>
      <c r="C11" s="1743"/>
      <c r="D11" s="1744"/>
      <c r="E11" s="1359"/>
      <c r="F11" s="1358"/>
      <c r="G11" s="1359"/>
      <c r="H11" s="1358"/>
      <c r="I11" s="1359"/>
      <c r="J11" s="1358"/>
      <c r="K11" s="1359"/>
      <c r="L11" s="1358"/>
      <c r="M11" s="1359"/>
      <c r="N11" s="1358"/>
      <c r="O11" s="1359"/>
      <c r="P11" s="1358"/>
      <c r="Q11" s="1359"/>
      <c r="R11" s="1358"/>
      <c r="S11" s="1359"/>
      <c r="T11" s="1358"/>
      <c r="U11" s="1359"/>
      <c r="V11" s="1358"/>
      <c r="W11" s="1359"/>
      <c r="X11" s="1358"/>
      <c r="Y11" s="1359"/>
      <c r="Z11" s="1358"/>
      <c r="AA11" s="1359"/>
      <c r="AB11" s="1358"/>
      <c r="AC11" s="1359"/>
      <c r="AD11" s="1358"/>
      <c r="AE11" s="1359"/>
      <c r="AF11" s="1358"/>
      <c r="AG11" s="1359"/>
      <c r="AH11" s="1358"/>
      <c r="AI11" s="1359"/>
      <c r="AJ11" s="1358"/>
      <c r="AK11" s="1359"/>
      <c r="AL11" s="1358"/>
      <c r="AM11" s="1359"/>
      <c r="AN11" s="1358"/>
      <c r="AO11" s="1359"/>
      <c r="AP11" s="1358"/>
      <c r="AQ11" s="1359"/>
    </row>
    <row r="12" ht="20.45" customHeight="1">
      <c r="A12" s="1352">
        <f>SUM(D12:AQ12)</f>
        <v>0</v>
      </c>
      <c r="B12" t="s" s="585">
        <v>213</v>
      </c>
      <c r="C12" t="s" s="1362">
        <v>82</v>
      </c>
      <c r="D12" s="1739"/>
      <c r="E12" s="1740"/>
      <c r="F12" s="1739"/>
      <c r="G12" s="1740"/>
      <c r="H12" s="1739"/>
      <c r="I12" s="1740"/>
      <c r="J12" s="1739"/>
      <c r="K12" s="1740"/>
      <c r="L12" s="1739"/>
      <c r="M12" s="1740"/>
      <c r="N12" s="1739"/>
      <c r="O12" s="1740"/>
      <c r="P12" s="1739"/>
      <c r="Q12" s="1740"/>
      <c r="R12" s="1739"/>
      <c r="S12" s="1740"/>
      <c r="T12" s="1739"/>
      <c r="U12" s="1740"/>
      <c r="V12" s="1739"/>
      <c r="W12" s="1740"/>
      <c r="X12" s="1739"/>
      <c r="Y12" s="1740"/>
      <c r="Z12" s="1739"/>
      <c r="AA12" s="1740"/>
      <c r="AB12" s="1739"/>
      <c r="AC12" s="1740"/>
      <c r="AD12" s="1739"/>
      <c r="AE12" s="1740"/>
      <c r="AF12" s="1739"/>
      <c r="AG12" s="1740"/>
      <c r="AH12" s="1739"/>
      <c r="AI12" s="1740"/>
      <c r="AJ12" s="1739"/>
      <c r="AK12" s="1740"/>
      <c r="AL12" s="1739"/>
      <c r="AM12" s="1740"/>
      <c r="AN12" s="1739"/>
      <c r="AO12" s="1740"/>
      <c r="AP12" s="1739"/>
      <c r="AQ12" s="1740"/>
    </row>
    <row r="13" ht="20.45" customHeight="1">
      <c r="A13" s="1354">
        <f>SUM(D13:AQ13)</f>
        <v>0</v>
      </c>
      <c r="B13" s="574"/>
      <c r="C13" t="s" s="1356">
        <v>76</v>
      </c>
      <c r="D13" s="1737"/>
      <c r="E13" s="1738"/>
      <c r="F13" s="1737"/>
      <c r="G13" s="1738"/>
      <c r="H13" s="1737"/>
      <c r="I13" s="1738"/>
      <c r="J13" s="1737"/>
      <c r="K13" s="1738"/>
      <c r="L13" s="1737"/>
      <c r="M13" s="1738"/>
      <c r="N13" s="1737"/>
      <c r="O13" s="1738"/>
      <c r="P13" s="1737"/>
      <c r="Q13" s="1738"/>
      <c r="R13" s="1737"/>
      <c r="S13" s="1738"/>
      <c r="T13" s="1737"/>
      <c r="U13" s="1738"/>
      <c r="V13" s="1737"/>
      <c r="W13" s="1738"/>
      <c r="X13" s="1737"/>
      <c r="Y13" s="1738"/>
      <c r="Z13" s="1737"/>
      <c r="AA13" s="1738"/>
      <c r="AB13" s="1737"/>
      <c r="AC13" s="1738"/>
      <c r="AD13" s="1737"/>
      <c r="AE13" s="1738"/>
      <c r="AF13" s="1737"/>
      <c r="AG13" s="1738"/>
      <c r="AH13" s="1737"/>
      <c r="AI13" s="1738"/>
      <c r="AJ13" s="1737"/>
      <c r="AK13" s="1738"/>
      <c r="AL13" s="1737"/>
      <c r="AM13" s="1738"/>
      <c r="AN13" s="1737"/>
      <c r="AO13" s="1738"/>
      <c r="AP13" s="1737"/>
      <c r="AQ13" s="1738"/>
    </row>
    <row r="14" ht="8.45" customHeight="1">
      <c r="A14" s="576">
        <f>SUM(D14:I14)</f>
        <v>0</v>
      </c>
      <c r="B14" s="577"/>
      <c r="C14" s="1743"/>
      <c r="D14" s="1744"/>
      <c r="E14" s="1359"/>
      <c r="F14" s="1358"/>
      <c r="G14" s="1359"/>
      <c r="H14" s="1358"/>
      <c r="I14" s="1359"/>
      <c r="J14" s="1358"/>
      <c r="K14" s="1359"/>
      <c r="L14" s="1358"/>
      <c r="M14" s="1359"/>
      <c r="N14" s="1358"/>
      <c r="O14" s="1359"/>
      <c r="P14" s="1358"/>
      <c r="Q14" s="1359"/>
      <c r="R14" s="1358"/>
      <c r="S14" s="1359"/>
      <c r="T14" s="1358"/>
      <c r="U14" s="1359"/>
      <c r="V14" s="1358"/>
      <c r="W14" s="1359"/>
      <c r="X14" s="1358"/>
      <c r="Y14" s="1359"/>
      <c r="Z14" s="1358"/>
      <c r="AA14" s="1359"/>
      <c r="AB14" s="1358"/>
      <c r="AC14" s="1359"/>
      <c r="AD14" s="1358"/>
      <c r="AE14" s="1359"/>
      <c r="AF14" s="1358"/>
      <c r="AG14" s="1359"/>
      <c r="AH14" s="1358"/>
      <c r="AI14" s="1359"/>
      <c r="AJ14" s="1358"/>
      <c r="AK14" s="1359"/>
      <c r="AL14" s="1358"/>
      <c r="AM14" s="1359"/>
      <c r="AN14" s="1358"/>
      <c r="AO14" s="1359"/>
      <c r="AP14" s="1358"/>
      <c r="AQ14" s="1359"/>
    </row>
    <row r="15" ht="20.45" customHeight="1">
      <c r="A15" s="1352">
        <f>SUM(D15:AQ15)</f>
        <v>0</v>
      </c>
      <c r="B15" t="s" s="585">
        <v>214</v>
      </c>
      <c r="C15" t="s" s="1362">
        <v>215</v>
      </c>
      <c r="D15" s="1739"/>
      <c r="E15" s="1740"/>
      <c r="F15" s="1739"/>
      <c r="G15" s="1740"/>
      <c r="H15" s="1739"/>
      <c r="I15" s="1740"/>
      <c r="J15" s="1739"/>
      <c r="K15" s="1740"/>
      <c r="L15" s="1739"/>
      <c r="M15" s="1740"/>
      <c r="N15" s="1739"/>
      <c r="O15" s="1740"/>
      <c r="P15" s="1739"/>
      <c r="Q15" s="1740"/>
      <c r="R15" s="1739"/>
      <c r="S15" s="1740"/>
      <c r="T15" s="1739"/>
      <c r="U15" s="1740"/>
      <c r="V15" s="1739"/>
      <c r="W15" s="1740"/>
      <c r="X15" s="1739"/>
      <c r="Y15" s="1740"/>
      <c r="Z15" s="1739"/>
      <c r="AA15" s="1740"/>
      <c r="AB15" s="1739"/>
      <c r="AC15" s="1740"/>
      <c r="AD15" s="1739"/>
      <c r="AE15" s="1740"/>
      <c r="AF15" s="1739"/>
      <c r="AG15" s="1740"/>
      <c r="AH15" s="1739"/>
      <c r="AI15" s="1740"/>
      <c r="AJ15" s="1739"/>
      <c r="AK15" s="1740"/>
      <c r="AL15" s="1739"/>
      <c r="AM15" s="1740"/>
      <c r="AN15" s="1739"/>
      <c r="AO15" s="1740"/>
      <c r="AP15" s="1739"/>
      <c r="AQ15" s="1740"/>
    </row>
    <row r="16" ht="20.1" customHeight="1">
      <c r="A16" s="1354">
        <f>SUM(D16:AQ16)</f>
        <v>0</v>
      </c>
      <c r="B16" s="567"/>
      <c r="C16" t="s" s="1351">
        <v>216</v>
      </c>
      <c r="D16" s="1737"/>
      <c r="E16" s="1738"/>
      <c r="F16" s="1737"/>
      <c r="G16" s="1738"/>
      <c r="H16" s="1737"/>
      <c r="I16" s="1738"/>
      <c r="J16" s="1737"/>
      <c r="K16" s="1738"/>
      <c r="L16" s="1737"/>
      <c r="M16" s="1738"/>
      <c r="N16" s="1737"/>
      <c r="O16" s="1738"/>
      <c r="P16" s="1737"/>
      <c r="Q16" s="1738"/>
      <c r="R16" s="1737"/>
      <c r="S16" s="1738"/>
      <c r="T16" s="1737"/>
      <c r="U16" s="1738"/>
      <c r="V16" s="1737"/>
      <c r="W16" s="1738"/>
      <c r="X16" s="1737"/>
      <c r="Y16" s="1738"/>
      <c r="Z16" s="1737"/>
      <c r="AA16" s="1738"/>
      <c r="AB16" s="1737"/>
      <c r="AC16" s="1738"/>
      <c r="AD16" s="1737"/>
      <c r="AE16" s="1738"/>
      <c r="AF16" s="1737"/>
      <c r="AG16" s="1738"/>
      <c r="AH16" s="1737"/>
      <c r="AI16" s="1738"/>
      <c r="AJ16" s="1737"/>
      <c r="AK16" s="1738"/>
      <c r="AL16" s="1737"/>
      <c r="AM16" s="1738"/>
      <c r="AN16" s="1737"/>
      <c r="AO16" s="1738"/>
      <c r="AP16" s="1737"/>
      <c r="AQ16" s="1738"/>
    </row>
    <row r="17" ht="20.45" customHeight="1">
      <c r="A17" s="1352">
        <f>SUM(D17:AQ17)</f>
        <v>0</v>
      </c>
      <c r="B17" s="574"/>
      <c r="C17" t="s" s="1356">
        <v>217</v>
      </c>
      <c r="D17" s="1739"/>
      <c r="E17" s="1740"/>
      <c r="F17" s="1739"/>
      <c r="G17" s="1740"/>
      <c r="H17" s="1739"/>
      <c r="I17" s="1740"/>
      <c r="J17" s="1739"/>
      <c r="K17" s="1740"/>
      <c r="L17" s="1739"/>
      <c r="M17" s="1740"/>
      <c r="N17" s="1739"/>
      <c r="O17" s="1740"/>
      <c r="P17" s="1739"/>
      <c r="Q17" s="1740"/>
      <c r="R17" s="1739"/>
      <c r="S17" s="1740"/>
      <c r="T17" s="1739"/>
      <c r="U17" s="1740"/>
      <c r="V17" s="1739"/>
      <c r="W17" s="1740"/>
      <c r="X17" s="1739"/>
      <c r="Y17" s="1740"/>
      <c r="Z17" s="1739"/>
      <c r="AA17" s="1740"/>
      <c r="AB17" s="1739"/>
      <c r="AC17" s="1740"/>
      <c r="AD17" s="1739"/>
      <c r="AE17" s="1740"/>
      <c r="AF17" s="1739"/>
      <c r="AG17" s="1740"/>
      <c r="AH17" s="1739"/>
      <c r="AI17" s="1740"/>
      <c r="AJ17" s="1739"/>
      <c r="AK17" s="1740"/>
      <c r="AL17" s="1739"/>
      <c r="AM17" s="1740"/>
      <c r="AN17" s="1739"/>
      <c r="AO17" s="1740"/>
      <c r="AP17" s="1739"/>
      <c r="AQ17" s="1740"/>
    </row>
    <row r="18" ht="8.45" customHeight="1">
      <c r="A18" s="576">
        <f>SUM(D18:I18)</f>
        <v>0</v>
      </c>
      <c r="B18" s="577"/>
      <c r="C18" s="1743"/>
      <c r="D18" s="1744"/>
      <c r="E18" s="1359"/>
      <c r="F18" s="1358"/>
      <c r="G18" s="1359"/>
      <c r="H18" s="1358"/>
      <c r="I18" s="1359"/>
      <c r="J18" s="1358"/>
      <c r="K18" s="1359"/>
      <c r="L18" s="1358"/>
      <c r="M18" s="1359"/>
      <c r="N18" s="1358"/>
      <c r="O18" s="1359"/>
      <c r="P18" s="1358"/>
      <c r="Q18" s="1359"/>
      <c r="R18" s="1358"/>
      <c r="S18" s="1359"/>
      <c r="T18" s="1358"/>
      <c r="U18" s="1359"/>
      <c r="V18" s="1358"/>
      <c r="W18" s="1359"/>
      <c r="X18" s="1358"/>
      <c r="Y18" s="1359"/>
      <c r="Z18" s="1358"/>
      <c r="AA18" s="1359"/>
      <c r="AB18" s="1358"/>
      <c r="AC18" s="1359"/>
      <c r="AD18" s="1358"/>
      <c r="AE18" s="1359"/>
      <c r="AF18" s="1358"/>
      <c r="AG18" s="1359"/>
      <c r="AH18" s="1358"/>
      <c r="AI18" s="1359"/>
      <c r="AJ18" s="1358"/>
      <c r="AK18" s="1359"/>
      <c r="AL18" s="1358"/>
      <c r="AM18" s="1359"/>
      <c r="AN18" s="1358"/>
      <c r="AO18" s="1359"/>
      <c r="AP18" s="1358"/>
      <c r="AQ18" s="1359"/>
    </row>
    <row r="19" ht="20.45" customHeight="1">
      <c r="A19" s="1354">
        <f>SUM(D19:AQ19)</f>
        <v>0</v>
      </c>
      <c r="B19" t="s" s="585">
        <v>218</v>
      </c>
      <c r="C19" t="s" s="1362">
        <v>52</v>
      </c>
      <c r="D19" s="1737"/>
      <c r="E19" s="1738"/>
      <c r="F19" s="1737"/>
      <c r="G19" s="1738"/>
      <c r="H19" s="1737"/>
      <c r="I19" s="1738"/>
      <c r="J19" s="1737"/>
      <c r="K19" s="1738"/>
      <c r="L19" s="1737"/>
      <c r="M19" s="1738"/>
      <c r="N19" s="1737"/>
      <c r="O19" s="1738"/>
      <c r="P19" s="1737"/>
      <c r="Q19" s="1738"/>
      <c r="R19" s="1737"/>
      <c r="S19" s="1738"/>
      <c r="T19" s="1737"/>
      <c r="U19" s="1738"/>
      <c r="V19" s="1737"/>
      <c r="W19" s="1738"/>
      <c r="X19" s="1737"/>
      <c r="Y19" s="1738"/>
      <c r="Z19" s="1737"/>
      <c r="AA19" s="1738"/>
      <c r="AB19" s="1737"/>
      <c r="AC19" s="1738"/>
      <c r="AD19" s="1737"/>
      <c r="AE19" s="1738"/>
      <c r="AF19" s="1737"/>
      <c r="AG19" s="1738"/>
      <c r="AH19" s="1737"/>
      <c r="AI19" s="1738"/>
      <c r="AJ19" s="1737"/>
      <c r="AK19" s="1738"/>
      <c r="AL19" s="1737"/>
      <c r="AM19" s="1738"/>
      <c r="AN19" s="1737"/>
      <c r="AO19" s="1738"/>
      <c r="AP19" s="1737"/>
      <c r="AQ19" s="1738"/>
    </row>
    <row r="20" ht="20.1" customHeight="1">
      <c r="A20" s="1352">
        <f>SUM(D20:AQ20)</f>
        <v>0</v>
      </c>
      <c r="B20" s="567"/>
      <c r="C20" t="s" s="1366">
        <v>219</v>
      </c>
      <c r="D20" s="1739"/>
      <c r="E20" s="1740"/>
      <c r="F20" s="1739"/>
      <c r="G20" s="1740"/>
      <c r="H20" s="1739"/>
      <c r="I20" s="1740"/>
      <c r="J20" s="1739"/>
      <c r="K20" s="1740"/>
      <c r="L20" s="1739"/>
      <c r="M20" s="1740"/>
      <c r="N20" s="1739"/>
      <c r="O20" s="1740"/>
      <c r="P20" s="1739"/>
      <c r="Q20" s="1740"/>
      <c r="R20" s="1739"/>
      <c r="S20" s="1740"/>
      <c r="T20" s="1739"/>
      <c r="U20" s="1740"/>
      <c r="V20" s="1739"/>
      <c r="W20" s="1740"/>
      <c r="X20" s="1739"/>
      <c r="Y20" s="1740"/>
      <c r="Z20" s="1739"/>
      <c r="AA20" s="1740"/>
      <c r="AB20" s="1739"/>
      <c r="AC20" s="1740"/>
      <c r="AD20" s="1739"/>
      <c r="AE20" s="1740"/>
      <c r="AF20" s="1739"/>
      <c r="AG20" s="1740"/>
      <c r="AH20" s="1739"/>
      <c r="AI20" s="1740"/>
      <c r="AJ20" s="1739"/>
      <c r="AK20" s="1740"/>
      <c r="AL20" s="1739"/>
      <c r="AM20" s="1740"/>
      <c r="AN20" s="1739"/>
      <c r="AO20" s="1740"/>
      <c r="AP20" s="1739"/>
      <c r="AQ20" s="1740"/>
    </row>
    <row r="21" ht="20.1" customHeight="1">
      <c r="A21" s="1354">
        <f>SUM(D21:AQ21)</f>
        <v>0</v>
      </c>
      <c r="B21" s="567"/>
      <c r="C21" t="s" s="1366">
        <v>220</v>
      </c>
      <c r="D21" s="1737"/>
      <c r="E21" s="1738"/>
      <c r="F21" s="1737"/>
      <c r="G21" s="1738"/>
      <c r="H21" s="1737"/>
      <c r="I21" s="1738"/>
      <c r="J21" s="1737"/>
      <c r="K21" s="1738"/>
      <c r="L21" s="1737"/>
      <c r="M21" s="1738"/>
      <c r="N21" s="1737"/>
      <c r="O21" s="1738"/>
      <c r="P21" s="1737"/>
      <c r="Q21" s="1738"/>
      <c r="R21" s="1737"/>
      <c r="S21" s="1738"/>
      <c r="T21" s="1737"/>
      <c r="U21" s="1738"/>
      <c r="V21" s="1737"/>
      <c r="W21" s="1738"/>
      <c r="X21" s="1737"/>
      <c r="Y21" s="1738"/>
      <c r="Z21" s="1737"/>
      <c r="AA21" s="1738"/>
      <c r="AB21" s="1737"/>
      <c r="AC21" s="1738"/>
      <c r="AD21" s="1737"/>
      <c r="AE21" s="1738"/>
      <c r="AF21" s="1737"/>
      <c r="AG21" s="1738"/>
      <c r="AH21" s="1737"/>
      <c r="AI21" s="1738"/>
      <c r="AJ21" s="1737"/>
      <c r="AK21" s="1738"/>
      <c r="AL21" s="1737"/>
      <c r="AM21" s="1738"/>
      <c r="AN21" s="1737"/>
      <c r="AO21" s="1738"/>
      <c r="AP21" s="1737"/>
      <c r="AQ21" s="1738"/>
    </row>
    <row r="22" ht="20.1" customHeight="1">
      <c r="A22" s="1352">
        <f>SUM(D22:AQ22)</f>
        <v>0</v>
      </c>
      <c r="B22" s="567"/>
      <c r="C22" t="s" s="1366">
        <v>221</v>
      </c>
      <c r="D22" s="1739"/>
      <c r="E22" s="1740"/>
      <c r="F22" s="1739"/>
      <c r="G22" s="1740"/>
      <c r="H22" s="1739"/>
      <c r="I22" s="1740"/>
      <c r="J22" s="1739"/>
      <c r="K22" s="1740"/>
      <c r="L22" s="1739"/>
      <c r="M22" s="1740"/>
      <c r="N22" s="1739"/>
      <c r="O22" s="1740"/>
      <c r="P22" s="1739"/>
      <c r="Q22" s="1740"/>
      <c r="R22" s="1739"/>
      <c r="S22" s="1740"/>
      <c r="T22" s="1739"/>
      <c r="U22" s="1740"/>
      <c r="V22" s="1739"/>
      <c r="W22" s="1740"/>
      <c r="X22" s="1739"/>
      <c r="Y22" s="1740"/>
      <c r="Z22" s="1739"/>
      <c r="AA22" s="1740"/>
      <c r="AB22" s="1739"/>
      <c r="AC22" s="1740"/>
      <c r="AD22" s="1739"/>
      <c r="AE22" s="1740"/>
      <c r="AF22" s="1739"/>
      <c r="AG22" s="1740"/>
      <c r="AH22" s="1739"/>
      <c r="AI22" s="1740"/>
      <c r="AJ22" s="1739"/>
      <c r="AK22" s="1740"/>
      <c r="AL22" s="1739"/>
      <c r="AM22" s="1740"/>
      <c r="AN22" s="1739"/>
      <c r="AO22" s="1740"/>
      <c r="AP22" s="1739"/>
      <c r="AQ22" s="1740"/>
    </row>
    <row r="23" ht="20.1" customHeight="1">
      <c r="A23" s="1354">
        <f>SUM(D23:AQ23)</f>
        <v>0</v>
      </c>
      <c r="B23" s="567"/>
      <c r="C23" t="s" s="1366">
        <v>222</v>
      </c>
      <c r="D23" s="1737"/>
      <c r="E23" s="1738"/>
      <c r="F23" s="1737"/>
      <c r="G23" s="1738"/>
      <c r="H23" s="1737"/>
      <c r="I23" s="1738"/>
      <c r="J23" s="1737"/>
      <c r="K23" s="1738"/>
      <c r="L23" s="1737"/>
      <c r="M23" s="1738"/>
      <c r="N23" s="1737"/>
      <c r="O23" s="1738"/>
      <c r="P23" s="1737"/>
      <c r="Q23" s="1738"/>
      <c r="R23" s="1737"/>
      <c r="S23" s="1738"/>
      <c r="T23" s="1737"/>
      <c r="U23" s="1738"/>
      <c r="V23" s="1737"/>
      <c r="W23" s="1738"/>
      <c r="X23" s="1737"/>
      <c r="Y23" s="1738"/>
      <c r="Z23" s="1737"/>
      <c r="AA23" s="1738"/>
      <c r="AB23" s="1737"/>
      <c r="AC23" s="1738"/>
      <c r="AD23" s="1737"/>
      <c r="AE23" s="1738"/>
      <c r="AF23" s="1737"/>
      <c r="AG23" s="1738"/>
      <c r="AH23" s="1737"/>
      <c r="AI23" s="1738"/>
      <c r="AJ23" s="1737"/>
      <c r="AK23" s="1738"/>
      <c r="AL23" s="1737"/>
      <c r="AM23" s="1738"/>
      <c r="AN23" s="1737"/>
      <c r="AO23" s="1738"/>
      <c r="AP23" s="1737"/>
      <c r="AQ23" s="1738"/>
    </row>
    <row r="24" ht="20.1" customHeight="1">
      <c r="A24" s="1352">
        <f>SUM(D24:AQ24)</f>
        <v>0</v>
      </c>
      <c r="B24" s="567"/>
      <c r="C24" t="s" s="1366">
        <v>223</v>
      </c>
      <c r="D24" s="1739"/>
      <c r="E24" s="1740"/>
      <c r="F24" s="1739"/>
      <c r="G24" s="1740"/>
      <c r="H24" s="1739"/>
      <c r="I24" s="1740"/>
      <c r="J24" s="1739"/>
      <c r="K24" s="1740"/>
      <c r="L24" s="1739"/>
      <c r="M24" s="1740"/>
      <c r="N24" s="1739"/>
      <c r="O24" s="1740"/>
      <c r="P24" s="1739"/>
      <c r="Q24" s="1740"/>
      <c r="R24" s="1739"/>
      <c r="S24" s="1740"/>
      <c r="T24" s="1739"/>
      <c r="U24" s="1740"/>
      <c r="V24" s="1739"/>
      <c r="W24" s="1740"/>
      <c r="X24" s="1739"/>
      <c r="Y24" s="1740"/>
      <c r="Z24" s="1739"/>
      <c r="AA24" s="1740"/>
      <c r="AB24" s="1739"/>
      <c r="AC24" s="1740"/>
      <c r="AD24" s="1739"/>
      <c r="AE24" s="1740"/>
      <c r="AF24" s="1739"/>
      <c r="AG24" s="1740"/>
      <c r="AH24" s="1739"/>
      <c r="AI24" s="1740"/>
      <c r="AJ24" s="1739"/>
      <c r="AK24" s="1740"/>
      <c r="AL24" s="1739"/>
      <c r="AM24" s="1740"/>
      <c r="AN24" s="1739"/>
      <c r="AO24" s="1740"/>
      <c r="AP24" s="1739"/>
      <c r="AQ24" s="1740"/>
    </row>
    <row r="25" ht="20.1" customHeight="1">
      <c r="A25" s="1354">
        <f>SUM(D25:AQ25)</f>
        <v>0</v>
      </c>
      <c r="B25" s="567"/>
      <c r="C25" t="s" s="1366">
        <v>409</v>
      </c>
      <c r="D25" s="1737"/>
      <c r="E25" s="1738"/>
      <c r="F25" s="1737"/>
      <c r="G25" s="1738"/>
      <c r="H25" s="1737"/>
      <c r="I25" s="1738"/>
      <c r="J25" s="1737"/>
      <c r="K25" s="1738"/>
      <c r="L25" s="1737"/>
      <c r="M25" s="1738"/>
      <c r="N25" s="1737"/>
      <c r="O25" s="1738"/>
      <c r="P25" s="1737"/>
      <c r="Q25" s="1738"/>
      <c r="R25" s="1737"/>
      <c r="S25" s="1738"/>
      <c r="T25" s="1737"/>
      <c r="U25" s="1738"/>
      <c r="V25" s="1737"/>
      <c r="W25" s="1738"/>
      <c r="X25" s="1737"/>
      <c r="Y25" s="1738"/>
      <c r="Z25" s="1737"/>
      <c r="AA25" s="1738"/>
      <c r="AB25" s="1737"/>
      <c r="AC25" s="1738"/>
      <c r="AD25" s="1737"/>
      <c r="AE25" s="1738"/>
      <c r="AF25" s="1737"/>
      <c r="AG25" s="1738"/>
      <c r="AH25" s="1737"/>
      <c r="AI25" s="1738"/>
      <c r="AJ25" s="1737"/>
      <c r="AK25" s="1738"/>
      <c r="AL25" s="1737"/>
      <c r="AM25" s="1738"/>
      <c r="AN25" s="1737"/>
      <c r="AO25" s="1738"/>
      <c r="AP25" s="1737"/>
      <c r="AQ25" s="1738"/>
    </row>
    <row r="26" ht="20.1" customHeight="1">
      <c r="A26" s="1352">
        <f>SUM(D26:AQ26)</f>
        <v>0</v>
      </c>
      <c r="B26" s="567"/>
      <c r="C26" t="s" s="1351">
        <v>225</v>
      </c>
      <c r="D26" s="1739"/>
      <c r="E26" s="1740"/>
      <c r="F26" s="1739"/>
      <c r="G26" s="1740"/>
      <c r="H26" s="1739"/>
      <c r="I26" s="1740"/>
      <c r="J26" s="1739"/>
      <c r="K26" s="1740"/>
      <c r="L26" s="1739"/>
      <c r="M26" s="1740"/>
      <c r="N26" s="1739"/>
      <c r="O26" s="1740"/>
      <c r="P26" s="1739"/>
      <c r="Q26" s="1740"/>
      <c r="R26" s="1739"/>
      <c r="S26" s="1740"/>
      <c r="T26" s="1739"/>
      <c r="U26" s="1740"/>
      <c r="V26" s="1739"/>
      <c r="W26" s="1740"/>
      <c r="X26" s="1739"/>
      <c r="Y26" s="1740"/>
      <c r="Z26" s="1739"/>
      <c r="AA26" s="1740"/>
      <c r="AB26" s="1739"/>
      <c r="AC26" s="1740"/>
      <c r="AD26" s="1739"/>
      <c r="AE26" s="1740"/>
      <c r="AF26" s="1739"/>
      <c r="AG26" s="1740"/>
      <c r="AH26" s="1739"/>
      <c r="AI26" s="1740"/>
      <c r="AJ26" s="1739"/>
      <c r="AK26" s="1740"/>
      <c r="AL26" s="1739"/>
      <c r="AM26" s="1740"/>
      <c r="AN26" s="1739"/>
      <c r="AO26" s="1740"/>
      <c r="AP26" s="1739"/>
      <c r="AQ26" s="1740"/>
    </row>
    <row r="27" ht="20.1" customHeight="1">
      <c r="A27" s="1354">
        <f>SUM(D27:AQ27)</f>
        <v>0</v>
      </c>
      <c r="B27" s="567"/>
      <c r="C27" t="s" s="1351">
        <v>226</v>
      </c>
      <c r="D27" s="1737"/>
      <c r="E27" s="1738"/>
      <c r="F27" s="1737"/>
      <c r="G27" s="1738"/>
      <c r="H27" s="1737"/>
      <c r="I27" s="1738"/>
      <c r="J27" s="1737"/>
      <c r="K27" s="1738"/>
      <c r="L27" s="1737"/>
      <c r="M27" s="1738"/>
      <c r="N27" s="1737"/>
      <c r="O27" s="1738"/>
      <c r="P27" s="1737"/>
      <c r="Q27" s="1738"/>
      <c r="R27" s="1737"/>
      <c r="S27" s="1738"/>
      <c r="T27" s="1737"/>
      <c r="U27" s="1738"/>
      <c r="V27" s="1737"/>
      <c r="W27" s="1738"/>
      <c r="X27" s="1737"/>
      <c r="Y27" s="1738"/>
      <c r="Z27" s="1737"/>
      <c r="AA27" s="1738"/>
      <c r="AB27" s="1737"/>
      <c r="AC27" s="1738"/>
      <c r="AD27" s="1737"/>
      <c r="AE27" s="1738"/>
      <c r="AF27" s="1737"/>
      <c r="AG27" s="1738"/>
      <c r="AH27" s="1737"/>
      <c r="AI27" s="1738"/>
      <c r="AJ27" s="1737"/>
      <c r="AK27" s="1738"/>
      <c r="AL27" s="1737"/>
      <c r="AM27" s="1738"/>
      <c r="AN27" s="1737"/>
      <c r="AO27" s="1738"/>
      <c r="AP27" s="1737"/>
      <c r="AQ27" s="1738"/>
    </row>
    <row r="28" ht="21.4" customHeight="1">
      <c r="A28" s="1352">
        <f>SUM(D28:AQ28)</f>
        <v>0</v>
      </c>
      <c r="B28" s="595"/>
      <c r="C28" t="s" s="1367">
        <v>227</v>
      </c>
      <c r="D28" s="1754"/>
      <c r="E28" s="1755"/>
      <c r="F28" s="1739"/>
      <c r="G28" s="1740"/>
      <c r="H28" s="1739"/>
      <c r="I28" s="1740"/>
      <c r="J28" s="1739"/>
      <c r="K28" s="1740"/>
      <c r="L28" s="1739"/>
      <c r="M28" s="1740"/>
      <c r="N28" s="1739"/>
      <c r="O28" s="1740"/>
      <c r="P28" s="1739"/>
      <c r="Q28" s="1740"/>
      <c r="R28" s="1739"/>
      <c r="S28" s="1740"/>
      <c r="T28" s="1739"/>
      <c r="U28" s="1740"/>
      <c r="V28" s="1739"/>
      <c r="W28" s="1740"/>
      <c r="X28" s="1739"/>
      <c r="Y28" s="1740"/>
      <c r="Z28" s="1739"/>
      <c r="AA28" s="1740"/>
      <c r="AB28" s="1739"/>
      <c r="AC28" s="1740"/>
      <c r="AD28" s="1739"/>
      <c r="AE28" s="1740"/>
      <c r="AF28" s="1739"/>
      <c r="AG28" s="1740"/>
      <c r="AH28" s="1739"/>
      <c r="AI28" s="1740"/>
      <c r="AJ28" s="1739"/>
      <c r="AK28" s="1740"/>
      <c r="AL28" s="1739"/>
      <c r="AM28" s="1740"/>
      <c r="AN28" s="1739"/>
      <c r="AO28" s="1740"/>
      <c r="AP28" s="1739"/>
      <c r="AQ28" s="1740"/>
    </row>
    <row r="29" ht="8.45" customHeight="1">
      <c r="A29" s="1746">
        <f>SUM(D29:I29)</f>
        <v>0</v>
      </c>
      <c r="B29" s="599"/>
      <c r="C29" s="1747"/>
      <c r="D29" s="1748"/>
      <c r="E29" s="1371"/>
      <c r="F29" s="1374"/>
      <c r="G29" s="1373"/>
      <c r="H29" s="1374"/>
      <c r="I29" s="1373"/>
      <c r="J29" s="1374"/>
      <c r="K29" s="1373"/>
      <c r="L29" s="1374"/>
      <c r="M29" s="1373"/>
      <c r="N29" s="1374"/>
      <c r="O29" s="1373"/>
      <c r="P29" s="1374"/>
      <c r="Q29" s="1373"/>
      <c r="R29" s="1374"/>
      <c r="S29" s="1373"/>
      <c r="T29" s="1374"/>
      <c r="U29" s="1373"/>
      <c r="V29" s="1374"/>
      <c r="W29" s="1373"/>
      <c r="X29" s="1374"/>
      <c r="Y29" s="1373"/>
      <c r="Z29" s="1374"/>
      <c r="AA29" s="1373"/>
      <c r="AB29" s="1374"/>
      <c r="AC29" s="1373"/>
      <c r="AD29" s="1374"/>
      <c r="AE29" s="1373"/>
      <c r="AF29" s="1374"/>
      <c r="AG29" s="1373"/>
      <c r="AH29" s="1374"/>
      <c r="AI29" s="1373"/>
      <c r="AJ29" s="1374"/>
      <c r="AK29" s="1373"/>
      <c r="AL29" s="1374"/>
      <c r="AM29" s="1373"/>
      <c r="AN29" s="1374"/>
      <c r="AO29" s="1373"/>
      <c r="AP29" s="1374"/>
      <c r="AQ29" s="1373"/>
    </row>
  </sheetData>
  <mergeCells count="44">
    <mergeCell ref="B4:B10"/>
    <mergeCell ref="B15:B17"/>
    <mergeCell ref="B19:B28"/>
    <mergeCell ref="B12:B13"/>
    <mergeCell ref="D1:E1"/>
    <mergeCell ref="D2:E2"/>
    <mergeCell ref="L1:M1"/>
    <mergeCell ref="J1:K1"/>
    <mergeCell ref="H1:I1"/>
    <mergeCell ref="F1:G1"/>
    <mergeCell ref="V1:W1"/>
    <mergeCell ref="T1:U1"/>
    <mergeCell ref="N1:O1"/>
    <mergeCell ref="R1:S1"/>
    <mergeCell ref="X1:Y1"/>
    <mergeCell ref="Z1:AA1"/>
    <mergeCell ref="AB1:AC1"/>
    <mergeCell ref="AP1:AQ1"/>
    <mergeCell ref="P1:Q1"/>
    <mergeCell ref="AJ1:AK1"/>
    <mergeCell ref="AH1:AI1"/>
    <mergeCell ref="AD1:AE1"/>
    <mergeCell ref="AF1:AG1"/>
    <mergeCell ref="AL1:AM1"/>
    <mergeCell ref="AN1:AO1"/>
    <mergeCell ref="F2:G2"/>
    <mergeCell ref="H2:I2"/>
    <mergeCell ref="J2:K2"/>
    <mergeCell ref="L2:M2"/>
    <mergeCell ref="N2:O2"/>
    <mergeCell ref="AL2:AM2"/>
    <mergeCell ref="AN2:AO2"/>
    <mergeCell ref="AP2:AQ2"/>
    <mergeCell ref="P2:Q2"/>
    <mergeCell ref="AB2:AC2"/>
    <mergeCell ref="AF2:AG2"/>
    <mergeCell ref="AD2:AE2"/>
    <mergeCell ref="AJ2:AK2"/>
    <mergeCell ref="AH2:AI2"/>
    <mergeCell ref="R2:S2"/>
    <mergeCell ref="T2:U2"/>
    <mergeCell ref="V2:W2"/>
    <mergeCell ref="X2:Y2"/>
    <mergeCell ref="Z2:AA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Q29"/>
  <sheetViews>
    <sheetView workbookViewId="0" showGridLines="0" defaultGridColor="1">
      <pane topLeftCell="D1" xSplit="3" ySplit="0" activePane="topRight" state="frozen"/>
    </sheetView>
  </sheetViews>
  <sheetFormatPr defaultColWidth="16.3333" defaultRowHeight="19.9" customHeight="1" outlineLevelRow="0" outlineLevelCol="0"/>
  <cols>
    <col min="1" max="2" width="16.3516" style="1758" customWidth="1"/>
    <col min="3" max="3" width="16.5" style="1758" customWidth="1"/>
    <col min="4" max="43" width="16.3516" style="1758" customWidth="1"/>
    <col min="44" max="16384" width="16.3516" style="1758" customWidth="1"/>
  </cols>
  <sheetData>
    <row r="1" ht="21.4" customHeight="1">
      <c r="A1" t="s" s="521">
        <v>194</v>
      </c>
      <c r="B1" s="522"/>
      <c r="C1" t="s" s="1333">
        <v>382</v>
      </c>
      <c r="D1" t="s" s="1725">
        <v>383</v>
      </c>
      <c r="E1" s="1335"/>
      <c r="F1" t="s" s="1725">
        <v>384</v>
      </c>
      <c r="G1" s="1335"/>
      <c r="H1" t="s" s="1725">
        <v>385</v>
      </c>
      <c r="I1" s="1335"/>
      <c r="J1" t="s" s="1725">
        <v>386</v>
      </c>
      <c r="K1" s="1335"/>
      <c r="L1" t="s" s="1725">
        <v>387</v>
      </c>
      <c r="M1" s="1335"/>
      <c r="N1" t="s" s="1726">
        <v>388</v>
      </c>
      <c r="O1" s="1335"/>
      <c r="P1" t="s" s="1726">
        <v>389</v>
      </c>
      <c r="Q1" s="1335"/>
      <c r="R1" t="s" s="1726">
        <v>390</v>
      </c>
      <c r="S1" s="1335"/>
      <c r="T1" t="s" s="1725">
        <v>391</v>
      </c>
      <c r="U1" s="1335"/>
      <c r="V1" t="s" s="1725">
        <v>392</v>
      </c>
      <c r="W1" s="1335"/>
      <c r="X1" t="s" s="1726">
        <v>393</v>
      </c>
      <c r="Y1" s="1335"/>
      <c r="Z1" t="s" s="1725">
        <v>394</v>
      </c>
      <c r="AA1" s="1335"/>
      <c r="AB1" t="s" s="1725">
        <v>395</v>
      </c>
      <c r="AC1" s="1335"/>
      <c r="AD1" t="s" s="1725">
        <v>396</v>
      </c>
      <c r="AE1" s="1335"/>
      <c r="AF1" t="s" s="1726">
        <v>397</v>
      </c>
      <c r="AG1" s="1335"/>
      <c r="AH1" t="s" s="1727">
        <v>398</v>
      </c>
      <c r="AI1" s="1335"/>
      <c r="AJ1" t="s" s="1725">
        <v>399</v>
      </c>
      <c r="AK1" s="1335"/>
      <c r="AL1" t="s" s="1725">
        <v>400</v>
      </c>
      <c r="AM1" s="1335"/>
      <c r="AN1" t="s" s="1726">
        <v>401</v>
      </c>
      <c r="AO1" s="1335"/>
      <c r="AP1" t="s" s="1728">
        <v>413</v>
      </c>
      <c r="AQ1" s="1335"/>
    </row>
    <row r="2" ht="21.2" customHeight="1">
      <c r="A2" s="1729"/>
      <c r="B2" s="1730"/>
      <c r="C2" t="s" s="1731">
        <v>403</v>
      </c>
      <c r="D2" t="s" s="1732">
        <v>173</v>
      </c>
      <c r="E2" s="1733"/>
      <c r="F2" t="s" s="1732">
        <v>173</v>
      </c>
      <c r="G2" s="1733"/>
      <c r="H2" t="s" s="1732">
        <v>173</v>
      </c>
      <c r="I2" s="1733"/>
      <c r="J2" t="s" s="1732">
        <v>173</v>
      </c>
      <c r="K2" s="1733"/>
      <c r="L2" t="s" s="1732">
        <v>173</v>
      </c>
      <c r="M2" s="1733"/>
      <c r="N2" t="s" s="1732">
        <v>173</v>
      </c>
      <c r="O2" s="1733"/>
      <c r="P2" t="s" s="1734">
        <v>404</v>
      </c>
      <c r="Q2" s="1733"/>
      <c r="R2" t="s" s="1732">
        <v>173</v>
      </c>
      <c r="S2" s="1733"/>
      <c r="T2" t="s" s="1734">
        <v>405</v>
      </c>
      <c r="U2" s="1733"/>
      <c r="V2" t="s" s="1734">
        <v>405</v>
      </c>
      <c r="W2" s="1733"/>
      <c r="X2" t="s" s="1734">
        <v>405</v>
      </c>
      <c r="Y2" s="1733"/>
      <c r="Z2" t="s" s="1734">
        <v>174</v>
      </c>
      <c r="AA2" s="1733"/>
      <c r="AB2" t="s" s="1734">
        <v>174</v>
      </c>
      <c r="AC2" s="1733"/>
      <c r="AD2" t="s" s="1734">
        <v>174</v>
      </c>
      <c r="AE2" s="1733"/>
      <c r="AF2" t="s" s="1734">
        <v>174</v>
      </c>
      <c r="AG2" s="1733"/>
      <c r="AH2" t="s" s="1734">
        <v>174</v>
      </c>
      <c r="AI2" s="1733"/>
      <c r="AJ2" t="s" s="1734">
        <v>174</v>
      </c>
      <c r="AK2" s="1733"/>
      <c r="AL2" t="s" s="1734">
        <v>72</v>
      </c>
      <c r="AM2" s="1733"/>
      <c r="AN2" t="s" s="1734">
        <v>72</v>
      </c>
      <c r="AO2" s="1733"/>
      <c r="AP2" t="s" s="1734">
        <v>173</v>
      </c>
      <c r="AQ2" s="1733"/>
    </row>
    <row r="3" ht="20.25" customHeight="1">
      <c r="A3" t="s" s="1350">
        <v>406</v>
      </c>
      <c r="B3" s="1735"/>
      <c r="C3" t="s" s="1736">
        <v>203</v>
      </c>
      <c r="D3" t="s" s="1350">
        <v>204</v>
      </c>
      <c r="E3" t="s" s="1736">
        <v>205</v>
      </c>
      <c r="F3" t="s" s="1350">
        <v>204</v>
      </c>
      <c r="G3" t="s" s="1736">
        <v>205</v>
      </c>
      <c r="H3" t="s" s="1350">
        <v>204</v>
      </c>
      <c r="I3" t="s" s="1736">
        <v>205</v>
      </c>
      <c r="J3" t="s" s="1350">
        <v>204</v>
      </c>
      <c r="K3" t="s" s="1736">
        <v>205</v>
      </c>
      <c r="L3" t="s" s="1350">
        <v>204</v>
      </c>
      <c r="M3" t="s" s="1736">
        <v>205</v>
      </c>
      <c r="N3" t="s" s="1350">
        <v>204</v>
      </c>
      <c r="O3" t="s" s="1736">
        <v>205</v>
      </c>
      <c r="P3" t="s" s="1350">
        <v>204</v>
      </c>
      <c r="Q3" t="s" s="1736">
        <v>205</v>
      </c>
      <c r="R3" t="s" s="1350">
        <v>204</v>
      </c>
      <c r="S3" t="s" s="1736">
        <v>205</v>
      </c>
      <c r="T3" t="s" s="1350">
        <v>204</v>
      </c>
      <c r="U3" t="s" s="1736">
        <v>205</v>
      </c>
      <c r="V3" t="s" s="1350">
        <v>204</v>
      </c>
      <c r="W3" t="s" s="1736">
        <v>205</v>
      </c>
      <c r="X3" t="s" s="1350">
        <v>204</v>
      </c>
      <c r="Y3" t="s" s="1736">
        <v>205</v>
      </c>
      <c r="Z3" t="s" s="1350">
        <v>204</v>
      </c>
      <c r="AA3" t="s" s="1736">
        <v>205</v>
      </c>
      <c r="AB3" t="s" s="1350">
        <v>204</v>
      </c>
      <c r="AC3" t="s" s="1736">
        <v>205</v>
      </c>
      <c r="AD3" t="s" s="1350">
        <v>204</v>
      </c>
      <c r="AE3" t="s" s="1736">
        <v>205</v>
      </c>
      <c r="AF3" t="s" s="1350">
        <v>204</v>
      </c>
      <c r="AG3" t="s" s="1736">
        <v>205</v>
      </c>
      <c r="AH3" t="s" s="1350">
        <v>204</v>
      </c>
      <c r="AI3" t="s" s="1736">
        <v>205</v>
      </c>
      <c r="AJ3" t="s" s="1350">
        <v>204</v>
      </c>
      <c r="AK3" t="s" s="1736">
        <v>205</v>
      </c>
      <c r="AL3" t="s" s="1350">
        <v>204</v>
      </c>
      <c r="AM3" t="s" s="1736">
        <v>205</v>
      </c>
      <c r="AN3" t="s" s="1350">
        <v>204</v>
      </c>
      <c r="AO3" t="s" s="1736">
        <v>205</v>
      </c>
      <c r="AP3" t="s" s="1350">
        <v>204</v>
      </c>
      <c r="AQ3" t="s" s="1736">
        <v>205</v>
      </c>
    </row>
    <row r="4" ht="20.1" customHeight="1">
      <c r="A4" s="1354">
        <f>SUM(D4:AQ4)</f>
        <v>0</v>
      </c>
      <c r="B4" t="s" s="556">
        <v>206</v>
      </c>
      <c r="C4" t="s" s="1351">
        <v>407</v>
      </c>
      <c r="D4" s="1737"/>
      <c r="E4" s="1738"/>
      <c r="F4" s="1737"/>
      <c r="G4" s="1738"/>
      <c r="H4" s="1737"/>
      <c r="I4" s="1738"/>
      <c r="J4" s="1737"/>
      <c r="K4" s="1738"/>
      <c r="L4" s="1737"/>
      <c r="M4" s="1738"/>
      <c r="N4" s="1737"/>
      <c r="O4" s="1738"/>
      <c r="P4" s="1737"/>
      <c r="Q4" s="1738"/>
      <c r="R4" s="1737"/>
      <c r="S4" s="1738"/>
      <c r="T4" s="1737"/>
      <c r="U4" s="1738"/>
      <c r="V4" s="1737"/>
      <c r="W4" s="1738"/>
      <c r="X4" s="1737"/>
      <c r="Y4" s="1738"/>
      <c r="Z4" s="1737"/>
      <c r="AA4" s="1738"/>
      <c r="AB4" s="1737"/>
      <c r="AC4" s="1738"/>
      <c r="AD4" s="1737"/>
      <c r="AE4" s="1738"/>
      <c r="AF4" s="1737"/>
      <c r="AG4" s="1738"/>
      <c r="AH4" s="1737"/>
      <c r="AI4" s="1738"/>
      <c r="AJ4" s="1737"/>
      <c r="AK4" s="1738"/>
      <c r="AL4" s="1737"/>
      <c r="AM4" s="1738"/>
      <c r="AN4" s="1737"/>
      <c r="AO4" s="1738"/>
      <c r="AP4" s="1737"/>
      <c r="AQ4" s="1738"/>
    </row>
    <row r="5" ht="20.1" customHeight="1">
      <c r="A5" s="1352">
        <f>SUM(D5:AQ5)</f>
        <v>0</v>
      </c>
      <c r="B5" s="567"/>
      <c r="C5" t="s" s="1351">
        <v>408</v>
      </c>
      <c r="D5" s="1739"/>
      <c r="E5" s="1740"/>
      <c r="F5" s="1739"/>
      <c r="G5" s="1740"/>
      <c r="H5" s="1739"/>
      <c r="I5" s="1740"/>
      <c r="J5" s="1739"/>
      <c r="K5" s="1740"/>
      <c r="L5" s="1739"/>
      <c r="M5" s="1740"/>
      <c r="N5" s="1739"/>
      <c r="O5" s="1740"/>
      <c r="P5" s="1739"/>
      <c r="Q5" s="1740"/>
      <c r="R5" s="1739"/>
      <c r="S5" s="1740"/>
      <c r="T5" s="1739"/>
      <c r="U5" s="1740"/>
      <c r="V5" s="1739"/>
      <c r="W5" s="1740"/>
      <c r="X5" s="1739"/>
      <c r="Y5" s="1740"/>
      <c r="Z5" s="1739"/>
      <c r="AA5" s="1740"/>
      <c r="AB5" s="1739"/>
      <c r="AC5" s="1740"/>
      <c r="AD5" s="1739"/>
      <c r="AE5" s="1740"/>
      <c r="AF5" s="1739"/>
      <c r="AG5" s="1740"/>
      <c r="AH5" s="1739"/>
      <c r="AI5" s="1740"/>
      <c r="AJ5" s="1739"/>
      <c r="AK5" s="1740"/>
      <c r="AL5" s="1739"/>
      <c r="AM5" s="1740"/>
      <c r="AN5" s="1739"/>
      <c r="AO5" s="1740"/>
      <c r="AP5" s="1739"/>
      <c r="AQ5" s="1740"/>
    </row>
    <row r="6" ht="20.1" customHeight="1">
      <c r="A6" s="1354">
        <f>SUM(D6:AQ6)</f>
        <v>0</v>
      </c>
      <c r="B6" s="567"/>
      <c r="C6" t="s" s="1351">
        <v>208</v>
      </c>
      <c r="D6" s="1737"/>
      <c r="E6" s="1738"/>
      <c r="F6" s="1737"/>
      <c r="G6" s="1738"/>
      <c r="H6" s="1737"/>
      <c r="I6" s="1738"/>
      <c r="J6" s="1737"/>
      <c r="K6" s="1738"/>
      <c r="L6" s="1737"/>
      <c r="M6" s="1738"/>
      <c r="N6" s="1737"/>
      <c r="O6" s="1738"/>
      <c r="P6" s="1737"/>
      <c r="Q6" s="1738"/>
      <c r="R6" s="1737"/>
      <c r="S6" s="1738"/>
      <c r="T6" s="1737"/>
      <c r="U6" s="1738"/>
      <c r="V6" s="1737"/>
      <c r="W6" s="1738"/>
      <c r="X6" s="1737"/>
      <c r="Y6" s="1738"/>
      <c r="Z6" s="1737"/>
      <c r="AA6" s="1738"/>
      <c r="AB6" s="1737"/>
      <c r="AC6" s="1738"/>
      <c r="AD6" s="1737"/>
      <c r="AE6" s="1738"/>
      <c r="AF6" s="1737"/>
      <c r="AG6" s="1738"/>
      <c r="AH6" s="1737"/>
      <c r="AI6" s="1738"/>
      <c r="AJ6" s="1737"/>
      <c r="AK6" s="1738"/>
      <c r="AL6" s="1737"/>
      <c r="AM6" s="1738"/>
      <c r="AN6" s="1737"/>
      <c r="AO6" s="1738"/>
      <c r="AP6" s="1737"/>
      <c r="AQ6" s="1738"/>
    </row>
    <row r="7" ht="20.1" customHeight="1">
      <c r="A7" s="1352">
        <f>SUM(D7:AQ7)</f>
        <v>0</v>
      </c>
      <c r="B7" s="567"/>
      <c r="C7" t="s" s="1351">
        <v>209</v>
      </c>
      <c r="D7" s="1739"/>
      <c r="E7" s="1740"/>
      <c r="F7" s="1739"/>
      <c r="G7" s="1740"/>
      <c r="H7" s="1739"/>
      <c r="I7" s="1740"/>
      <c r="J7" s="1739"/>
      <c r="K7" s="1740"/>
      <c r="L7" s="1739"/>
      <c r="M7" s="1740"/>
      <c r="N7" s="1739"/>
      <c r="O7" s="1740"/>
      <c r="P7" s="1739"/>
      <c r="Q7" s="1740"/>
      <c r="R7" s="1739"/>
      <c r="S7" s="1740"/>
      <c r="T7" s="1739"/>
      <c r="U7" s="1740"/>
      <c r="V7" s="1739"/>
      <c r="W7" s="1740"/>
      <c r="X7" s="1739"/>
      <c r="Y7" s="1740"/>
      <c r="Z7" s="1739"/>
      <c r="AA7" s="1740"/>
      <c r="AB7" s="1739"/>
      <c r="AC7" s="1740"/>
      <c r="AD7" s="1739"/>
      <c r="AE7" s="1740"/>
      <c r="AF7" s="1739"/>
      <c r="AG7" s="1740"/>
      <c r="AH7" s="1739"/>
      <c r="AI7" s="1740"/>
      <c r="AJ7" s="1739"/>
      <c r="AK7" s="1740"/>
      <c r="AL7" s="1739"/>
      <c r="AM7" s="1740"/>
      <c r="AN7" s="1739"/>
      <c r="AO7" s="1740"/>
      <c r="AP7" s="1739"/>
      <c r="AQ7" s="1740"/>
    </row>
    <row r="8" ht="20.1" customHeight="1">
      <c r="A8" s="1354">
        <f>SUM(D8:AQ8)</f>
        <v>0</v>
      </c>
      <c r="B8" s="567"/>
      <c r="C8" t="s" s="1351">
        <v>210</v>
      </c>
      <c r="D8" s="1737"/>
      <c r="E8" s="1738"/>
      <c r="F8" s="1737"/>
      <c r="G8" s="1738"/>
      <c r="H8" s="1737"/>
      <c r="I8" s="1738"/>
      <c r="J8" s="1737"/>
      <c r="K8" s="1738"/>
      <c r="L8" s="1737"/>
      <c r="M8" s="1738"/>
      <c r="N8" s="1737"/>
      <c r="O8" s="1738"/>
      <c r="P8" s="1737"/>
      <c r="Q8" s="1738"/>
      <c r="R8" s="1737"/>
      <c r="S8" s="1738"/>
      <c r="T8" s="1737"/>
      <c r="U8" s="1738"/>
      <c r="V8" s="1737"/>
      <c r="W8" s="1738"/>
      <c r="X8" s="1737"/>
      <c r="Y8" s="1738"/>
      <c r="Z8" s="1737"/>
      <c r="AA8" s="1738"/>
      <c r="AB8" s="1737"/>
      <c r="AC8" s="1738"/>
      <c r="AD8" s="1737"/>
      <c r="AE8" s="1738"/>
      <c r="AF8" s="1737"/>
      <c r="AG8" s="1738"/>
      <c r="AH8" s="1737"/>
      <c r="AI8" s="1738"/>
      <c r="AJ8" s="1737"/>
      <c r="AK8" s="1738"/>
      <c r="AL8" s="1737"/>
      <c r="AM8" s="1738"/>
      <c r="AN8" s="1737"/>
      <c r="AO8" s="1738"/>
      <c r="AP8" s="1737"/>
      <c r="AQ8" s="1738"/>
    </row>
    <row r="9" ht="20.1" customHeight="1">
      <c r="A9" s="1352">
        <f>SUM(D9:AQ9)</f>
        <v>0</v>
      </c>
      <c r="B9" s="567"/>
      <c r="C9" t="s" s="1351">
        <v>211</v>
      </c>
      <c r="D9" s="1739"/>
      <c r="E9" s="1740"/>
      <c r="F9" s="1739"/>
      <c r="G9" s="1740"/>
      <c r="H9" s="1739"/>
      <c r="I9" s="1740"/>
      <c r="J9" s="1739"/>
      <c r="K9" s="1740"/>
      <c r="L9" s="1739"/>
      <c r="M9" s="1740"/>
      <c r="N9" s="1739"/>
      <c r="O9" s="1740"/>
      <c r="P9" s="1739"/>
      <c r="Q9" s="1740"/>
      <c r="R9" s="1739"/>
      <c r="S9" s="1740"/>
      <c r="T9" s="1739"/>
      <c r="U9" s="1740"/>
      <c r="V9" s="1739"/>
      <c r="W9" s="1740"/>
      <c r="X9" s="1739"/>
      <c r="Y9" s="1740"/>
      <c r="Z9" s="1739"/>
      <c r="AA9" s="1740"/>
      <c r="AB9" s="1739"/>
      <c r="AC9" s="1740"/>
      <c r="AD9" s="1739"/>
      <c r="AE9" s="1740"/>
      <c r="AF9" s="1739"/>
      <c r="AG9" s="1740"/>
      <c r="AH9" s="1739"/>
      <c r="AI9" s="1740"/>
      <c r="AJ9" s="1739"/>
      <c r="AK9" s="1740"/>
      <c r="AL9" s="1739"/>
      <c r="AM9" s="1740"/>
      <c r="AN9" s="1739"/>
      <c r="AO9" s="1740"/>
      <c r="AP9" s="1739"/>
      <c r="AQ9" s="1740"/>
    </row>
    <row r="10" ht="20.45" customHeight="1">
      <c r="A10" s="1354">
        <f>SUM(D10:AQ10)</f>
        <v>0</v>
      </c>
      <c r="B10" s="574"/>
      <c r="C10" t="s" s="1356">
        <v>212</v>
      </c>
      <c r="D10" s="1737"/>
      <c r="E10" s="1738"/>
      <c r="F10" s="1737"/>
      <c r="G10" s="1738"/>
      <c r="H10" s="1737"/>
      <c r="I10" s="1738"/>
      <c r="J10" s="1737"/>
      <c r="K10" s="1738"/>
      <c r="L10" s="1737"/>
      <c r="M10" s="1738"/>
      <c r="N10" s="1737"/>
      <c r="O10" s="1738"/>
      <c r="P10" s="1737"/>
      <c r="Q10" s="1738"/>
      <c r="R10" s="1737"/>
      <c r="S10" s="1738"/>
      <c r="T10" s="1737"/>
      <c r="U10" s="1738"/>
      <c r="V10" s="1737"/>
      <c r="W10" s="1738"/>
      <c r="X10" s="1737"/>
      <c r="Y10" s="1738"/>
      <c r="Z10" s="1737"/>
      <c r="AA10" s="1738"/>
      <c r="AB10" s="1737"/>
      <c r="AC10" s="1738"/>
      <c r="AD10" s="1737"/>
      <c r="AE10" s="1738"/>
      <c r="AF10" s="1737"/>
      <c r="AG10" s="1738"/>
      <c r="AH10" s="1737"/>
      <c r="AI10" s="1738"/>
      <c r="AJ10" s="1737"/>
      <c r="AK10" s="1738"/>
      <c r="AL10" s="1737"/>
      <c r="AM10" s="1738"/>
      <c r="AN10" s="1737"/>
      <c r="AO10" s="1738"/>
      <c r="AP10" s="1737"/>
      <c r="AQ10" s="1738"/>
    </row>
    <row r="11" ht="8.45" customHeight="1">
      <c r="A11" s="1742">
        <f>SUM(D11:I11)</f>
        <v>0</v>
      </c>
      <c r="B11" s="577"/>
      <c r="C11" s="1743"/>
      <c r="D11" s="1744"/>
      <c r="E11" s="1359"/>
      <c r="F11" s="1358"/>
      <c r="G11" s="1359"/>
      <c r="H11" s="1358"/>
      <c r="I11" s="1359"/>
      <c r="J11" s="1358"/>
      <c r="K11" s="1359"/>
      <c r="L11" s="1358"/>
      <c r="M11" s="1359"/>
      <c r="N11" s="1358"/>
      <c r="O11" s="1359"/>
      <c r="P11" s="1358"/>
      <c r="Q11" s="1359"/>
      <c r="R11" s="1358"/>
      <c r="S11" s="1359"/>
      <c r="T11" s="1358"/>
      <c r="U11" s="1359"/>
      <c r="V11" s="1358"/>
      <c r="W11" s="1359"/>
      <c r="X11" s="1358"/>
      <c r="Y11" s="1359"/>
      <c r="Z11" s="1358"/>
      <c r="AA11" s="1359"/>
      <c r="AB11" s="1358"/>
      <c r="AC11" s="1359"/>
      <c r="AD11" s="1358"/>
      <c r="AE11" s="1359"/>
      <c r="AF11" s="1358"/>
      <c r="AG11" s="1359"/>
      <c r="AH11" s="1358"/>
      <c r="AI11" s="1359"/>
      <c r="AJ11" s="1358"/>
      <c r="AK11" s="1359"/>
      <c r="AL11" s="1358"/>
      <c r="AM11" s="1359"/>
      <c r="AN11" s="1358"/>
      <c r="AO11" s="1359"/>
      <c r="AP11" s="1358"/>
      <c r="AQ11" s="1359"/>
    </row>
    <row r="12" ht="20.45" customHeight="1">
      <c r="A12" s="1352">
        <f>SUM(D12:AQ12)</f>
        <v>0</v>
      </c>
      <c r="B12" t="s" s="585">
        <v>213</v>
      </c>
      <c r="C12" t="s" s="1362">
        <v>82</v>
      </c>
      <c r="D12" s="1739"/>
      <c r="E12" s="1740"/>
      <c r="F12" s="1739"/>
      <c r="G12" s="1740"/>
      <c r="H12" s="1739"/>
      <c r="I12" s="1740"/>
      <c r="J12" s="1739"/>
      <c r="K12" s="1740"/>
      <c r="L12" s="1739"/>
      <c r="M12" s="1740"/>
      <c r="N12" s="1739"/>
      <c r="O12" s="1740"/>
      <c r="P12" s="1739"/>
      <c r="Q12" s="1740"/>
      <c r="R12" s="1739"/>
      <c r="S12" s="1740"/>
      <c r="T12" s="1739"/>
      <c r="U12" s="1740"/>
      <c r="V12" s="1739"/>
      <c r="W12" s="1740"/>
      <c r="X12" s="1739"/>
      <c r="Y12" s="1740"/>
      <c r="Z12" s="1739"/>
      <c r="AA12" s="1740"/>
      <c r="AB12" s="1739"/>
      <c r="AC12" s="1740"/>
      <c r="AD12" s="1739"/>
      <c r="AE12" s="1740"/>
      <c r="AF12" s="1739"/>
      <c r="AG12" s="1740"/>
      <c r="AH12" s="1739"/>
      <c r="AI12" s="1740"/>
      <c r="AJ12" s="1739"/>
      <c r="AK12" s="1740"/>
      <c r="AL12" s="1739"/>
      <c r="AM12" s="1740"/>
      <c r="AN12" s="1739"/>
      <c r="AO12" s="1740"/>
      <c r="AP12" s="1739"/>
      <c r="AQ12" s="1740"/>
    </row>
    <row r="13" ht="20.45" customHeight="1">
      <c r="A13" s="1354">
        <f>SUM(D13:AQ13)</f>
        <v>0</v>
      </c>
      <c r="B13" s="574"/>
      <c r="C13" t="s" s="1356">
        <v>76</v>
      </c>
      <c r="D13" s="1737"/>
      <c r="E13" s="1738"/>
      <c r="F13" s="1737"/>
      <c r="G13" s="1738"/>
      <c r="H13" s="1737"/>
      <c r="I13" s="1738"/>
      <c r="J13" s="1737"/>
      <c r="K13" s="1738"/>
      <c r="L13" s="1737"/>
      <c r="M13" s="1738"/>
      <c r="N13" s="1737"/>
      <c r="O13" s="1738"/>
      <c r="P13" s="1737"/>
      <c r="Q13" s="1738"/>
      <c r="R13" s="1737"/>
      <c r="S13" s="1738"/>
      <c r="T13" s="1737"/>
      <c r="U13" s="1738"/>
      <c r="V13" s="1737"/>
      <c r="W13" s="1738"/>
      <c r="X13" s="1737"/>
      <c r="Y13" s="1738"/>
      <c r="Z13" s="1737"/>
      <c r="AA13" s="1738"/>
      <c r="AB13" s="1737"/>
      <c r="AC13" s="1738"/>
      <c r="AD13" s="1737"/>
      <c r="AE13" s="1738"/>
      <c r="AF13" s="1737"/>
      <c r="AG13" s="1738"/>
      <c r="AH13" s="1737"/>
      <c r="AI13" s="1738"/>
      <c r="AJ13" s="1737"/>
      <c r="AK13" s="1738"/>
      <c r="AL13" s="1737"/>
      <c r="AM13" s="1738"/>
      <c r="AN13" s="1737"/>
      <c r="AO13" s="1738"/>
      <c r="AP13" s="1737"/>
      <c r="AQ13" s="1738"/>
    </row>
    <row r="14" ht="8.45" customHeight="1">
      <c r="A14" s="576">
        <f>SUM(D14:I14)</f>
        <v>0</v>
      </c>
      <c r="B14" s="577"/>
      <c r="C14" s="1743"/>
      <c r="D14" s="1744"/>
      <c r="E14" s="1359"/>
      <c r="F14" s="1358"/>
      <c r="G14" s="1359"/>
      <c r="H14" s="1358"/>
      <c r="I14" s="1359"/>
      <c r="J14" s="1358"/>
      <c r="K14" s="1359"/>
      <c r="L14" s="1358"/>
      <c r="M14" s="1359"/>
      <c r="N14" s="1358"/>
      <c r="O14" s="1359"/>
      <c r="P14" s="1358"/>
      <c r="Q14" s="1359"/>
      <c r="R14" s="1358"/>
      <c r="S14" s="1359"/>
      <c r="T14" s="1358"/>
      <c r="U14" s="1359"/>
      <c r="V14" s="1358"/>
      <c r="W14" s="1359"/>
      <c r="X14" s="1358"/>
      <c r="Y14" s="1359"/>
      <c r="Z14" s="1358"/>
      <c r="AA14" s="1359"/>
      <c r="AB14" s="1358"/>
      <c r="AC14" s="1359"/>
      <c r="AD14" s="1358"/>
      <c r="AE14" s="1359"/>
      <c r="AF14" s="1358"/>
      <c r="AG14" s="1359"/>
      <c r="AH14" s="1358"/>
      <c r="AI14" s="1359"/>
      <c r="AJ14" s="1358"/>
      <c r="AK14" s="1359"/>
      <c r="AL14" s="1358"/>
      <c r="AM14" s="1359"/>
      <c r="AN14" s="1358"/>
      <c r="AO14" s="1359"/>
      <c r="AP14" s="1358"/>
      <c r="AQ14" s="1359"/>
    </row>
    <row r="15" ht="20.45" customHeight="1">
      <c r="A15" s="1352">
        <f>SUM(D15:AQ15)</f>
        <v>0</v>
      </c>
      <c r="B15" t="s" s="585">
        <v>214</v>
      </c>
      <c r="C15" t="s" s="1362">
        <v>215</v>
      </c>
      <c r="D15" s="1739"/>
      <c r="E15" s="1740"/>
      <c r="F15" s="1739"/>
      <c r="G15" s="1740"/>
      <c r="H15" s="1739"/>
      <c r="I15" s="1740"/>
      <c r="J15" s="1739"/>
      <c r="K15" s="1740"/>
      <c r="L15" s="1739"/>
      <c r="M15" s="1740"/>
      <c r="N15" s="1739"/>
      <c r="O15" s="1740"/>
      <c r="P15" s="1739"/>
      <c r="Q15" s="1740"/>
      <c r="R15" s="1739"/>
      <c r="S15" s="1740"/>
      <c r="T15" s="1739"/>
      <c r="U15" s="1740"/>
      <c r="V15" s="1739"/>
      <c r="W15" s="1740"/>
      <c r="X15" s="1739"/>
      <c r="Y15" s="1740"/>
      <c r="Z15" s="1739"/>
      <c r="AA15" s="1740"/>
      <c r="AB15" s="1739"/>
      <c r="AC15" s="1740"/>
      <c r="AD15" s="1739"/>
      <c r="AE15" s="1740"/>
      <c r="AF15" s="1739"/>
      <c r="AG15" s="1740"/>
      <c r="AH15" s="1739"/>
      <c r="AI15" s="1740"/>
      <c r="AJ15" s="1739"/>
      <c r="AK15" s="1740"/>
      <c r="AL15" s="1739"/>
      <c r="AM15" s="1740"/>
      <c r="AN15" s="1739"/>
      <c r="AO15" s="1740"/>
      <c r="AP15" s="1739"/>
      <c r="AQ15" s="1740"/>
    </row>
    <row r="16" ht="20.1" customHeight="1">
      <c r="A16" s="1354">
        <f>SUM(D16:AQ16)</f>
        <v>0</v>
      </c>
      <c r="B16" s="567"/>
      <c r="C16" t="s" s="1351">
        <v>216</v>
      </c>
      <c r="D16" s="1737"/>
      <c r="E16" s="1738"/>
      <c r="F16" s="1737"/>
      <c r="G16" s="1738"/>
      <c r="H16" s="1737"/>
      <c r="I16" s="1738"/>
      <c r="J16" s="1737"/>
      <c r="K16" s="1738"/>
      <c r="L16" s="1737"/>
      <c r="M16" s="1738"/>
      <c r="N16" s="1737"/>
      <c r="O16" s="1738"/>
      <c r="P16" s="1737"/>
      <c r="Q16" s="1738"/>
      <c r="R16" s="1737"/>
      <c r="S16" s="1738"/>
      <c r="T16" s="1737"/>
      <c r="U16" s="1738"/>
      <c r="V16" s="1737"/>
      <c r="W16" s="1738"/>
      <c r="X16" s="1737"/>
      <c r="Y16" s="1738"/>
      <c r="Z16" s="1737"/>
      <c r="AA16" s="1738"/>
      <c r="AB16" s="1737"/>
      <c r="AC16" s="1738"/>
      <c r="AD16" s="1737"/>
      <c r="AE16" s="1738"/>
      <c r="AF16" s="1737"/>
      <c r="AG16" s="1738"/>
      <c r="AH16" s="1737"/>
      <c r="AI16" s="1738"/>
      <c r="AJ16" s="1737"/>
      <c r="AK16" s="1738"/>
      <c r="AL16" s="1737"/>
      <c r="AM16" s="1738"/>
      <c r="AN16" s="1737"/>
      <c r="AO16" s="1738"/>
      <c r="AP16" s="1737"/>
      <c r="AQ16" s="1738"/>
    </row>
    <row r="17" ht="20.45" customHeight="1">
      <c r="A17" s="1352">
        <f>SUM(D17:AQ17)</f>
        <v>0</v>
      </c>
      <c r="B17" s="574"/>
      <c r="C17" t="s" s="1356">
        <v>217</v>
      </c>
      <c r="D17" s="1739"/>
      <c r="E17" s="1740"/>
      <c r="F17" s="1739"/>
      <c r="G17" s="1740"/>
      <c r="H17" s="1739"/>
      <c r="I17" s="1740"/>
      <c r="J17" s="1739"/>
      <c r="K17" s="1740"/>
      <c r="L17" s="1739"/>
      <c r="M17" s="1740"/>
      <c r="N17" s="1739"/>
      <c r="O17" s="1740"/>
      <c r="P17" s="1739"/>
      <c r="Q17" s="1740"/>
      <c r="R17" s="1739"/>
      <c r="S17" s="1740"/>
      <c r="T17" s="1739"/>
      <c r="U17" s="1740"/>
      <c r="V17" s="1739"/>
      <c r="W17" s="1740"/>
      <c r="X17" s="1739"/>
      <c r="Y17" s="1740"/>
      <c r="Z17" s="1739"/>
      <c r="AA17" s="1740"/>
      <c r="AB17" s="1739"/>
      <c r="AC17" s="1740"/>
      <c r="AD17" s="1739"/>
      <c r="AE17" s="1740"/>
      <c r="AF17" s="1739"/>
      <c r="AG17" s="1740"/>
      <c r="AH17" s="1739"/>
      <c r="AI17" s="1740"/>
      <c r="AJ17" s="1739"/>
      <c r="AK17" s="1740"/>
      <c r="AL17" s="1739"/>
      <c r="AM17" s="1740"/>
      <c r="AN17" s="1739"/>
      <c r="AO17" s="1740"/>
      <c r="AP17" s="1739"/>
      <c r="AQ17" s="1740"/>
    </row>
    <row r="18" ht="8.45" customHeight="1">
      <c r="A18" s="576">
        <f>SUM(D18:I18)</f>
        <v>0</v>
      </c>
      <c r="B18" s="577"/>
      <c r="C18" s="1743"/>
      <c r="D18" s="1744"/>
      <c r="E18" s="1359"/>
      <c r="F18" s="1358"/>
      <c r="G18" s="1359"/>
      <c r="H18" s="1358"/>
      <c r="I18" s="1359"/>
      <c r="J18" s="1358"/>
      <c r="K18" s="1359"/>
      <c r="L18" s="1358"/>
      <c r="M18" s="1359"/>
      <c r="N18" s="1358"/>
      <c r="O18" s="1359"/>
      <c r="P18" s="1358"/>
      <c r="Q18" s="1359"/>
      <c r="R18" s="1358"/>
      <c r="S18" s="1359"/>
      <c r="T18" s="1358"/>
      <c r="U18" s="1359"/>
      <c r="V18" s="1358"/>
      <c r="W18" s="1359"/>
      <c r="X18" s="1358"/>
      <c r="Y18" s="1359"/>
      <c r="Z18" s="1358"/>
      <c r="AA18" s="1359"/>
      <c r="AB18" s="1358"/>
      <c r="AC18" s="1359"/>
      <c r="AD18" s="1358"/>
      <c r="AE18" s="1359"/>
      <c r="AF18" s="1358"/>
      <c r="AG18" s="1359"/>
      <c r="AH18" s="1358"/>
      <c r="AI18" s="1359"/>
      <c r="AJ18" s="1358"/>
      <c r="AK18" s="1359"/>
      <c r="AL18" s="1358"/>
      <c r="AM18" s="1359"/>
      <c r="AN18" s="1358"/>
      <c r="AO18" s="1359"/>
      <c r="AP18" s="1358"/>
      <c r="AQ18" s="1359"/>
    </row>
    <row r="19" ht="20.45" customHeight="1">
      <c r="A19" s="1354">
        <f>SUM(D19:AQ19)</f>
        <v>0</v>
      </c>
      <c r="B19" t="s" s="585">
        <v>218</v>
      </c>
      <c r="C19" t="s" s="1362">
        <v>52</v>
      </c>
      <c r="D19" s="1737"/>
      <c r="E19" s="1738"/>
      <c r="F19" s="1737"/>
      <c r="G19" s="1738"/>
      <c r="H19" s="1737"/>
      <c r="I19" s="1738"/>
      <c r="J19" s="1737"/>
      <c r="K19" s="1738"/>
      <c r="L19" s="1737"/>
      <c r="M19" s="1738"/>
      <c r="N19" s="1737"/>
      <c r="O19" s="1738"/>
      <c r="P19" s="1737"/>
      <c r="Q19" s="1738"/>
      <c r="R19" s="1737"/>
      <c r="S19" s="1738"/>
      <c r="T19" s="1737"/>
      <c r="U19" s="1738"/>
      <c r="V19" s="1737"/>
      <c r="W19" s="1738"/>
      <c r="X19" s="1737"/>
      <c r="Y19" s="1738"/>
      <c r="Z19" s="1737"/>
      <c r="AA19" s="1738"/>
      <c r="AB19" s="1737"/>
      <c r="AC19" s="1738"/>
      <c r="AD19" s="1737"/>
      <c r="AE19" s="1738"/>
      <c r="AF19" s="1737"/>
      <c r="AG19" s="1738"/>
      <c r="AH19" s="1737"/>
      <c r="AI19" s="1738"/>
      <c r="AJ19" s="1737"/>
      <c r="AK19" s="1738"/>
      <c r="AL19" s="1737"/>
      <c r="AM19" s="1738"/>
      <c r="AN19" s="1737"/>
      <c r="AO19" s="1738"/>
      <c r="AP19" s="1737"/>
      <c r="AQ19" s="1738"/>
    </row>
    <row r="20" ht="20.1" customHeight="1">
      <c r="A20" s="1352">
        <f>SUM(D20:AQ20)</f>
        <v>0</v>
      </c>
      <c r="B20" s="567"/>
      <c r="C20" t="s" s="1366">
        <v>219</v>
      </c>
      <c r="D20" s="1739"/>
      <c r="E20" s="1740"/>
      <c r="F20" s="1739"/>
      <c r="G20" s="1740"/>
      <c r="H20" s="1739"/>
      <c r="I20" s="1740"/>
      <c r="J20" s="1739"/>
      <c r="K20" s="1740"/>
      <c r="L20" s="1739"/>
      <c r="M20" s="1740"/>
      <c r="N20" s="1739"/>
      <c r="O20" s="1740"/>
      <c r="P20" s="1739"/>
      <c r="Q20" s="1740"/>
      <c r="R20" s="1739"/>
      <c r="S20" s="1740"/>
      <c r="T20" s="1739"/>
      <c r="U20" s="1740"/>
      <c r="V20" s="1739"/>
      <c r="W20" s="1740"/>
      <c r="X20" s="1739"/>
      <c r="Y20" s="1740"/>
      <c r="Z20" s="1739"/>
      <c r="AA20" s="1740"/>
      <c r="AB20" s="1739"/>
      <c r="AC20" s="1740"/>
      <c r="AD20" s="1739"/>
      <c r="AE20" s="1740"/>
      <c r="AF20" s="1739"/>
      <c r="AG20" s="1740"/>
      <c r="AH20" s="1739"/>
      <c r="AI20" s="1740"/>
      <c r="AJ20" s="1739"/>
      <c r="AK20" s="1740"/>
      <c r="AL20" s="1739"/>
      <c r="AM20" s="1740"/>
      <c r="AN20" s="1739"/>
      <c r="AO20" s="1740"/>
      <c r="AP20" s="1739"/>
      <c r="AQ20" s="1740"/>
    </row>
    <row r="21" ht="20.1" customHeight="1">
      <c r="A21" s="1354">
        <f>SUM(D21:AQ21)</f>
        <v>0</v>
      </c>
      <c r="B21" s="567"/>
      <c r="C21" t="s" s="1366">
        <v>220</v>
      </c>
      <c r="D21" s="1737"/>
      <c r="E21" s="1738"/>
      <c r="F21" s="1737"/>
      <c r="G21" s="1738"/>
      <c r="H21" s="1737"/>
      <c r="I21" s="1738"/>
      <c r="J21" s="1737"/>
      <c r="K21" s="1738"/>
      <c r="L21" s="1737"/>
      <c r="M21" s="1738"/>
      <c r="N21" s="1737"/>
      <c r="O21" s="1738"/>
      <c r="P21" s="1737"/>
      <c r="Q21" s="1738"/>
      <c r="R21" s="1737"/>
      <c r="S21" s="1738"/>
      <c r="T21" s="1737"/>
      <c r="U21" s="1738"/>
      <c r="V21" s="1737"/>
      <c r="W21" s="1738"/>
      <c r="X21" s="1737"/>
      <c r="Y21" s="1738"/>
      <c r="Z21" s="1737"/>
      <c r="AA21" s="1738"/>
      <c r="AB21" s="1737"/>
      <c r="AC21" s="1738"/>
      <c r="AD21" s="1737"/>
      <c r="AE21" s="1738"/>
      <c r="AF21" s="1737"/>
      <c r="AG21" s="1738"/>
      <c r="AH21" s="1737"/>
      <c r="AI21" s="1738"/>
      <c r="AJ21" s="1737"/>
      <c r="AK21" s="1738"/>
      <c r="AL21" s="1737"/>
      <c r="AM21" s="1738"/>
      <c r="AN21" s="1737"/>
      <c r="AO21" s="1738"/>
      <c r="AP21" s="1737"/>
      <c r="AQ21" s="1738"/>
    </row>
    <row r="22" ht="20.1" customHeight="1">
      <c r="A22" s="1352">
        <f>SUM(D22:AQ22)</f>
        <v>0</v>
      </c>
      <c r="B22" s="567"/>
      <c r="C22" t="s" s="1366">
        <v>221</v>
      </c>
      <c r="D22" s="1739"/>
      <c r="E22" s="1740"/>
      <c r="F22" s="1739"/>
      <c r="G22" s="1740"/>
      <c r="H22" s="1739"/>
      <c r="I22" s="1740"/>
      <c r="J22" s="1739"/>
      <c r="K22" s="1740"/>
      <c r="L22" s="1739"/>
      <c r="M22" s="1740"/>
      <c r="N22" s="1739"/>
      <c r="O22" s="1740"/>
      <c r="P22" s="1739"/>
      <c r="Q22" s="1740"/>
      <c r="R22" s="1739"/>
      <c r="S22" s="1740"/>
      <c r="T22" s="1739"/>
      <c r="U22" s="1740"/>
      <c r="V22" s="1739"/>
      <c r="W22" s="1740"/>
      <c r="X22" s="1739"/>
      <c r="Y22" s="1740"/>
      <c r="Z22" s="1739"/>
      <c r="AA22" s="1740"/>
      <c r="AB22" s="1739"/>
      <c r="AC22" s="1740"/>
      <c r="AD22" s="1739"/>
      <c r="AE22" s="1740"/>
      <c r="AF22" s="1739"/>
      <c r="AG22" s="1740"/>
      <c r="AH22" s="1739"/>
      <c r="AI22" s="1740"/>
      <c r="AJ22" s="1739"/>
      <c r="AK22" s="1740"/>
      <c r="AL22" s="1739"/>
      <c r="AM22" s="1740"/>
      <c r="AN22" s="1739"/>
      <c r="AO22" s="1740"/>
      <c r="AP22" s="1739"/>
      <c r="AQ22" s="1740"/>
    </row>
    <row r="23" ht="20.1" customHeight="1">
      <c r="A23" s="1354">
        <f>SUM(D23:AQ23)</f>
        <v>0</v>
      </c>
      <c r="B23" s="567"/>
      <c r="C23" t="s" s="1366">
        <v>222</v>
      </c>
      <c r="D23" s="1737"/>
      <c r="E23" s="1738"/>
      <c r="F23" s="1737"/>
      <c r="G23" s="1738"/>
      <c r="H23" s="1737"/>
      <c r="I23" s="1738"/>
      <c r="J23" s="1737"/>
      <c r="K23" s="1738"/>
      <c r="L23" s="1737"/>
      <c r="M23" s="1738"/>
      <c r="N23" s="1737"/>
      <c r="O23" s="1738"/>
      <c r="P23" s="1737"/>
      <c r="Q23" s="1738"/>
      <c r="R23" s="1737"/>
      <c r="S23" s="1738"/>
      <c r="T23" s="1737"/>
      <c r="U23" s="1738"/>
      <c r="V23" s="1737"/>
      <c r="W23" s="1738"/>
      <c r="X23" s="1737"/>
      <c r="Y23" s="1738"/>
      <c r="Z23" s="1737"/>
      <c r="AA23" s="1738"/>
      <c r="AB23" s="1737"/>
      <c r="AC23" s="1738"/>
      <c r="AD23" s="1737"/>
      <c r="AE23" s="1738"/>
      <c r="AF23" s="1737"/>
      <c r="AG23" s="1738"/>
      <c r="AH23" s="1737"/>
      <c r="AI23" s="1738"/>
      <c r="AJ23" s="1737"/>
      <c r="AK23" s="1738"/>
      <c r="AL23" s="1737"/>
      <c r="AM23" s="1738"/>
      <c r="AN23" s="1737"/>
      <c r="AO23" s="1738"/>
      <c r="AP23" s="1737"/>
      <c r="AQ23" s="1738"/>
    </row>
    <row r="24" ht="20.1" customHeight="1">
      <c r="A24" s="1352">
        <f>SUM(D24:AQ24)</f>
        <v>0</v>
      </c>
      <c r="B24" s="567"/>
      <c r="C24" t="s" s="1366">
        <v>223</v>
      </c>
      <c r="D24" s="1739"/>
      <c r="E24" s="1740"/>
      <c r="F24" s="1739"/>
      <c r="G24" s="1740"/>
      <c r="H24" s="1739"/>
      <c r="I24" s="1740"/>
      <c r="J24" s="1739"/>
      <c r="K24" s="1740"/>
      <c r="L24" s="1739"/>
      <c r="M24" s="1740"/>
      <c r="N24" s="1739"/>
      <c r="O24" s="1740"/>
      <c r="P24" s="1739"/>
      <c r="Q24" s="1740"/>
      <c r="R24" s="1739"/>
      <c r="S24" s="1740"/>
      <c r="T24" s="1739"/>
      <c r="U24" s="1740"/>
      <c r="V24" s="1739"/>
      <c r="W24" s="1740"/>
      <c r="X24" s="1739"/>
      <c r="Y24" s="1740"/>
      <c r="Z24" s="1739"/>
      <c r="AA24" s="1740"/>
      <c r="AB24" s="1739"/>
      <c r="AC24" s="1740"/>
      <c r="AD24" s="1739"/>
      <c r="AE24" s="1740"/>
      <c r="AF24" s="1739"/>
      <c r="AG24" s="1740"/>
      <c r="AH24" s="1739"/>
      <c r="AI24" s="1740"/>
      <c r="AJ24" s="1739"/>
      <c r="AK24" s="1740"/>
      <c r="AL24" s="1739"/>
      <c r="AM24" s="1740"/>
      <c r="AN24" s="1739"/>
      <c r="AO24" s="1740"/>
      <c r="AP24" s="1739"/>
      <c r="AQ24" s="1740"/>
    </row>
    <row r="25" ht="20.1" customHeight="1">
      <c r="A25" s="1354">
        <f>SUM(D25:AQ25)</f>
        <v>0</v>
      </c>
      <c r="B25" s="567"/>
      <c r="C25" t="s" s="1366">
        <v>409</v>
      </c>
      <c r="D25" s="1737"/>
      <c r="E25" s="1738"/>
      <c r="F25" s="1737"/>
      <c r="G25" s="1738"/>
      <c r="H25" s="1737"/>
      <c r="I25" s="1738"/>
      <c r="J25" s="1737"/>
      <c r="K25" s="1738"/>
      <c r="L25" s="1737"/>
      <c r="M25" s="1738"/>
      <c r="N25" s="1737"/>
      <c r="O25" s="1738"/>
      <c r="P25" s="1737"/>
      <c r="Q25" s="1738"/>
      <c r="R25" s="1737"/>
      <c r="S25" s="1738"/>
      <c r="T25" s="1737"/>
      <c r="U25" s="1738"/>
      <c r="V25" s="1737"/>
      <c r="W25" s="1738"/>
      <c r="X25" s="1737"/>
      <c r="Y25" s="1738"/>
      <c r="Z25" s="1737"/>
      <c r="AA25" s="1738"/>
      <c r="AB25" s="1737"/>
      <c r="AC25" s="1738"/>
      <c r="AD25" s="1737"/>
      <c r="AE25" s="1738"/>
      <c r="AF25" s="1737"/>
      <c r="AG25" s="1738"/>
      <c r="AH25" s="1737"/>
      <c r="AI25" s="1738"/>
      <c r="AJ25" s="1737"/>
      <c r="AK25" s="1738"/>
      <c r="AL25" s="1737"/>
      <c r="AM25" s="1738"/>
      <c r="AN25" s="1737"/>
      <c r="AO25" s="1738"/>
      <c r="AP25" s="1737"/>
      <c r="AQ25" s="1738"/>
    </row>
    <row r="26" ht="20.1" customHeight="1">
      <c r="A26" s="1352">
        <f>SUM(D26:AQ26)</f>
        <v>0</v>
      </c>
      <c r="B26" s="567"/>
      <c r="C26" t="s" s="1351">
        <v>225</v>
      </c>
      <c r="D26" s="1739"/>
      <c r="E26" s="1740"/>
      <c r="F26" s="1739"/>
      <c r="G26" s="1740"/>
      <c r="H26" s="1739"/>
      <c r="I26" s="1740"/>
      <c r="J26" s="1739"/>
      <c r="K26" s="1740"/>
      <c r="L26" s="1739"/>
      <c r="M26" s="1740"/>
      <c r="N26" s="1739"/>
      <c r="O26" s="1740"/>
      <c r="P26" s="1739"/>
      <c r="Q26" s="1740"/>
      <c r="R26" s="1739"/>
      <c r="S26" s="1740"/>
      <c r="T26" s="1739"/>
      <c r="U26" s="1740"/>
      <c r="V26" s="1739"/>
      <c r="W26" s="1740"/>
      <c r="X26" s="1739"/>
      <c r="Y26" s="1740"/>
      <c r="Z26" s="1739"/>
      <c r="AA26" s="1740"/>
      <c r="AB26" s="1739"/>
      <c r="AC26" s="1740"/>
      <c r="AD26" s="1739"/>
      <c r="AE26" s="1740"/>
      <c r="AF26" s="1739"/>
      <c r="AG26" s="1740"/>
      <c r="AH26" s="1739"/>
      <c r="AI26" s="1740"/>
      <c r="AJ26" s="1739"/>
      <c r="AK26" s="1740"/>
      <c r="AL26" s="1739"/>
      <c r="AM26" s="1740"/>
      <c r="AN26" s="1739"/>
      <c r="AO26" s="1740"/>
      <c r="AP26" s="1739"/>
      <c r="AQ26" s="1740"/>
    </row>
    <row r="27" ht="20.1" customHeight="1">
      <c r="A27" s="1354">
        <f>SUM(D27:AQ27)</f>
        <v>0</v>
      </c>
      <c r="B27" s="567"/>
      <c r="C27" t="s" s="1351">
        <v>226</v>
      </c>
      <c r="D27" s="1737"/>
      <c r="E27" s="1738"/>
      <c r="F27" s="1737"/>
      <c r="G27" s="1738"/>
      <c r="H27" s="1737"/>
      <c r="I27" s="1738"/>
      <c r="J27" s="1737"/>
      <c r="K27" s="1738"/>
      <c r="L27" s="1737"/>
      <c r="M27" s="1738"/>
      <c r="N27" s="1737"/>
      <c r="O27" s="1738"/>
      <c r="P27" s="1737"/>
      <c r="Q27" s="1738"/>
      <c r="R27" s="1737"/>
      <c r="S27" s="1738"/>
      <c r="T27" s="1737"/>
      <c r="U27" s="1738"/>
      <c r="V27" s="1737"/>
      <c r="W27" s="1738"/>
      <c r="X27" s="1737"/>
      <c r="Y27" s="1738"/>
      <c r="Z27" s="1737"/>
      <c r="AA27" s="1738"/>
      <c r="AB27" s="1737"/>
      <c r="AC27" s="1738"/>
      <c r="AD27" s="1737"/>
      <c r="AE27" s="1738"/>
      <c r="AF27" s="1737"/>
      <c r="AG27" s="1738"/>
      <c r="AH27" s="1737"/>
      <c r="AI27" s="1738"/>
      <c r="AJ27" s="1737"/>
      <c r="AK27" s="1738"/>
      <c r="AL27" s="1737"/>
      <c r="AM27" s="1738"/>
      <c r="AN27" s="1737"/>
      <c r="AO27" s="1738"/>
      <c r="AP27" s="1737"/>
      <c r="AQ27" s="1738"/>
    </row>
    <row r="28" ht="21.4" customHeight="1">
      <c r="A28" s="1352">
        <f>SUM(D28:AQ28)</f>
        <v>0</v>
      </c>
      <c r="B28" s="595"/>
      <c r="C28" t="s" s="1367">
        <v>227</v>
      </c>
      <c r="D28" s="1754"/>
      <c r="E28" s="1755"/>
      <c r="F28" s="1739"/>
      <c r="G28" s="1740"/>
      <c r="H28" s="1739"/>
      <c r="I28" s="1740"/>
      <c r="J28" s="1739"/>
      <c r="K28" s="1740"/>
      <c r="L28" s="1739"/>
      <c r="M28" s="1740"/>
      <c r="N28" s="1739"/>
      <c r="O28" s="1740"/>
      <c r="P28" s="1739"/>
      <c r="Q28" s="1740"/>
      <c r="R28" s="1739"/>
      <c r="S28" s="1740"/>
      <c r="T28" s="1739"/>
      <c r="U28" s="1740"/>
      <c r="V28" s="1739"/>
      <c r="W28" s="1740"/>
      <c r="X28" s="1739"/>
      <c r="Y28" s="1740"/>
      <c r="Z28" s="1739"/>
      <c r="AA28" s="1740"/>
      <c r="AB28" s="1739"/>
      <c r="AC28" s="1740"/>
      <c r="AD28" s="1739"/>
      <c r="AE28" s="1740"/>
      <c r="AF28" s="1739"/>
      <c r="AG28" s="1740"/>
      <c r="AH28" s="1739"/>
      <c r="AI28" s="1740"/>
      <c r="AJ28" s="1739"/>
      <c r="AK28" s="1740"/>
      <c r="AL28" s="1739"/>
      <c r="AM28" s="1740"/>
      <c r="AN28" s="1739"/>
      <c r="AO28" s="1740"/>
      <c r="AP28" s="1739"/>
      <c r="AQ28" s="1740"/>
    </row>
    <row r="29" ht="8.45" customHeight="1">
      <c r="A29" s="1746">
        <f>SUM(D29:I29)</f>
        <v>0</v>
      </c>
      <c r="B29" s="599"/>
      <c r="C29" s="1747"/>
      <c r="D29" s="1748"/>
      <c r="E29" s="1371"/>
      <c r="F29" s="1374"/>
      <c r="G29" s="1373"/>
      <c r="H29" s="1374"/>
      <c r="I29" s="1373"/>
      <c r="J29" s="1374"/>
      <c r="K29" s="1373"/>
      <c r="L29" s="1374"/>
      <c r="M29" s="1373"/>
      <c r="N29" s="1374"/>
      <c r="O29" s="1373"/>
      <c r="P29" s="1374"/>
      <c r="Q29" s="1373"/>
      <c r="R29" s="1374"/>
      <c r="S29" s="1373"/>
      <c r="T29" s="1374"/>
      <c r="U29" s="1373"/>
      <c r="V29" s="1374"/>
      <c r="W29" s="1373"/>
      <c r="X29" s="1374"/>
      <c r="Y29" s="1373"/>
      <c r="Z29" s="1374"/>
      <c r="AA29" s="1373"/>
      <c r="AB29" s="1374"/>
      <c r="AC29" s="1373"/>
      <c r="AD29" s="1374"/>
      <c r="AE29" s="1373"/>
      <c r="AF29" s="1374"/>
      <c r="AG29" s="1373"/>
      <c r="AH29" s="1374"/>
      <c r="AI29" s="1373"/>
      <c r="AJ29" s="1374"/>
      <c r="AK29" s="1373"/>
      <c r="AL29" s="1374"/>
      <c r="AM29" s="1373"/>
      <c r="AN29" s="1374"/>
      <c r="AO29" s="1373"/>
      <c r="AP29" s="1374"/>
      <c r="AQ29" s="1373"/>
    </row>
  </sheetData>
  <mergeCells count="44">
    <mergeCell ref="B4:B10"/>
    <mergeCell ref="B15:B17"/>
    <mergeCell ref="B19:B28"/>
    <mergeCell ref="B12:B13"/>
    <mergeCell ref="D1:E1"/>
    <mergeCell ref="D2:E2"/>
    <mergeCell ref="L1:M1"/>
    <mergeCell ref="J1:K1"/>
    <mergeCell ref="H1:I1"/>
    <mergeCell ref="F1:G1"/>
    <mergeCell ref="V1:W1"/>
    <mergeCell ref="T1:U1"/>
    <mergeCell ref="N1:O1"/>
    <mergeCell ref="R1:S1"/>
    <mergeCell ref="X1:Y1"/>
    <mergeCell ref="Z1:AA1"/>
    <mergeCell ref="AB1:AC1"/>
    <mergeCell ref="AP1:AQ1"/>
    <mergeCell ref="P1:Q1"/>
    <mergeCell ref="AJ1:AK1"/>
    <mergeCell ref="AH1:AI1"/>
    <mergeCell ref="AD1:AE1"/>
    <mergeCell ref="AF1:AG1"/>
    <mergeCell ref="AL1:AM1"/>
    <mergeCell ref="AN1:AO1"/>
    <mergeCell ref="F2:G2"/>
    <mergeCell ref="H2:I2"/>
    <mergeCell ref="J2:K2"/>
    <mergeCell ref="L2:M2"/>
    <mergeCell ref="N2:O2"/>
    <mergeCell ref="AL2:AM2"/>
    <mergeCell ref="AN2:AO2"/>
    <mergeCell ref="AP2:AQ2"/>
    <mergeCell ref="P2:Q2"/>
    <mergeCell ref="AB2:AC2"/>
    <mergeCell ref="AF2:AG2"/>
    <mergeCell ref="AD2:AE2"/>
    <mergeCell ref="AJ2:AK2"/>
    <mergeCell ref="AH2:AI2"/>
    <mergeCell ref="R2:S2"/>
    <mergeCell ref="T2:U2"/>
    <mergeCell ref="V2:W2"/>
    <mergeCell ref="X2:Y2"/>
    <mergeCell ref="Z2:AA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R30"/>
  <sheetViews>
    <sheetView workbookViewId="0" showGridLines="0" defaultGridColor="1">
      <pane topLeftCell="E1" xSplit="4" ySplit="0" activePane="topRight" state="frozen"/>
    </sheetView>
  </sheetViews>
  <sheetFormatPr defaultColWidth="16.3333" defaultRowHeight="19.9" customHeight="1" outlineLevelRow="0" outlineLevelCol="0"/>
  <cols>
    <col min="1" max="1" width="66.0078" style="1759" customWidth="1"/>
    <col min="2" max="3" width="16.3516" style="1759" customWidth="1"/>
    <col min="4" max="4" width="16.5" style="1759" customWidth="1"/>
    <col min="5" max="44" width="16.3516" style="1759" customWidth="1"/>
    <col min="45" max="16384" width="16.3516" style="1759" customWidth="1"/>
  </cols>
  <sheetData>
    <row r="1" ht="21.4" customHeight="1">
      <c r="A1" s="1760"/>
      <c r="B1" t="s" s="521">
        <v>415</v>
      </c>
      <c r="C1" t="s" s="522">
        <v>56</v>
      </c>
      <c r="D1" t="s" s="1333">
        <v>179</v>
      </c>
      <c r="E1" t="s" s="1334">
        <v>180</v>
      </c>
      <c r="F1" s="1335"/>
      <c r="G1" t="s" s="1334">
        <v>181</v>
      </c>
      <c r="H1" s="1335"/>
      <c r="I1" t="s" s="1334">
        <v>182</v>
      </c>
      <c r="J1" s="1335"/>
      <c r="K1" t="s" s="1334">
        <v>183</v>
      </c>
      <c r="L1" s="1335"/>
      <c r="M1" t="s" s="1334">
        <v>184</v>
      </c>
      <c r="N1" s="1335"/>
      <c r="O1" t="s" s="1334">
        <v>185</v>
      </c>
      <c r="P1" s="1335"/>
      <c r="Q1" t="s" s="1334">
        <v>186</v>
      </c>
      <c r="R1" s="1335"/>
      <c r="S1" t="s" s="1334">
        <v>187</v>
      </c>
      <c r="T1" s="1335"/>
      <c r="U1" t="s" s="1334">
        <v>188</v>
      </c>
      <c r="V1" s="1335"/>
      <c r="W1" s="1761"/>
      <c r="X1" s="1335"/>
      <c r="Y1" s="1762"/>
      <c r="Z1" s="1335"/>
      <c r="AA1" s="1762"/>
      <c r="AB1" s="1335"/>
      <c r="AC1" s="1762"/>
      <c r="AD1" s="1335"/>
      <c r="AE1" s="1762"/>
      <c r="AF1" s="1335"/>
      <c r="AG1" s="1762"/>
      <c r="AH1" s="1335"/>
      <c r="AI1" s="1762"/>
      <c r="AJ1" s="1335"/>
      <c r="AK1" s="1762"/>
      <c r="AL1" s="1335"/>
      <c r="AM1" s="1762"/>
      <c r="AN1" s="1335"/>
      <c r="AO1" s="1762"/>
      <c r="AP1" s="1335"/>
      <c r="AQ1" s="1762"/>
      <c r="AR1" s="1335"/>
    </row>
    <row r="2" ht="21.4" customHeight="1">
      <c r="A2" s="1763"/>
      <c r="B2" s="533"/>
      <c r="C2" s="534"/>
      <c r="D2" t="s" s="1341">
        <v>194</v>
      </c>
      <c r="E2" s="1342"/>
      <c r="F2" s="1343"/>
      <c r="G2" s="1342"/>
      <c r="H2" s="1343"/>
      <c r="I2" s="1344"/>
      <c r="J2" s="1733"/>
      <c r="K2" s="1344"/>
      <c r="L2" s="1733"/>
      <c r="M2" s="1344"/>
      <c r="N2" s="1733"/>
      <c r="O2" s="1344"/>
      <c r="P2" s="1733"/>
      <c r="Q2" s="1344"/>
      <c r="R2" s="1733"/>
      <c r="S2" s="1344"/>
      <c r="T2" s="1733"/>
      <c r="U2" s="1344"/>
      <c r="V2" s="1733"/>
      <c r="W2" s="1764"/>
      <c r="X2" s="1733"/>
      <c r="Y2" s="1344"/>
      <c r="Z2" s="1733"/>
      <c r="AA2" s="1344"/>
      <c r="AB2" s="1733"/>
      <c r="AC2" s="1344"/>
      <c r="AD2" s="1733"/>
      <c r="AE2" s="1344"/>
      <c r="AF2" s="1733"/>
      <c r="AG2" s="1344"/>
      <c r="AH2" s="1733"/>
      <c r="AI2" s="1344"/>
      <c r="AJ2" s="1733"/>
      <c r="AK2" s="1344"/>
      <c r="AL2" s="1733"/>
      <c r="AM2" s="1344"/>
      <c r="AN2" s="1733"/>
      <c r="AO2" s="1344"/>
      <c r="AP2" s="1733"/>
      <c r="AQ2" s="1344"/>
      <c r="AR2" s="1733"/>
    </row>
    <row r="3" ht="21.4" customHeight="1">
      <c r="A3" s="1765"/>
      <c r="B3" t="s" s="545">
        <v>109</v>
      </c>
      <c r="C3" s="546"/>
      <c r="D3" t="s" s="1349">
        <v>203</v>
      </c>
      <c r="E3" t="s" s="545">
        <v>204</v>
      </c>
      <c r="F3" t="s" s="1349">
        <v>205</v>
      </c>
      <c r="G3" t="s" s="545">
        <v>204</v>
      </c>
      <c r="H3" t="s" s="1349">
        <v>205</v>
      </c>
      <c r="I3" t="s" s="1350">
        <v>204</v>
      </c>
      <c r="J3" t="s" s="1736">
        <v>205</v>
      </c>
      <c r="K3" t="s" s="1350">
        <v>204</v>
      </c>
      <c r="L3" t="s" s="1736">
        <v>205</v>
      </c>
      <c r="M3" t="s" s="1350">
        <v>204</v>
      </c>
      <c r="N3" t="s" s="1736">
        <v>205</v>
      </c>
      <c r="O3" t="s" s="1350">
        <v>204</v>
      </c>
      <c r="P3" t="s" s="1736">
        <v>205</v>
      </c>
      <c r="Q3" t="s" s="1350">
        <v>204</v>
      </c>
      <c r="R3" t="s" s="1736">
        <v>205</v>
      </c>
      <c r="S3" t="s" s="1350">
        <v>204</v>
      </c>
      <c r="T3" t="s" s="1736">
        <v>205</v>
      </c>
      <c r="U3" t="s" s="1350">
        <v>204</v>
      </c>
      <c r="V3" t="s" s="1736">
        <v>205</v>
      </c>
      <c r="W3" t="s" s="1350">
        <v>204</v>
      </c>
      <c r="X3" t="s" s="1736">
        <v>205</v>
      </c>
      <c r="Y3" t="s" s="1350">
        <v>204</v>
      </c>
      <c r="Z3" t="s" s="1736">
        <v>205</v>
      </c>
      <c r="AA3" t="s" s="1350">
        <v>204</v>
      </c>
      <c r="AB3" t="s" s="1736">
        <v>205</v>
      </c>
      <c r="AC3" t="s" s="1350">
        <v>204</v>
      </c>
      <c r="AD3" t="s" s="1736">
        <v>205</v>
      </c>
      <c r="AE3" t="s" s="1350">
        <v>204</v>
      </c>
      <c r="AF3" t="s" s="1736">
        <v>205</v>
      </c>
      <c r="AG3" t="s" s="1350">
        <v>204</v>
      </c>
      <c r="AH3" t="s" s="1736">
        <v>205</v>
      </c>
      <c r="AI3" t="s" s="1350">
        <v>204</v>
      </c>
      <c r="AJ3" t="s" s="1736">
        <v>205</v>
      </c>
      <c r="AK3" t="s" s="1350">
        <v>204</v>
      </c>
      <c r="AL3" t="s" s="1736">
        <v>205</v>
      </c>
      <c r="AM3" t="s" s="1350">
        <v>204</v>
      </c>
      <c r="AN3" t="s" s="1736">
        <v>205</v>
      </c>
      <c r="AO3" t="s" s="1350">
        <v>204</v>
      </c>
      <c r="AP3" t="s" s="1736">
        <v>205</v>
      </c>
      <c r="AQ3" t="s" s="1350">
        <v>204</v>
      </c>
      <c r="AR3" t="s" s="1736">
        <v>205</v>
      </c>
    </row>
    <row r="4" ht="20.1" customHeight="1">
      <c r="A4" s="1766"/>
      <c r="B4" s="1354">
        <f>SUM(E4:V4)</f>
        <v>2</v>
      </c>
      <c r="C4" t="s" s="556">
        <v>206</v>
      </c>
      <c r="D4" t="s" s="1351">
        <v>407</v>
      </c>
      <c r="E4" s="1354">
        <f>'1.Spieltag'!D5</f>
        <v>0</v>
      </c>
      <c r="F4" s="1355">
        <f>'1.Spieltag'!E5</f>
        <v>0</v>
      </c>
      <c r="G4" s="1354">
        <f>'2.Spieltag'!D4</f>
        <v>0</v>
      </c>
      <c r="H4" s="1355">
        <f>'2.Spieltag'!E4</f>
        <v>0</v>
      </c>
      <c r="I4" s="1354">
        <f>'3.Spieltag'!D4</f>
        <v>1</v>
      </c>
      <c r="J4" s="1355">
        <f>'3.Spieltag'!E4</f>
        <v>0</v>
      </c>
      <c r="K4" s="1354">
        <f>'4.Spieltag'!D4</f>
        <v>0</v>
      </c>
      <c r="L4" s="1355">
        <f>'4.Spieltag'!E4</f>
        <v>1</v>
      </c>
      <c r="M4" s="1354">
        <f>'5.Spieltag'!D4</f>
        <v>0</v>
      </c>
      <c r="N4" s="1355">
        <f>'5.Spieltag'!E4</f>
        <v>0</v>
      </c>
      <c r="O4" s="1354">
        <f>'6.Spieltag'!D4</f>
        <v>0</v>
      </c>
      <c r="P4" s="1355">
        <f>'6.Spieltag'!E4</f>
        <v>0</v>
      </c>
      <c r="Q4" s="1354">
        <f>'7.Spieltag'!D4</f>
        <v>0</v>
      </c>
      <c r="R4" s="1355">
        <f>'7.Spieltag'!E4</f>
        <v>0</v>
      </c>
      <c r="S4" s="1354">
        <f>'8.Spieltag'!D4</f>
        <v>0</v>
      </c>
      <c r="T4" s="1355">
        <f>'8.Spieltag'!E4</f>
        <v>0</v>
      </c>
      <c r="U4" s="1354">
        <f>'9.Spieltag'!D4</f>
        <v>0</v>
      </c>
      <c r="V4" s="1355">
        <f>'9.Spieltag'!E4</f>
        <v>0</v>
      </c>
      <c r="W4" s="1737"/>
      <c r="X4" s="1738"/>
      <c r="Y4" s="1737"/>
      <c r="Z4" s="1738"/>
      <c r="AA4" s="1737"/>
      <c r="AB4" s="1738"/>
      <c r="AC4" s="1737"/>
      <c r="AD4" s="1738"/>
      <c r="AE4" s="1737"/>
      <c r="AF4" s="1738"/>
      <c r="AG4" s="1737"/>
      <c r="AH4" s="1738"/>
      <c r="AI4" s="1737"/>
      <c r="AJ4" s="1738"/>
      <c r="AK4" s="1737"/>
      <c r="AL4" s="1738"/>
      <c r="AM4" s="1737"/>
      <c r="AN4" s="1738"/>
      <c r="AO4" s="1737"/>
      <c r="AP4" s="1738"/>
      <c r="AQ4" s="1737"/>
      <c r="AR4" s="1738"/>
    </row>
    <row r="5" ht="20.1" customHeight="1">
      <c r="A5" s="1767"/>
      <c r="B5" s="1352">
        <f>SUM(E5:V5)</f>
        <v>1</v>
      </c>
      <c r="C5" s="567"/>
      <c r="D5" t="s" s="1351">
        <v>408</v>
      </c>
      <c r="E5" s="1352">
        <f>'1.Spieltag'!D6</f>
        <v>0</v>
      </c>
      <c r="F5" s="1353">
        <f>'1.Spieltag'!E6</f>
        <v>0</v>
      </c>
      <c r="G5" s="1352">
        <f>'2.Spieltag'!D5</f>
        <v>0</v>
      </c>
      <c r="H5" s="1353">
        <f>'2.Spieltag'!E5</f>
        <v>0</v>
      </c>
      <c r="I5" s="1352">
        <f>'3.Spieltag'!D5</f>
        <v>0</v>
      </c>
      <c r="J5" s="1353">
        <f>'3.Spieltag'!E5</f>
        <v>0</v>
      </c>
      <c r="K5" s="1352">
        <f>'4.Spieltag'!D5</f>
        <v>1</v>
      </c>
      <c r="L5" s="1353">
        <f>'4.Spieltag'!E5</f>
        <v>0</v>
      </c>
      <c r="M5" s="1352">
        <f>'5.Spieltag'!D5</f>
        <v>0</v>
      </c>
      <c r="N5" s="1353">
        <f>'5.Spieltag'!E5</f>
        <v>0</v>
      </c>
      <c r="O5" s="1352">
        <f>'6.Spieltag'!D5</f>
        <v>0</v>
      </c>
      <c r="P5" s="1353">
        <f>'6.Spieltag'!E5</f>
        <v>0</v>
      </c>
      <c r="Q5" s="1352">
        <f>'7.Spieltag'!D5</f>
        <v>0</v>
      </c>
      <c r="R5" s="1353">
        <f>'7.Spieltag'!E5</f>
        <v>0</v>
      </c>
      <c r="S5" s="1352">
        <f>'8.Spieltag'!D5</f>
        <v>0</v>
      </c>
      <c r="T5" s="1353">
        <f>'8.Spieltag'!E5</f>
        <v>0</v>
      </c>
      <c r="U5" s="1352">
        <f>'9.Spieltag'!D5</f>
        <v>0</v>
      </c>
      <c r="V5" s="1353">
        <f>'9.Spieltag'!E5</f>
        <v>0</v>
      </c>
      <c r="W5" s="1739"/>
      <c r="X5" s="1740"/>
      <c r="Y5" s="1739"/>
      <c r="Z5" s="1740"/>
      <c r="AA5" s="1739"/>
      <c r="AB5" s="1740"/>
      <c r="AC5" s="1739"/>
      <c r="AD5" s="1740"/>
      <c r="AE5" s="1739"/>
      <c r="AF5" s="1740"/>
      <c r="AG5" s="1739"/>
      <c r="AH5" s="1740"/>
      <c r="AI5" s="1739"/>
      <c r="AJ5" s="1740"/>
      <c r="AK5" s="1739"/>
      <c r="AL5" s="1740"/>
      <c r="AM5" s="1739"/>
      <c r="AN5" s="1740"/>
      <c r="AO5" s="1739"/>
      <c r="AP5" s="1740"/>
      <c r="AQ5" s="1739"/>
      <c r="AR5" s="1740"/>
    </row>
    <row r="6" ht="20.1" customHeight="1">
      <c r="A6" s="1767"/>
      <c r="B6" s="1354">
        <f>SUM(E6:V6)</f>
        <v>3</v>
      </c>
      <c r="C6" s="567"/>
      <c r="D6" t="s" s="1351">
        <v>208</v>
      </c>
      <c r="E6" s="1354">
        <f>'1.Spieltag'!D7</f>
        <v>0</v>
      </c>
      <c r="F6" s="1355">
        <f>'1.Spieltag'!E7</f>
        <v>0</v>
      </c>
      <c r="G6" s="1354">
        <f>'2.Spieltag'!D6</f>
        <v>1</v>
      </c>
      <c r="H6" s="1355">
        <f>'2.Spieltag'!E6</f>
        <v>0</v>
      </c>
      <c r="I6" s="1354">
        <f>'3.Spieltag'!D6</f>
        <v>1</v>
      </c>
      <c r="J6" s="1355">
        <f>'3.Spieltag'!E6</f>
        <v>0</v>
      </c>
      <c r="K6" s="1354">
        <f>'4.Spieltag'!D6</f>
        <v>1</v>
      </c>
      <c r="L6" s="1355">
        <f>'4.Spieltag'!E6</f>
        <v>0</v>
      </c>
      <c r="M6" s="1354">
        <f>'5.Spieltag'!D6</f>
        <v>0</v>
      </c>
      <c r="N6" s="1355">
        <f>'5.Spieltag'!E6</f>
        <v>0</v>
      </c>
      <c r="O6" s="1354">
        <f>'6.Spieltag'!D6</f>
        <v>0</v>
      </c>
      <c r="P6" s="1355">
        <f>'6.Spieltag'!E6</f>
        <v>0</v>
      </c>
      <c r="Q6" s="1354">
        <f>'7.Spieltag'!D6</f>
        <v>0</v>
      </c>
      <c r="R6" s="1355">
        <f>'7.Spieltag'!E6</f>
        <v>0</v>
      </c>
      <c r="S6" s="1354">
        <f>'8.Spieltag'!D6</f>
        <v>0</v>
      </c>
      <c r="T6" s="1355">
        <f>'8.Spieltag'!E6</f>
        <v>0</v>
      </c>
      <c r="U6" s="1354">
        <f>'9.Spieltag'!D6</f>
        <v>0</v>
      </c>
      <c r="V6" s="1355">
        <f>'9.Spieltag'!E6</f>
        <v>0</v>
      </c>
      <c r="W6" s="1737"/>
      <c r="X6" s="1738"/>
      <c r="Y6" s="1737"/>
      <c r="Z6" s="1738"/>
      <c r="AA6" s="1737"/>
      <c r="AB6" s="1738"/>
      <c r="AC6" s="1737"/>
      <c r="AD6" s="1738"/>
      <c r="AE6" s="1737"/>
      <c r="AF6" s="1738"/>
      <c r="AG6" s="1737"/>
      <c r="AH6" s="1738"/>
      <c r="AI6" s="1737"/>
      <c r="AJ6" s="1738"/>
      <c r="AK6" s="1737"/>
      <c r="AL6" s="1738"/>
      <c r="AM6" s="1737"/>
      <c r="AN6" s="1738"/>
      <c r="AO6" s="1737"/>
      <c r="AP6" s="1738"/>
      <c r="AQ6" s="1737"/>
      <c r="AR6" s="1738"/>
    </row>
    <row r="7" ht="20.1" customHeight="1">
      <c r="A7" s="1767"/>
      <c r="B7" s="1352">
        <f>SUM(E7:V7)</f>
        <v>3</v>
      </c>
      <c r="C7" s="567"/>
      <c r="D7" t="s" s="1351">
        <v>209</v>
      </c>
      <c r="E7" s="1352">
        <f>'1.Spieltag'!D8</f>
        <v>0</v>
      </c>
      <c r="F7" s="1353">
        <f>'1.Spieltag'!E8</f>
        <v>1</v>
      </c>
      <c r="G7" s="1352">
        <f>'2.Spieltag'!D7</f>
        <v>0</v>
      </c>
      <c r="H7" s="1353">
        <f>'2.Spieltag'!E7</f>
        <v>0</v>
      </c>
      <c r="I7" s="1352">
        <f>'3.Spieltag'!D7</f>
        <v>0</v>
      </c>
      <c r="J7" s="1353">
        <f>'3.Spieltag'!E7</f>
        <v>1</v>
      </c>
      <c r="K7" s="1352">
        <f>'4.Spieltag'!D7</f>
        <v>0</v>
      </c>
      <c r="L7" s="1353">
        <f>'4.Spieltag'!E7</f>
        <v>1</v>
      </c>
      <c r="M7" s="1352">
        <f>'5.Spieltag'!D7</f>
        <v>0</v>
      </c>
      <c r="N7" s="1353">
        <f>'5.Spieltag'!E7</f>
        <v>0</v>
      </c>
      <c r="O7" s="1352">
        <f>'6.Spieltag'!D7</f>
        <v>0</v>
      </c>
      <c r="P7" s="1353">
        <f>'6.Spieltag'!E7</f>
        <v>0</v>
      </c>
      <c r="Q7" s="1352">
        <f>'7.Spieltag'!D7</f>
        <v>0</v>
      </c>
      <c r="R7" s="1353">
        <f>'7.Spieltag'!E7</f>
        <v>0</v>
      </c>
      <c r="S7" s="1352">
        <f>'8.Spieltag'!D7</f>
        <v>0</v>
      </c>
      <c r="T7" s="1353">
        <f>'8.Spieltag'!E7</f>
        <v>0</v>
      </c>
      <c r="U7" s="1352">
        <f>'9.Spieltag'!D7</f>
        <v>0</v>
      </c>
      <c r="V7" s="1353">
        <f>'9.Spieltag'!E7</f>
        <v>0</v>
      </c>
      <c r="W7" s="1739"/>
      <c r="X7" s="1740"/>
      <c r="Y7" s="1739"/>
      <c r="Z7" s="1740"/>
      <c r="AA7" s="1739"/>
      <c r="AB7" s="1740"/>
      <c r="AC7" s="1739"/>
      <c r="AD7" s="1740"/>
      <c r="AE7" s="1739"/>
      <c r="AF7" s="1740"/>
      <c r="AG7" s="1739"/>
      <c r="AH7" s="1740"/>
      <c r="AI7" s="1739"/>
      <c r="AJ7" s="1740"/>
      <c r="AK7" s="1739"/>
      <c r="AL7" s="1740"/>
      <c r="AM7" s="1739"/>
      <c r="AN7" s="1740"/>
      <c r="AO7" s="1739"/>
      <c r="AP7" s="1740"/>
      <c r="AQ7" s="1739"/>
      <c r="AR7" s="1740"/>
    </row>
    <row r="8" ht="20.1" customHeight="1">
      <c r="A8" s="1767"/>
      <c r="B8" s="1354">
        <f>SUM(E8:V8)</f>
        <v>0</v>
      </c>
      <c r="C8" s="567"/>
      <c r="D8" t="s" s="1351">
        <v>210</v>
      </c>
      <c r="E8" s="1354">
        <f>'1.Spieltag'!D9</f>
        <v>0</v>
      </c>
      <c r="F8" s="1355">
        <f>'1.Spieltag'!E9</f>
        <v>0</v>
      </c>
      <c r="G8" s="1354">
        <f>'2.Spieltag'!D8</f>
        <v>0</v>
      </c>
      <c r="H8" s="1355">
        <f>'2.Spieltag'!E8</f>
        <v>0</v>
      </c>
      <c r="I8" s="1354">
        <f>'3.Spieltag'!D8</f>
        <v>0</v>
      </c>
      <c r="J8" s="1355">
        <f>'3.Spieltag'!E8</f>
        <v>0</v>
      </c>
      <c r="K8" s="1354">
        <f>'4.Spieltag'!D8</f>
        <v>0</v>
      </c>
      <c r="L8" s="1355">
        <f>'4.Spieltag'!E8</f>
        <v>0</v>
      </c>
      <c r="M8" s="1354">
        <f>'5.Spieltag'!D8</f>
        <v>0</v>
      </c>
      <c r="N8" s="1355">
        <f>'5.Spieltag'!E8</f>
        <v>0</v>
      </c>
      <c r="O8" s="1354">
        <f>'6.Spieltag'!D8</f>
        <v>0</v>
      </c>
      <c r="P8" s="1355">
        <f>'6.Spieltag'!E8</f>
        <v>0</v>
      </c>
      <c r="Q8" s="1354">
        <f>'7.Spieltag'!D8</f>
        <v>0</v>
      </c>
      <c r="R8" s="1355">
        <f>'7.Spieltag'!E8</f>
        <v>0</v>
      </c>
      <c r="S8" s="1354">
        <f>'8.Spieltag'!D8</f>
        <v>0</v>
      </c>
      <c r="T8" s="1355">
        <f>'8.Spieltag'!E8</f>
        <v>0</v>
      </c>
      <c r="U8" s="1354">
        <f>'9.Spieltag'!D8</f>
        <v>0</v>
      </c>
      <c r="V8" s="1355">
        <f>'9.Spieltag'!E8</f>
        <v>0</v>
      </c>
      <c r="W8" s="1737"/>
      <c r="X8" s="1738"/>
      <c r="Y8" s="1737"/>
      <c r="Z8" s="1738"/>
      <c r="AA8" s="1737"/>
      <c r="AB8" s="1738"/>
      <c r="AC8" s="1737"/>
      <c r="AD8" s="1738"/>
      <c r="AE8" s="1737"/>
      <c r="AF8" s="1738"/>
      <c r="AG8" s="1737"/>
      <c r="AH8" s="1738"/>
      <c r="AI8" s="1737"/>
      <c r="AJ8" s="1738"/>
      <c r="AK8" s="1737"/>
      <c r="AL8" s="1738"/>
      <c r="AM8" s="1737"/>
      <c r="AN8" s="1738"/>
      <c r="AO8" s="1737"/>
      <c r="AP8" s="1738"/>
      <c r="AQ8" s="1737"/>
      <c r="AR8" s="1738"/>
    </row>
    <row r="9" ht="20.1" customHeight="1">
      <c r="A9" s="1767"/>
      <c r="B9" s="1352">
        <f>SUM(E9:V9)</f>
        <v>0</v>
      </c>
      <c r="C9" s="567"/>
      <c r="D9" t="s" s="1351">
        <v>211</v>
      </c>
      <c r="E9" s="1352">
        <f>'1.Spieltag'!D10</f>
        <v>0</v>
      </c>
      <c r="F9" s="1353">
        <f>'1.Spieltag'!E10</f>
        <v>0</v>
      </c>
      <c r="G9" s="1352">
        <f>'2.Spieltag'!D9</f>
        <v>0</v>
      </c>
      <c r="H9" s="1353">
        <f>'2.Spieltag'!E9</f>
        <v>0</v>
      </c>
      <c r="I9" s="1352">
        <f>'3.Spieltag'!D9</f>
        <v>0</v>
      </c>
      <c r="J9" s="1353">
        <f>'3.Spieltag'!E9</f>
        <v>0</v>
      </c>
      <c r="K9" s="1352">
        <f>'4.Spieltag'!D9</f>
        <v>0</v>
      </c>
      <c r="L9" s="1353">
        <f>'4.Spieltag'!E9</f>
        <v>0</v>
      </c>
      <c r="M9" s="1352">
        <f>'5.Spieltag'!D9</f>
        <v>0</v>
      </c>
      <c r="N9" s="1353">
        <f>'5.Spieltag'!E9</f>
        <v>0</v>
      </c>
      <c r="O9" s="1352">
        <f>'6.Spieltag'!D9</f>
        <v>0</v>
      </c>
      <c r="P9" s="1353">
        <f>'6.Spieltag'!E9</f>
        <v>0</v>
      </c>
      <c r="Q9" s="1352">
        <f>'7.Spieltag'!D9</f>
        <v>0</v>
      </c>
      <c r="R9" s="1353">
        <f>'7.Spieltag'!E9</f>
        <v>0</v>
      </c>
      <c r="S9" s="1352">
        <f>'8.Spieltag'!D9</f>
        <v>0</v>
      </c>
      <c r="T9" s="1353">
        <f>'8.Spieltag'!E9</f>
        <v>0</v>
      </c>
      <c r="U9" s="1352">
        <f>'9.Spieltag'!D9</f>
        <v>0</v>
      </c>
      <c r="V9" s="1353">
        <f>'9.Spieltag'!E9</f>
        <v>0</v>
      </c>
      <c r="W9" s="1739"/>
      <c r="X9" s="1740"/>
      <c r="Y9" s="1739"/>
      <c r="Z9" s="1740"/>
      <c r="AA9" s="1739"/>
      <c r="AB9" s="1740"/>
      <c r="AC9" s="1739"/>
      <c r="AD9" s="1740"/>
      <c r="AE9" s="1739"/>
      <c r="AF9" s="1740"/>
      <c r="AG9" s="1739"/>
      <c r="AH9" s="1740"/>
      <c r="AI9" s="1739"/>
      <c r="AJ9" s="1740"/>
      <c r="AK9" s="1739"/>
      <c r="AL9" s="1740"/>
      <c r="AM9" s="1739"/>
      <c r="AN9" s="1740"/>
      <c r="AO9" s="1739"/>
      <c r="AP9" s="1740"/>
      <c r="AQ9" s="1739"/>
      <c r="AR9" s="1740"/>
    </row>
    <row r="10" ht="20.45" customHeight="1">
      <c r="A10" s="1767"/>
      <c r="B10" s="1354">
        <f>SUM(E10:V10)</f>
        <v>0</v>
      </c>
      <c r="C10" s="574"/>
      <c r="D10" t="s" s="1356">
        <v>212</v>
      </c>
      <c r="E10" s="1354">
        <f>'1.Spieltag'!D11</f>
        <v>0</v>
      </c>
      <c r="F10" s="1355">
        <f>'1.Spieltag'!E11</f>
        <v>0</v>
      </c>
      <c r="G10" s="1354">
        <f>'2.Spieltag'!D10</f>
        <v>0</v>
      </c>
      <c r="H10" s="1355">
        <f>'2.Spieltag'!E10</f>
        <v>0</v>
      </c>
      <c r="I10" s="1354">
        <f>'3.Spieltag'!D10</f>
        <v>0</v>
      </c>
      <c r="J10" s="1355">
        <f>'3.Spieltag'!E10</f>
        <v>0</v>
      </c>
      <c r="K10" s="1354">
        <f>'4.Spieltag'!D10</f>
        <v>0</v>
      </c>
      <c r="L10" s="1355">
        <f>'4.Spieltag'!E10</f>
        <v>0</v>
      </c>
      <c r="M10" s="1354">
        <f>'5.Spieltag'!D10</f>
        <v>0</v>
      </c>
      <c r="N10" s="1355">
        <f>'5.Spieltag'!E10</f>
        <v>0</v>
      </c>
      <c r="O10" s="1354">
        <f>'6.Spieltag'!D10</f>
        <v>0</v>
      </c>
      <c r="P10" s="1355">
        <f>'6.Spieltag'!E10</f>
        <v>0</v>
      </c>
      <c r="Q10" s="1354">
        <f>'7.Spieltag'!D10</f>
        <v>0</v>
      </c>
      <c r="R10" s="1355">
        <f>'7.Spieltag'!E10</f>
        <v>0</v>
      </c>
      <c r="S10" s="1354">
        <f>'8.Spieltag'!D10</f>
        <v>0</v>
      </c>
      <c r="T10" s="1355">
        <f>'8.Spieltag'!E10</f>
        <v>0</v>
      </c>
      <c r="U10" s="1354">
        <f>'9.Spieltag'!D10</f>
        <v>0</v>
      </c>
      <c r="V10" s="1355">
        <f>'9.Spieltag'!E10</f>
        <v>0</v>
      </c>
      <c r="W10" s="1737"/>
      <c r="X10" s="1738"/>
      <c r="Y10" s="1737"/>
      <c r="Z10" s="1738"/>
      <c r="AA10" s="1737"/>
      <c r="AB10" s="1738"/>
      <c r="AC10" s="1737"/>
      <c r="AD10" s="1738"/>
      <c r="AE10" s="1737"/>
      <c r="AF10" s="1738"/>
      <c r="AG10" s="1737"/>
      <c r="AH10" s="1738"/>
      <c r="AI10" s="1737"/>
      <c r="AJ10" s="1738"/>
      <c r="AK10" s="1737"/>
      <c r="AL10" s="1738"/>
      <c r="AM10" s="1737"/>
      <c r="AN10" s="1738"/>
      <c r="AO10" s="1737"/>
      <c r="AP10" s="1738"/>
      <c r="AQ10" s="1737"/>
      <c r="AR10" s="1738"/>
    </row>
    <row r="11" ht="8.45" customHeight="1">
      <c r="A11" s="1767"/>
      <c r="B11" s="576">
        <f>SUM(E11:J11)</f>
        <v>0</v>
      </c>
      <c r="C11" s="577"/>
      <c r="D11" s="1743"/>
      <c r="E11" s="1744"/>
      <c r="F11" s="1359"/>
      <c r="G11" s="1358"/>
      <c r="H11" s="1359"/>
      <c r="I11" s="1358"/>
      <c r="J11" s="1359"/>
      <c r="K11" s="1358"/>
      <c r="L11" s="1359"/>
      <c r="M11" s="1358"/>
      <c r="N11" s="1359"/>
      <c r="O11" s="1358"/>
      <c r="P11" s="1359"/>
      <c r="Q11" s="1358"/>
      <c r="R11" s="1359"/>
      <c r="S11" s="1358"/>
      <c r="T11" s="1359"/>
      <c r="U11" s="1358"/>
      <c r="V11" s="1359"/>
      <c r="W11" s="1358"/>
      <c r="X11" s="1359"/>
      <c r="Y11" s="1358"/>
      <c r="Z11" s="1359"/>
      <c r="AA11" s="1358"/>
      <c r="AB11" s="1359"/>
      <c r="AC11" s="1358"/>
      <c r="AD11" s="1359"/>
      <c r="AE11" s="1358"/>
      <c r="AF11" s="1359"/>
      <c r="AG11" s="1358"/>
      <c r="AH11" s="1359"/>
      <c r="AI11" s="1358"/>
      <c r="AJ11" s="1359"/>
      <c r="AK11" s="1358"/>
      <c r="AL11" s="1359"/>
      <c r="AM11" s="1358"/>
      <c r="AN11" s="1359"/>
      <c r="AO11" s="1358"/>
      <c r="AP11" s="1359"/>
      <c r="AQ11" s="1358"/>
      <c r="AR11" s="1359"/>
    </row>
    <row r="12" ht="20.45" customHeight="1">
      <c r="A12" s="1767"/>
      <c r="B12" s="1352">
        <f>SUM(E12:V12)</f>
        <v>0</v>
      </c>
      <c r="C12" t="s" s="585">
        <v>213</v>
      </c>
      <c r="D12" t="s" s="1362">
        <v>82</v>
      </c>
      <c r="E12" s="1768"/>
      <c r="F12" s="1769"/>
      <c r="G12" s="1768"/>
      <c r="H12" s="1769"/>
      <c r="I12" s="1768"/>
      <c r="J12" s="1769"/>
      <c r="K12" s="1768"/>
      <c r="L12" s="1769"/>
      <c r="M12" s="1768"/>
      <c r="N12" s="1769"/>
      <c r="O12" s="1768"/>
      <c r="P12" s="1769"/>
      <c r="Q12" s="1768"/>
      <c r="R12" s="1769"/>
      <c r="S12" s="1768"/>
      <c r="T12" s="1769"/>
      <c r="U12" s="1768"/>
      <c r="V12" s="1769"/>
      <c r="W12" s="1768"/>
      <c r="X12" s="1769"/>
      <c r="Y12" s="1768"/>
      <c r="Z12" s="1769"/>
      <c r="AA12" s="1768"/>
      <c r="AB12" s="1769"/>
      <c r="AC12" s="1768"/>
      <c r="AD12" s="1769"/>
      <c r="AE12" s="1768"/>
      <c r="AF12" s="1769"/>
      <c r="AG12" s="1768"/>
      <c r="AH12" s="1769"/>
      <c r="AI12" s="1768"/>
      <c r="AJ12" s="1769"/>
      <c r="AK12" s="1768"/>
      <c r="AL12" s="1769"/>
      <c r="AM12" s="1768"/>
      <c r="AN12" s="1769"/>
      <c r="AO12" s="1768"/>
      <c r="AP12" s="1769"/>
      <c r="AQ12" s="1768"/>
      <c r="AR12" s="1769"/>
    </row>
    <row r="13" ht="20.45" customHeight="1">
      <c r="A13" s="1767"/>
      <c r="B13" s="1354">
        <f>SUM(E13:V13)</f>
        <v>0</v>
      </c>
      <c r="C13" s="574"/>
      <c r="D13" t="s" s="1356">
        <v>76</v>
      </c>
      <c r="E13" s="1768"/>
      <c r="F13" s="1769"/>
      <c r="G13" s="1768"/>
      <c r="H13" s="1769"/>
      <c r="I13" s="1768"/>
      <c r="J13" s="1769"/>
      <c r="K13" s="1768"/>
      <c r="L13" s="1769"/>
      <c r="M13" s="1768"/>
      <c r="N13" s="1769"/>
      <c r="O13" s="1768"/>
      <c r="P13" s="1769"/>
      <c r="Q13" s="1768"/>
      <c r="R13" s="1769"/>
      <c r="S13" s="1768"/>
      <c r="T13" s="1769"/>
      <c r="U13" s="1768"/>
      <c r="V13" s="1769"/>
      <c r="W13" s="1768"/>
      <c r="X13" s="1769"/>
      <c r="Y13" s="1768"/>
      <c r="Z13" s="1769"/>
      <c r="AA13" s="1768"/>
      <c r="AB13" s="1769"/>
      <c r="AC13" s="1768"/>
      <c r="AD13" s="1769"/>
      <c r="AE13" s="1768"/>
      <c r="AF13" s="1769"/>
      <c r="AG13" s="1768"/>
      <c r="AH13" s="1769"/>
      <c r="AI13" s="1768"/>
      <c r="AJ13" s="1769"/>
      <c r="AK13" s="1768"/>
      <c r="AL13" s="1769"/>
      <c r="AM13" s="1768"/>
      <c r="AN13" s="1769"/>
      <c r="AO13" s="1768"/>
      <c r="AP13" s="1769"/>
      <c r="AQ13" s="1768"/>
      <c r="AR13" s="1769"/>
    </row>
    <row r="14" ht="8.45" customHeight="1">
      <c r="A14" s="1767"/>
      <c r="B14" s="576">
        <f>SUM(E14:J14)</f>
        <v>0</v>
      </c>
      <c r="C14" s="577"/>
      <c r="D14" s="1743"/>
      <c r="E14" s="1744"/>
      <c r="F14" s="1359"/>
      <c r="G14" s="1358"/>
      <c r="H14" s="1359"/>
      <c r="I14" s="1358"/>
      <c r="J14" s="1359"/>
      <c r="K14" s="1358"/>
      <c r="L14" s="1359"/>
      <c r="M14" s="1358"/>
      <c r="N14" s="1359"/>
      <c r="O14" s="1358"/>
      <c r="P14" s="1359"/>
      <c r="Q14" s="1358"/>
      <c r="R14" s="1359"/>
      <c r="S14" s="1358"/>
      <c r="T14" s="1359"/>
      <c r="U14" s="1358"/>
      <c r="V14" s="1359"/>
      <c r="W14" s="1358"/>
      <c r="X14" s="1359"/>
      <c r="Y14" s="1358"/>
      <c r="Z14" s="1359"/>
      <c r="AA14" s="1358"/>
      <c r="AB14" s="1359"/>
      <c r="AC14" s="1358"/>
      <c r="AD14" s="1359"/>
      <c r="AE14" s="1358"/>
      <c r="AF14" s="1359"/>
      <c r="AG14" s="1358"/>
      <c r="AH14" s="1359"/>
      <c r="AI14" s="1358"/>
      <c r="AJ14" s="1359"/>
      <c r="AK14" s="1358"/>
      <c r="AL14" s="1359"/>
      <c r="AM14" s="1358"/>
      <c r="AN14" s="1359"/>
      <c r="AO14" s="1358"/>
      <c r="AP14" s="1359"/>
      <c r="AQ14" s="1358"/>
      <c r="AR14" s="1359"/>
    </row>
    <row r="15" ht="20.45" customHeight="1">
      <c r="A15" s="1767"/>
      <c r="B15" s="1352">
        <f>SUM(E15:V15)</f>
        <v>2</v>
      </c>
      <c r="C15" t="s" s="585">
        <v>214</v>
      </c>
      <c r="D15" t="s" s="1362">
        <v>215</v>
      </c>
      <c r="E15" s="1770">
        <f>'1.Spieltag'!D16</f>
        <v>1</v>
      </c>
      <c r="F15" s="1771">
        <f>'1.Spieltag'!E16</f>
        <v>1</v>
      </c>
      <c r="G15" s="1770">
        <f>'2.Spieltag'!D15</f>
        <v>0</v>
      </c>
      <c r="H15" s="1771">
        <f>'2.Spieltag'!E15</f>
        <v>0</v>
      </c>
      <c r="I15" s="1770">
        <f>'3.Spieltag'!D15</f>
        <v>0</v>
      </c>
      <c r="J15" s="1771">
        <f>'3.Spieltag'!E15</f>
        <v>0</v>
      </c>
      <c r="K15" s="1770">
        <f>'4.Spieltag'!D15</f>
        <v>0</v>
      </c>
      <c r="L15" s="1771">
        <f>'4.Spieltag'!E15</f>
        <v>0</v>
      </c>
      <c r="M15" s="1770">
        <f>'5.Spieltag'!D15</f>
        <v>0</v>
      </c>
      <c r="N15" s="1771">
        <f>'5.Spieltag'!E15</f>
        <v>0</v>
      </c>
      <c r="O15" s="1770">
        <f>'6.Spieltag'!D15</f>
        <v>0</v>
      </c>
      <c r="P15" s="1771">
        <f>'6.Spieltag'!E15</f>
        <v>0</v>
      </c>
      <c r="Q15" s="1770">
        <f>'7.Spieltag'!D15</f>
        <v>0</v>
      </c>
      <c r="R15" s="1771">
        <f>'7.Spieltag'!E15</f>
        <v>0</v>
      </c>
      <c r="S15" s="1770">
        <f>'8.Spieltag'!D15</f>
        <v>0</v>
      </c>
      <c r="T15" s="1771">
        <f>'8.Spieltag'!E15</f>
        <v>0</v>
      </c>
      <c r="U15" s="1770">
        <f>'9.Spieltag'!D15</f>
        <v>0</v>
      </c>
      <c r="V15" s="1771">
        <f>'9.Spieltag'!E15</f>
        <v>0</v>
      </c>
      <c r="W15" s="1739"/>
      <c r="X15" s="1740"/>
      <c r="Y15" s="1739"/>
      <c r="Z15" s="1740"/>
      <c r="AA15" s="1739"/>
      <c r="AB15" s="1740"/>
      <c r="AC15" s="1739"/>
      <c r="AD15" s="1740"/>
      <c r="AE15" s="1739"/>
      <c r="AF15" s="1740"/>
      <c r="AG15" s="1739"/>
      <c r="AH15" s="1740"/>
      <c r="AI15" s="1739"/>
      <c r="AJ15" s="1740"/>
      <c r="AK15" s="1739"/>
      <c r="AL15" s="1740"/>
      <c r="AM15" s="1739"/>
      <c r="AN15" s="1740"/>
      <c r="AO15" s="1739"/>
      <c r="AP15" s="1740"/>
      <c r="AQ15" s="1739"/>
      <c r="AR15" s="1740"/>
    </row>
    <row r="16" ht="20.1" customHeight="1">
      <c r="A16" s="1767"/>
      <c r="B16" s="1354">
        <f>SUM(E16:V16)</f>
        <v>3</v>
      </c>
      <c r="C16" s="567"/>
      <c r="D16" t="s" s="1351">
        <v>216</v>
      </c>
      <c r="E16" s="1770">
        <f>'1.Spieltag'!D17</f>
        <v>3</v>
      </c>
      <c r="F16" s="1771">
        <f>'1.Spieltag'!E17</f>
        <v>0</v>
      </c>
      <c r="G16" s="1770">
        <f>'2.Spieltag'!D16</f>
        <v>0</v>
      </c>
      <c r="H16" s="1771">
        <f>'2.Spieltag'!E16</f>
        <v>0</v>
      </c>
      <c r="I16" s="1770">
        <f>'3.Spieltag'!D16</f>
        <v>0</v>
      </c>
      <c r="J16" s="1771">
        <f>'3.Spieltag'!E16</f>
        <v>0</v>
      </c>
      <c r="K16" s="1770">
        <f>'4.Spieltag'!D16</f>
        <v>0</v>
      </c>
      <c r="L16" s="1771">
        <f>'4.Spieltag'!E16</f>
        <v>0</v>
      </c>
      <c r="M16" s="1770">
        <f>'5.Spieltag'!D16</f>
        <v>0</v>
      </c>
      <c r="N16" s="1771">
        <f>'5.Spieltag'!E16</f>
        <v>0</v>
      </c>
      <c r="O16" s="1770">
        <f>'6.Spieltag'!D16</f>
        <v>0</v>
      </c>
      <c r="P16" s="1771">
        <f>'6.Spieltag'!E16</f>
        <v>0</v>
      </c>
      <c r="Q16" s="1770">
        <f>'7.Spieltag'!D16</f>
        <v>0</v>
      </c>
      <c r="R16" s="1771">
        <f>'7.Spieltag'!E16</f>
        <v>0</v>
      </c>
      <c r="S16" s="1770">
        <f>'8.Spieltag'!D16</f>
        <v>0</v>
      </c>
      <c r="T16" s="1771">
        <f>'8.Spieltag'!E16</f>
        <v>0</v>
      </c>
      <c r="U16" s="1770">
        <f>'9.Spieltag'!D16</f>
        <v>0</v>
      </c>
      <c r="V16" s="1771">
        <f>'9.Spieltag'!E16</f>
        <v>0</v>
      </c>
      <c r="W16" s="1737"/>
      <c r="X16" s="1738"/>
      <c r="Y16" s="1737"/>
      <c r="Z16" s="1738"/>
      <c r="AA16" s="1737"/>
      <c r="AB16" s="1738"/>
      <c r="AC16" s="1737"/>
      <c r="AD16" s="1738"/>
      <c r="AE16" s="1737"/>
      <c r="AF16" s="1738"/>
      <c r="AG16" s="1737"/>
      <c r="AH16" s="1738"/>
      <c r="AI16" s="1737"/>
      <c r="AJ16" s="1738"/>
      <c r="AK16" s="1737"/>
      <c r="AL16" s="1738"/>
      <c r="AM16" s="1737"/>
      <c r="AN16" s="1738"/>
      <c r="AO16" s="1737"/>
      <c r="AP16" s="1738"/>
      <c r="AQ16" s="1737"/>
      <c r="AR16" s="1738"/>
    </row>
    <row r="17" ht="20.45" customHeight="1">
      <c r="A17" s="1767"/>
      <c r="B17" s="1352">
        <f>SUM(E17:V17)</f>
        <v>4</v>
      </c>
      <c r="C17" s="574"/>
      <c r="D17" t="s" s="1356">
        <v>217</v>
      </c>
      <c r="E17" s="1770">
        <f>'1.Spieltag'!D18</f>
        <v>1</v>
      </c>
      <c r="F17" s="1771">
        <f>'1.Spieltag'!E18</f>
        <v>3</v>
      </c>
      <c r="G17" s="1770">
        <f>'2.Spieltag'!D17</f>
        <v>0</v>
      </c>
      <c r="H17" s="1771">
        <f>'2.Spieltag'!E17</f>
        <v>0</v>
      </c>
      <c r="I17" s="1770">
        <f>'3.Spieltag'!D17</f>
        <v>0</v>
      </c>
      <c r="J17" s="1771">
        <f>'3.Spieltag'!E17</f>
        <v>0</v>
      </c>
      <c r="K17" s="1770">
        <f>'4.Spieltag'!D17</f>
        <v>0</v>
      </c>
      <c r="L17" s="1771">
        <f>'4.Spieltag'!E17</f>
        <v>0</v>
      </c>
      <c r="M17" s="1770">
        <f>'5.Spieltag'!D17</f>
        <v>0</v>
      </c>
      <c r="N17" s="1771">
        <f>'5.Spieltag'!E17</f>
        <v>0</v>
      </c>
      <c r="O17" s="1770">
        <f>'6.Spieltag'!D17</f>
        <v>0</v>
      </c>
      <c r="P17" s="1771">
        <f>'6.Spieltag'!E17</f>
        <v>0</v>
      </c>
      <c r="Q17" s="1770">
        <f>'7.Spieltag'!D17</f>
        <v>0</v>
      </c>
      <c r="R17" s="1771">
        <f>'7.Spieltag'!E17</f>
        <v>0</v>
      </c>
      <c r="S17" s="1770">
        <f>'8.Spieltag'!D17</f>
        <v>0</v>
      </c>
      <c r="T17" s="1771">
        <f>'8.Spieltag'!E17</f>
        <v>0</v>
      </c>
      <c r="U17" s="1770">
        <f>'9.Spieltag'!D17</f>
        <v>0</v>
      </c>
      <c r="V17" s="1771">
        <f>'9.Spieltag'!E17</f>
        <v>0</v>
      </c>
      <c r="W17" s="1739"/>
      <c r="X17" s="1740"/>
      <c r="Y17" s="1739"/>
      <c r="Z17" s="1740"/>
      <c r="AA17" s="1739"/>
      <c r="AB17" s="1740"/>
      <c r="AC17" s="1739"/>
      <c r="AD17" s="1740"/>
      <c r="AE17" s="1739"/>
      <c r="AF17" s="1740"/>
      <c r="AG17" s="1739"/>
      <c r="AH17" s="1740"/>
      <c r="AI17" s="1739"/>
      <c r="AJ17" s="1740"/>
      <c r="AK17" s="1739"/>
      <c r="AL17" s="1740"/>
      <c r="AM17" s="1739"/>
      <c r="AN17" s="1740"/>
      <c r="AO17" s="1739"/>
      <c r="AP17" s="1740"/>
      <c r="AQ17" s="1739"/>
      <c r="AR17" s="1740"/>
    </row>
    <row r="18" ht="8.45" customHeight="1">
      <c r="A18" s="1767"/>
      <c r="B18" s="576">
        <f>SUM(E18:J18)</f>
        <v>0</v>
      </c>
      <c r="C18" s="577"/>
      <c r="D18" s="1743"/>
      <c r="E18" s="1744"/>
      <c r="F18" s="1359"/>
      <c r="G18" s="1358"/>
      <c r="H18" s="1359"/>
      <c r="I18" s="1358"/>
      <c r="J18" s="1359"/>
      <c r="K18" s="1358"/>
      <c r="L18" s="1359"/>
      <c r="M18" s="1358"/>
      <c r="N18" s="1359"/>
      <c r="O18" s="1358"/>
      <c r="P18" s="1359"/>
      <c r="Q18" s="1358"/>
      <c r="R18" s="1359"/>
      <c r="S18" s="1358"/>
      <c r="T18" s="1359"/>
      <c r="U18" s="1358"/>
      <c r="V18" s="1359"/>
      <c r="W18" s="1358"/>
      <c r="X18" s="1359"/>
      <c r="Y18" s="1358"/>
      <c r="Z18" s="1359"/>
      <c r="AA18" s="1358"/>
      <c r="AB18" s="1359"/>
      <c r="AC18" s="1358"/>
      <c r="AD18" s="1359"/>
      <c r="AE18" s="1358"/>
      <c r="AF18" s="1359"/>
      <c r="AG18" s="1358"/>
      <c r="AH18" s="1359"/>
      <c r="AI18" s="1358"/>
      <c r="AJ18" s="1359"/>
      <c r="AK18" s="1358"/>
      <c r="AL18" s="1359"/>
      <c r="AM18" s="1358"/>
      <c r="AN18" s="1359"/>
      <c r="AO18" s="1358"/>
      <c r="AP18" s="1359"/>
      <c r="AQ18" s="1358"/>
      <c r="AR18" s="1359"/>
    </row>
    <row r="19" ht="20.45" customHeight="1">
      <c r="A19" s="1767"/>
      <c r="B19" s="1354">
        <f>SUM(E19:V19)</f>
        <v>0</v>
      </c>
      <c r="C19" t="s" s="585">
        <v>218</v>
      </c>
      <c r="D19" t="s" s="1362">
        <v>52</v>
      </c>
      <c r="E19" s="1354">
        <f>'1.Spieltag'!D20</f>
        <v>0</v>
      </c>
      <c r="F19" s="1355">
        <f>'1.Spieltag'!E20</f>
        <v>0</v>
      </c>
      <c r="G19" s="1354">
        <f>'2.Spieltag'!D19</f>
        <v>0</v>
      </c>
      <c r="H19" s="1355">
        <f>'2.Spieltag'!E19</f>
        <v>0</v>
      </c>
      <c r="I19" s="1354">
        <f>'3.Spieltag'!D19</f>
        <v>0</v>
      </c>
      <c r="J19" s="1355">
        <f>'3.Spieltag'!E19</f>
        <v>0</v>
      </c>
      <c r="K19" s="1354">
        <f>'4.Spieltag'!D19</f>
        <v>0</v>
      </c>
      <c r="L19" s="1355">
        <f>'4.Spieltag'!E19</f>
        <v>0</v>
      </c>
      <c r="M19" s="1354">
        <f>'5.Spieltag'!D19</f>
        <v>0</v>
      </c>
      <c r="N19" s="1355">
        <f>'5.Spieltag'!E19</f>
        <v>0</v>
      </c>
      <c r="O19" s="1354">
        <f>'6.Spieltag'!D19</f>
        <v>0</v>
      </c>
      <c r="P19" s="1355">
        <f>'6.Spieltag'!E19</f>
        <v>0</v>
      </c>
      <c r="Q19" s="1354">
        <f>'7.Spieltag'!D19</f>
        <v>0</v>
      </c>
      <c r="R19" s="1355">
        <f>'7.Spieltag'!E19</f>
        <v>0</v>
      </c>
      <c r="S19" s="1354">
        <f>'8.Spieltag'!D19</f>
        <v>0</v>
      </c>
      <c r="T19" s="1355">
        <f>'8.Spieltag'!E19</f>
        <v>0</v>
      </c>
      <c r="U19" s="1354">
        <f>'9.Spieltag'!D19</f>
        <v>0</v>
      </c>
      <c r="V19" s="1355">
        <f>'9.Spieltag'!E19</f>
        <v>0</v>
      </c>
      <c r="W19" s="1737"/>
      <c r="X19" s="1738"/>
      <c r="Y19" s="1737"/>
      <c r="Z19" s="1738"/>
      <c r="AA19" s="1737"/>
      <c r="AB19" s="1738"/>
      <c r="AC19" s="1737"/>
      <c r="AD19" s="1738"/>
      <c r="AE19" s="1737"/>
      <c r="AF19" s="1738"/>
      <c r="AG19" s="1737"/>
      <c r="AH19" s="1738"/>
      <c r="AI19" s="1737"/>
      <c r="AJ19" s="1738"/>
      <c r="AK19" s="1737"/>
      <c r="AL19" s="1738"/>
      <c r="AM19" s="1737"/>
      <c r="AN19" s="1738"/>
      <c r="AO19" s="1737"/>
      <c r="AP19" s="1738"/>
      <c r="AQ19" s="1737"/>
      <c r="AR19" s="1738"/>
    </row>
    <row r="20" ht="20.1" customHeight="1">
      <c r="A20" s="1767"/>
      <c r="B20" s="1352">
        <f>SUM(E20:V20)</f>
        <v>8</v>
      </c>
      <c r="C20" s="567"/>
      <c r="D20" t="s" s="1366">
        <v>219</v>
      </c>
      <c r="E20" s="1352">
        <f>'1.Spieltag'!D21</f>
        <v>0</v>
      </c>
      <c r="F20" s="1353">
        <f>'1.Spieltag'!E21</f>
        <v>1</v>
      </c>
      <c r="G20" s="1352">
        <f>'2.Spieltag'!D20</f>
        <v>1</v>
      </c>
      <c r="H20" s="1353">
        <f>'2.Spieltag'!E20</f>
        <v>2</v>
      </c>
      <c r="I20" s="1352">
        <f>'3.Spieltag'!D20</f>
        <v>1</v>
      </c>
      <c r="J20" s="1353">
        <f>'3.Spieltag'!E20</f>
        <v>0</v>
      </c>
      <c r="K20" s="1352">
        <f>'4.Spieltag'!D20</f>
        <v>2</v>
      </c>
      <c r="L20" s="1353">
        <f>'4.Spieltag'!E20</f>
        <v>0</v>
      </c>
      <c r="M20" s="1352">
        <f>'5.Spieltag'!D20</f>
        <v>0</v>
      </c>
      <c r="N20" s="1353">
        <f>'5.Spieltag'!E20</f>
        <v>1</v>
      </c>
      <c r="O20" s="1352">
        <f>'6.Spieltag'!D20</f>
        <v>0</v>
      </c>
      <c r="P20" s="1353">
        <f>'6.Spieltag'!E20</f>
        <v>0</v>
      </c>
      <c r="Q20" s="1352">
        <f>'7.Spieltag'!D20</f>
        <v>0</v>
      </c>
      <c r="R20" s="1353">
        <f>'7.Spieltag'!E20</f>
        <v>0</v>
      </c>
      <c r="S20" s="1352">
        <f>'8.Spieltag'!D20</f>
        <v>0</v>
      </c>
      <c r="T20" s="1353">
        <f>'8.Spieltag'!E20</f>
        <v>0</v>
      </c>
      <c r="U20" s="1352">
        <f>'9.Spieltag'!D20</f>
        <v>0</v>
      </c>
      <c r="V20" s="1353">
        <f>'9.Spieltag'!E20</f>
        <v>0</v>
      </c>
      <c r="W20" s="1739"/>
      <c r="X20" s="1740"/>
      <c r="Y20" s="1739"/>
      <c r="Z20" s="1740"/>
      <c r="AA20" s="1739"/>
      <c r="AB20" s="1740"/>
      <c r="AC20" s="1739"/>
      <c r="AD20" s="1740"/>
      <c r="AE20" s="1739"/>
      <c r="AF20" s="1740"/>
      <c r="AG20" s="1739"/>
      <c r="AH20" s="1740"/>
      <c r="AI20" s="1739"/>
      <c r="AJ20" s="1740"/>
      <c r="AK20" s="1739"/>
      <c r="AL20" s="1740"/>
      <c r="AM20" s="1739"/>
      <c r="AN20" s="1740"/>
      <c r="AO20" s="1739"/>
      <c r="AP20" s="1740"/>
      <c r="AQ20" s="1739"/>
      <c r="AR20" s="1740"/>
    </row>
    <row r="21" ht="20.1" customHeight="1">
      <c r="A21" s="1767"/>
      <c r="B21" s="1354">
        <f>SUM(E21:V21)</f>
        <v>0</v>
      </c>
      <c r="C21" s="567"/>
      <c r="D21" t="s" s="1366">
        <v>220</v>
      </c>
      <c r="E21" s="1354">
        <f>'1.Spieltag'!D22</f>
        <v>0</v>
      </c>
      <c r="F21" s="1355">
        <f>'1.Spieltag'!E22</f>
        <v>0</v>
      </c>
      <c r="G21" s="1354">
        <f>'2.Spieltag'!D21</f>
        <v>0</v>
      </c>
      <c r="H21" s="1355">
        <f>'2.Spieltag'!E21</f>
        <v>0</v>
      </c>
      <c r="I21" s="1354">
        <f>'3.Spieltag'!D21</f>
        <v>0</v>
      </c>
      <c r="J21" s="1355">
        <f>'3.Spieltag'!E21</f>
        <v>0</v>
      </c>
      <c r="K21" s="1354">
        <f>'4.Spieltag'!D21</f>
        <v>0</v>
      </c>
      <c r="L21" s="1355">
        <f>'4.Spieltag'!E21</f>
        <v>0</v>
      </c>
      <c r="M21" s="1354">
        <f>'5.Spieltag'!D21</f>
        <v>0</v>
      </c>
      <c r="N21" s="1355">
        <f>'5.Spieltag'!E21</f>
        <v>0</v>
      </c>
      <c r="O21" s="1354">
        <f>'6.Spieltag'!D21</f>
        <v>0</v>
      </c>
      <c r="P21" s="1355">
        <f>'6.Spieltag'!E21</f>
        <v>0</v>
      </c>
      <c r="Q21" s="1354">
        <f>'7.Spieltag'!D21</f>
        <v>0</v>
      </c>
      <c r="R21" s="1355">
        <f>'7.Spieltag'!E21</f>
        <v>0</v>
      </c>
      <c r="S21" s="1354">
        <f>'8.Spieltag'!D21</f>
        <v>0</v>
      </c>
      <c r="T21" s="1355">
        <f>'8.Spieltag'!E21</f>
        <v>0</v>
      </c>
      <c r="U21" s="1354">
        <f>'9.Spieltag'!D21</f>
        <v>0</v>
      </c>
      <c r="V21" s="1355">
        <f>'9.Spieltag'!E21</f>
        <v>0</v>
      </c>
      <c r="W21" s="1737"/>
      <c r="X21" s="1738"/>
      <c r="Y21" s="1737"/>
      <c r="Z21" s="1738"/>
      <c r="AA21" s="1737"/>
      <c r="AB21" s="1738"/>
      <c r="AC21" s="1737"/>
      <c r="AD21" s="1738"/>
      <c r="AE21" s="1737"/>
      <c r="AF21" s="1738"/>
      <c r="AG21" s="1737"/>
      <c r="AH21" s="1738"/>
      <c r="AI21" s="1737"/>
      <c r="AJ21" s="1738"/>
      <c r="AK21" s="1737"/>
      <c r="AL21" s="1738"/>
      <c r="AM21" s="1737"/>
      <c r="AN21" s="1738"/>
      <c r="AO21" s="1737"/>
      <c r="AP21" s="1738"/>
      <c r="AQ21" s="1737"/>
      <c r="AR21" s="1738"/>
    </row>
    <row r="22" ht="20.1" customHeight="1">
      <c r="A22" s="1767"/>
      <c r="B22" s="1352">
        <f>SUM(E22:V22)</f>
        <v>0</v>
      </c>
      <c r="C22" s="567"/>
      <c r="D22" t="s" s="1366">
        <v>221</v>
      </c>
      <c r="E22" s="1352">
        <f>'1.Spieltag'!D23</f>
        <v>0</v>
      </c>
      <c r="F22" s="1353">
        <f>'1.Spieltag'!E23</f>
        <v>0</v>
      </c>
      <c r="G22" s="1352">
        <f>'2.Spieltag'!D22</f>
        <v>0</v>
      </c>
      <c r="H22" s="1353">
        <f>'2.Spieltag'!E22</f>
        <v>0</v>
      </c>
      <c r="I22" s="1352">
        <f>'3.Spieltag'!D22</f>
        <v>0</v>
      </c>
      <c r="J22" s="1353">
        <f>'3.Spieltag'!E22</f>
        <v>0</v>
      </c>
      <c r="K22" s="1352">
        <f>'4.Spieltag'!D22</f>
        <v>0</v>
      </c>
      <c r="L22" s="1353">
        <f>'4.Spieltag'!E22</f>
        <v>0</v>
      </c>
      <c r="M22" s="1352">
        <f>'5.Spieltag'!D22</f>
        <v>0</v>
      </c>
      <c r="N22" s="1353">
        <f>'5.Spieltag'!E22</f>
        <v>0</v>
      </c>
      <c r="O22" s="1352">
        <f>'6.Spieltag'!D22</f>
        <v>0</v>
      </c>
      <c r="P22" s="1353">
        <f>'6.Spieltag'!E22</f>
        <v>0</v>
      </c>
      <c r="Q22" s="1352">
        <f>'7.Spieltag'!D22</f>
        <v>0</v>
      </c>
      <c r="R22" s="1353">
        <f>'7.Spieltag'!E22</f>
        <v>0</v>
      </c>
      <c r="S22" s="1352">
        <f>'8.Spieltag'!D22</f>
        <v>0</v>
      </c>
      <c r="T22" s="1353">
        <f>'8.Spieltag'!E22</f>
        <v>0</v>
      </c>
      <c r="U22" s="1352">
        <f>'9.Spieltag'!D22</f>
        <v>0</v>
      </c>
      <c r="V22" s="1353">
        <f>'9.Spieltag'!E22</f>
        <v>0</v>
      </c>
      <c r="W22" s="1739"/>
      <c r="X22" s="1740"/>
      <c r="Y22" s="1739"/>
      <c r="Z22" s="1740"/>
      <c r="AA22" s="1739"/>
      <c r="AB22" s="1740"/>
      <c r="AC22" s="1739"/>
      <c r="AD22" s="1740"/>
      <c r="AE22" s="1739"/>
      <c r="AF22" s="1740"/>
      <c r="AG22" s="1739"/>
      <c r="AH22" s="1740"/>
      <c r="AI22" s="1739"/>
      <c r="AJ22" s="1740"/>
      <c r="AK22" s="1739"/>
      <c r="AL22" s="1740"/>
      <c r="AM22" s="1739"/>
      <c r="AN22" s="1740"/>
      <c r="AO22" s="1739"/>
      <c r="AP22" s="1740"/>
      <c r="AQ22" s="1739"/>
      <c r="AR22" s="1740"/>
    </row>
    <row r="23" ht="20.1" customHeight="1">
      <c r="A23" s="1767"/>
      <c r="B23" s="1354">
        <f>SUM(E23:V23)</f>
        <v>4</v>
      </c>
      <c r="C23" s="567"/>
      <c r="D23" t="s" s="1366">
        <v>222</v>
      </c>
      <c r="E23" s="1354">
        <f>'1.Spieltag'!D24</f>
        <v>0</v>
      </c>
      <c r="F23" s="1355">
        <f>'1.Spieltag'!E24</f>
        <v>1</v>
      </c>
      <c r="G23" s="1354">
        <f>'2.Spieltag'!D23</f>
        <v>0</v>
      </c>
      <c r="H23" s="1355">
        <f>'2.Spieltag'!E23</f>
        <v>2</v>
      </c>
      <c r="I23" s="1354">
        <f>'3.Spieltag'!D23</f>
        <v>0</v>
      </c>
      <c r="J23" s="1355">
        <f>'3.Spieltag'!E23</f>
        <v>0</v>
      </c>
      <c r="K23" s="1354">
        <f>'4.Spieltag'!D23</f>
        <v>0</v>
      </c>
      <c r="L23" s="1355">
        <f>'4.Spieltag'!E23</f>
        <v>0</v>
      </c>
      <c r="M23" s="1354">
        <f>'5.Spieltag'!D23</f>
        <v>0</v>
      </c>
      <c r="N23" s="1355">
        <f>'5.Spieltag'!E23</f>
        <v>1</v>
      </c>
      <c r="O23" s="1354">
        <f>'6.Spieltag'!D23</f>
        <v>0</v>
      </c>
      <c r="P23" s="1355">
        <f>'6.Spieltag'!E23</f>
        <v>0</v>
      </c>
      <c r="Q23" s="1354">
        <f>'7.Spieltag'!D23</f>
        <v>0</v>
      </c>
      <c r="R23" s="1355">
        <f>'7.Spieltag'!E23</f>
        <v>0</v>
      </c>
      <c r="S23" s="1354">
        <f>'8.Spieltag'!D23</f>
        <v>0</v>
      </c>
      <c r="T23" s="1355">
        <f>'8.Spieltag'!E23</f>
        <v>0</v>
      </c>
      <c r="U23" s="1354">
        <f>'9.Spieltag'!D23</f>
        <v>0</v>
      </c>
      <c r="V23" s="1355">
        <f>'9.Spieltag'!E23</f>
        <v>0</v>
      </c>
      <c r="W23" s="1737"/>
      <c r="X23" s="1738"/>
      <c r="Y23" s="1737"/>
      <c r="Z23" s="1738"/>
      <c r="AA23" s="1737"/>
      <c r="AB23" s="1738"/>
      <c r="AC23" s="1737"/>
      <c r="AD23" s="1738"/>
      <c r="AE23" s="1737"/>
      <c r="AF23" s="1738"/>
      <c r="AG23" s="1737"/>
      <c r="AH23" s="1738"/>
      <c r="AI23" s="1737"/>
      <c r="AJ23" s="1738"/>
      <c r="AK23" s="1737"/>
      <c r="AL23" s="1738"/>
      <c r="AM23" s="1737"/>
      <c r="AN23" s="1738"/>
      <c r="AO23" s="1737"/>
      <c r="AP23" s="1738"/>
      <c r="AQ23" s="1737"/>
      <c r="AR23" s="1738"/>
    </row>
    <row r="24" ht="20.1" customHeight="1">
      <c r="A24" s="1767"/>
      <c r="B24" s="1352">
        <f>SUM(E24:V24)</f>
        <v>0</v>
      </c>
      <c r="C24" s="567"/>
      <c r="D24" t="s" s="1366">
        <v>223</v>
      </c>
      <c r="E24" s="1352">
        <f>'1.Spieltag'!D25</f>
        <v>0</v>
      </c>
      <c r="F24" s="1353">
        <f>'1.Spieltag'!E25</f>
        <v>0</v>
      </c>
      <c r="G24" s="1352">
        <f>'2.Spieltag'!D24</f>
        <v>0</v>
      </c>
      <c r="H24" s="1353">
        <f>'2.Spieltag'!E24</f>
        <v>0</v>
      </c>
      <c r="I24" s="1352">
        <f>'3.Spieltag'!D24</f>
        <v>0</v>
      </c>
      <c r="J24" s="1353">
        <f>'3.Spieltag'!E24</f>
        <v>0</v>
      </c>
      <c r="K24" s="1352">
        <f>'4.Spieltag'!D24</f>
        <v>0</v>
      </c>
      <c r="L24" s="1353">
        <f>'4.Spieltag'!E24</f>
        <v>0</v>
      </c>
      <c r="M24" s="1352">
        <f>'5.Spieltag'!D24</f>
        <v>0</v>
      </c>
      <c r="N24" s="1353">
        <f>'5.Spieltag'!E24</f>
        <v>0</v>
      </c>
      <c r="O24" s="1352">
        <f>'6.Spieltag'!D24</f>
        <v>0</v>
      </c>
      <c r="P24" s="1353">
        <f>'6.Spieltag'!E24</f>
        <v>0</v>
      </c>
      <c r="Q24" s="1352">
        <f>'7.Spieltag'!D24</f>
        <v>0</v>
      </c>
      <c r="R24" s="1353">
        <f>'7.Spieltag'!E24</f>
        <v>0</v>
      </c>
      <c r="S24" s="1352">
        <f>'8.Spieltag'!D24</f>
        <v>0</v>
      </c>
      <c r="T24" s="1353">
        <f>'8.Spieltag'!E24</f>
        <v>0</v>
      </c>
      <c r="U24" s="1352">
        <f>'9.Spieltag'!D24</f>
        <v>0</v>
      </c>
      <c r="V24" s="1353">
        <f>'9.Spieltag'!E24</f>
        <v>0</v>
      </c>
      <c r="W24" s="1739"/>
      <c r="X24" s="1740"/>
      <c r="Y24" s="1739"/>
      <c r="Z24" s="1740"/>
      <c r="AA24" s="1739"/>
      <c r="AB24" s="1740"/>
      <c r="AC24" s="1739"/>
      <c r="AD24" s="1740"/>
      <c r="AE24" s="1739"/>
      <c r="AF24" s="1740"/>
      <c r="AG24" s="1739"/>
      <c r="AH24" s="1740"/>
      <c r="AI24" s="1739"/>
      <c r="AJ24" s="1740"/>
      <c r="AK24" s="1739"/>
      <c r="AL24" s="1740"/>
      <c r="AM24" s="1739"/>
      <c r="AN24" s="1740"/>
      <c r="AO24" s="1739"/>
      <c r="AP24" s="1740"/>
      <c r="AQ24" s="1739"/>
      <c r="AR24" s="1740"/>
    </row>
    <row r="25" ht="20.1" customHeight="1">
      <c r="A25" s="1767"/>
      <c r="B25" s="1354">
        <f>SUM(E25:V25)</f>
        <v>4</v>
      </c>
      <c r="C25" s="567"/>
      <c r="D25" t="s" s="1366">
        <v>409</v>
      </c>
      <c r="E25" s="1354">
        <f>'1.Spieltag'!D26</f>
        <v>0</v>
      </c>
      <c r="F25" s="1355">
        <f>'1.Spieltag'!E26</f>
        <v>0</v>
      </c>
      <c r="G25" s="1354">
        <f>'2.Spieltag'!D25</f>
        <v>1</v>
      </c>
      <c r="H25" s="1355">
        <f>'2.Spieltag'!E25</f>
        <v>0</v>
      </c>
      <c r="I25" s="1354">
        <f>'3.Spieltag'!D25</f>
        <v>1</v>
      </c>
      <c r="J25" s="1355">
        <f>'3.Spieltag'!E25</f>
        <v>0</v>
      </c>
      <c r="K25" s="1354">
        <f>'4.Spieltag'!D25</f>
        <v>2</v>
      </c>
      <c r="L25" s="1355">
        <f>'4.Spieltag'!E25</f>
        <v>0</v>
      </c>
      <c r="M25" s="1354">
        <f>'5.Spieltag'!D25</f>
        <v>0</v>
      </c>
      <c r="N25" s="1355">
        <f>'5.Spieltag'!E25</f>
        <v>0</v>
      </c>
      <c r="O25" s="1354">
        <f>'6.Spieltag'!D25</f>
        <v>0</v>
      </c>
      <c r="P25" s="1355">
        <f>'6.Spieltag'!E25</f>
        <v>0</v>
      </c>
      <c r="Q25" s="1354">
        <f>'7.Spieltag'!D25</f>
        <v>0</v>
      </c>
      <c r="R25" s="1355">
        <f>'7.Spieltag'!E25</f>
        <v>0</v>
      </c>
      <c r="S25" s="1354">
        <f>'8.Spieltag'!D25</f>
        <v>0</v>
      </c>
      <c r="T25" s="1355">
        <f>'8.Spieltag'!E25</f>
        <v>0</v>
      </c>
      <c r="U25" s="1354">
        <f>'9.Spieltag'!D25</f>
        <v>0</v>
      </c>
      <c r="V25" s="1355">
        <f>'9.Spieltag'!E25</f>
        <v>0</v>
      </c>
      <c r="W25" s="1737"/>
      <c r="X25" s="1738"/>
      <c r="Y25" s="1737"/>
      <c r="Z25" s="1738"/>
      <c r="AA25" s="1737"/>
      <c r="AB25" s="1738"/>
      <c r="AC25" s="1737"/>
      <c r="AD25" s="1738"/>
      <c r="AE25" s="1737"/>
      <c r="AF25" s="1738"/>
      <c r="AG25" s="1737"/>
      <c r="AH25" s="1738"/>
      <c r="AI25" s="1737"/>
      <c r="AJ25" s="1738"/>
      <c r="AK25" s="1737"/>
      <c r="AL25" s="1738"/>
      <c r="AM25" s="1737"/>
      <c r="AN25" s="1738"/>
      <c r="AO25" s="1737"/>
      <c r="AP25" s="1738"/>
      <c r="AQ25" s="1737"/>
      <c r="AR25" s="1738"/>
    </row>
    <row r="26" ht="20.1" customHeight="1">
      <c r="A26" s="1767"/>
      <c r="B26" s="1352">
        <f>SUM(E26:V26)</f>
        <v>4</v>
      </c>
      <c r="C26" s="567"/>
      <c r="D26" t="s" s="1351">
        <v>225</v>
      </c>
      <c r="E26" s="1352">
        <f>'1.Spieltag'!D27</f>
        <v>0</v>
      </c>
      <c r="F26" s="1353">
        <f>'1.Spieltag'!E27</f>
        <v>0</v>
      </c>
      <c r="G26" s="1352">
        <f>'2.Spieltag'!D26</f>
        <v>1</v>
      </c>
      <c r="H26" s="1353">
        <f>'2.Spieltag'!E26</f>
        <v>0</v>
      </c>
      <c r="I26" s="1352">
        <f>'3.Spieltag'!D26</f>
        <v>1</v>
      </c>
      <c r="J26" s="1353">
        <f>'3.Spieltag'!E26</f>
        <v>1</v>
      </c>
      <c r="K26" s="1352">
        <f>'4.Spieltag'!D26</f>
        <v>1</v>
      </c>
      <c r="L26" s="1353">
        <f>'4.Spieltag'!E26</f>
        <v>0</v>
      </c>
      <c r="M26" s="1352">
        <f>'5.Spieltag'!D26</f>
        <v>0</v>
      </c>
      <c r="N26" s="1353">
        <f>'5.Spieltag'!E26</f>
        <v>0</v>
      </c>
      <c r="O26" s="1352">
        <f>'6.Spieltag'!D26</f>
        <v>0</v>
      </c>
      <c r="P26" s="1353">
        <f>'6.Spieltag'!E26</f>
        <v>0</v>
      </c>
      <c r="Q26" s="1352">
        <f>'7.Spieltag'!D26</f>
        <v>0</v>
      </c>
      <c r="R26" s="1353">
        <f>'7.Spieltag'!E26</f>
        <v>0</v>
      </c>
      <c r="S26" s="1352">
        <f>'8.Spieltag'!D26</f>
        <v>0</v>
      </c>
      <c r="T26" s="1353">
        <f>'8.Spieltag'!E26</f>
        <v>0</v>
      </c>
      <c r="U26" s="1352">
        <f>'9.Spieltag'!D26</f>
        <v>0</v>
      </c>
      <c r="V26" s="1353">
        <f>'9.Spieltag'!E26</f>
        <v>0</v>
      </c>
      <c r="W26" s="1739"/>
      <c r="X26" s="1740"/>
      <c r="Y26" s="1739"/>
      <c r="Z26" s="1740"/>
      <c r="AA26" s="1739"/>
      <c r="AB26" s="1740"/>
      <c r="AC26" s="1739"/>
      <c r="AD26" s="1740"/>
      <c r="AE26" s="1739"/>
      <c r="AF26" s="1740"/>
      <c r="AG26" s="1739"/>
      <c r="AH26" s="1740"/>
      <c r="AI26" s="1739"/>
      <c r="AJ26" s="1740"/>
      <c r="AK26" s="1739"/>
      <c r="AL26" s="1740"/>
      <c r="AM26" s="1739"/>
      <c r="AN26" s="1740"/>
      <c r="AO26" s="1739"/>
      <c r="AP26" s="1740"/>
      <c r="AQ26" s="1739"/>
      <c r="AR26" s="1740"/>
    </row>
    <row r="27" ht="20.1" customHeight="1">
      <c r="A27" s="1767"/>
      <c r="B27" s="1354">
        <f>SUM(E27:V27)</f>
        <v>9</v>
      </c>
      <c r="C27" s="567"/>
      <c r="D27" t="s" s="1351">
        <v>226</v>
      </c>
      <c r="E27" s="1354">
        <f>'1.Spieltag'!D28</f>
        <v>0</v>
      </c>
      <c r="F27" s="1355">
        <f>'1.Spieltag'!E28</f>
        <v>1</v>
      </c>
      <c r="G27" s="1354">
        <f>'2.Spieltag'!D27</f>
        <v>0</v>
      </c>
      <c r="H27" s="1355">
        <f>'2.Spieltag'!E27</f>
        <v>0</v>
      </c>
      <c r="I27" s="1354">
        <f>'3.Spieltag'!D27</f>
        <v>2</v>
      </c>
      <c r="J27" s="1355">
        <f>'3.Spieltag'!E27</f>
        <v>1</v>
      </c>
      <c r="K27" s="1354">
        <f>'4.Spieltag'!D27</f>
        <v>2</v>
      </c>
      <c r="L27" s="1355">
        <f>'4.Spieltag'!E27</f>
        <v>1</v>
      </c>
      <c r="M27" s="1354">
        <f>'5.Spieltag'!D27</f>
        <v>0</v>
      </c>
      <c r="N27" s="1355">
        <f>'5.Spieltag'!E27</f>
        <v>2</v>
      </c>
      <c r="O27" s="1354">
        <f>'6.Spieltag'!D27</f>
        <v>0</v>
      </c>
      <c r="P27" s="1355">
        <f>'6.Spieltag'!E27</f>
        <v>0</v>
      </c>
      <c r="Q27" s="1354">
        <f>'7.Spieltag'!D27</f>
        <v>0</v>
      </c>
      <c r="R27" s="1355">
        <f>'7.Spieltag'!E27</f>
        <v>0</v>
      </c>
      <c r="S27" s="1354">
        <f>'8.Spieltag'!D27</f>
        <v>0</v>
      </c>
      <c r="T27" s="1355">
        <f>'8.Spieltag'!E27</f>
        <v>0</v>
      </c>
      <c r="U27" s="1354">
        <f>'9.Spieltag'!D27</f>
        <v>0</v>
      </c>
      <c r="V27" s="1355">
        <f>'9.Spieltag'!E27</f>
        <v>0</v>
      </c>
      <c r="W27" s="1737"/>
      <c r="X27" s="1738"/>
      <c r="Y27" s="1737"/>
      <c r="Z27" s="1738"/>
      <c r="AA27" s="1737"/>
      <c r="AB27" s="1738"/>
      <c r="AC27" s="1737"/>
      <c r="AD27" s="1738"/>
      <c r="AE27" s="1737"/>
      <c r="AF27" s="1738"/>
      <c r="AG27" s="1737"/>
      <c r="AH27" s="1738"/>
      <c r="AI27" s="1737"/>
      <c r="AJ27" s="1738"/>
      <c r="AK27" s="1737"/>
      <c r="AL27" s="1738"/>
      <c r="AM27" s="1737"/>
      <c r="AN27" s="1738"/>
      <c r="AO27" s="1737"/>
      <c r="AP27" s="1738"/>
      <c r="AQ27" s="1737"/>
      <c r="AR27" s="1738"/>
    </row>
    <row r="28" ht="21.4" customHeight="1">
      <c r="A28" s="1772"/>
      <c r="B28" s="1352">
        <f>SUM(E28:V28)</f>
        <v>264</v>
      </c>
      <c r="C28" s="595"/>
      <c r="D28" t="s" s="1367">
        <v>227</v>
      </c>
      <c r="E28" s="1352">
        <f>'1.Spieltag'!D29</f>
        <v>21</v>
      </c>
      <c r="F28" s="1353">
        <f>'1.Spieltag'!E29</f>
        <v>26</v>
      </c>
      <c r="G28" s="1352">
        <f>'2.Spieltag'!D28</f>
        <v>23</v>
      </c>
      <c r="H28" s="1353">
        <f>'2.Spieltag'!E28</f>
        <v>20</v>
      </c>
      <c r="I28" s="1352">
        <f>'3.Spieltag'!D28</f>
        <v>33</v>
      </c>
      <c r="J28" s="1353">
        <f>'3.Spieltag'!E28</f>
        <v>28</v>
      </c>
      <c r="K28" s="1352">
        <f>'4.Spieltag'!D28</f>
        <v>31</v>
      </c>
      <c r="L28" s="1353">
        <f>'4.Spieltag'!E28</f>
        <v>29</v>
      </c>
      <c r="M28" s="1352">
        <f>'5.Spieltag'!D28</f>
        <v>29</v>
      </c>
      <c r="N28" s="1353">
        <f>'5.Spieltag'!E28</f>
        <v>24</v>
      </c>
      <c r="O28" s="1352">
        <f>'6.Spieltag'!D28</f>
        <v>0</v>
      </c>
      <c r="P28" s="1353">
        <f>'6.Spieltag'!E28</f>
        <v>0</v>
      </c>
      <c r="Q28" s="1352">
        <f>'7.Spieltag'!D28</f>
        <v>0</v>
      </c>
      <c r="R28" s="1353">
        <f>'7.Spieltag'!E28</f>
        <v>0</v>
      </c>
      <c r="S28" s="1352">
        <f>'8.Spieltag'!D28</f>
        <v>0</v>
      </c>
      <c r="T28" s="1353">
        <f>'8.Spieltag'!E28</f>
        <v>0</v>
      </c>
      <c r="U28" s="1352">
        <f>'9.Spieltag'!D28</f>
        <v>0</v>
      </c>
      <c r="V28" s="1353">
        <f>'9.Spieltag'!E28</f>
        <v>0</v>
      </c>
      <c r="W28" s="1739"/>
      <c r="X28" s="1740"/>
      <c r="Y28" s="1739"/>
      <c r="Z28" s="1740"/>
      <c r="AA28" s="1739"/>
      <c r="AB28" s="1740"/>
      <c r="AC28" s="1739"/>
      <c r="AD28" s="1740"/>
      <c r="AE28" s="1739"/>
      <c r="AF28" s="1740"/>
      <c r="AG28" s="1739"/>
      <c r="AH28" s="1740"/>
      <c r="AI28" s="1739"/>
      <c r="AJ28" s="1740"/>
      <c r="AK28" s="1739"/>
      <c r="AL28" s="1740"/>
      <c r="AM28" s="1739"/>
      <c r="AN28" s="1740"/>
      <c r="AO28" s="1739"/>
      <c r="AP28" s="1740"/>
      <c r="AQ28" s="1739"/>
      <c r="AR28" s="1740"/>
    </row>
    <row r="29" ht="8.45" customHeight="1">
      <c r="A29" s="1772"/>
      <c r="B29" s="598">
        <f>SUM(E29:J29)</f>
        <v>0</v>
      </c>
      <c r="C29" s="599"/>
      <c r="D29" s="1773"/>
      <c r="E29" s="1358"/>
      <c r="F29" s="1359"/>
      <c r="G29" s="1358"/>
      <c r="H29" s="1359"/>
      <c r="I29" s="1358"/>
      <c r="J29" s="1359"/>
      <c r="K29" s="1358"/>
      <c r="L29" s="1359"/>
      <c r="M29" s="1358"/>
      <c r="N29" s="1359"/>
      <c r="O29" s="1358"/>
      <c r="P29" s="1359"/>
      <c r="Q29" s="1358"/>
      <c r="R29" s="1359"/>
      <c r="S29" s="1358"/>
      <c r="T29" s="1359"/>
      <c r="U29" s="1358"/>
      <c r="V29" s="1359"/>
      <c r="W29" s="1358"/>
      <c r="X29" s="1359"/>
      <c r="Y29" s="1358"/>
      <c r="Z29" s="1359"/>
      <c r="AA29" s="1358"/>
      <c r="AB29" s="1359"/>
      <c r="AC29" s="1358"/>
      <c r="AD29" s="1359"/>
      <c r="AE29" s="1358"/>
      <c r="AF29" s="1359"/>
      <c r="AG29" s="1358"/>
      <c r="AH29" s="1359"/>
      <c r="AI29" s="1358"/>
      <c r="AJ29" s="1359"/>
      <c r="AK29" s="1358"/>
      <c r="AL29" s="1359"/>
      <c r="AM29" s="1358"/>
      <c r="AN29" s="1359"/>
      <c r="AO29" s="1358"/>
      <c r="AP29" s="1359"/>
      <c r="AQ29" s="1358"/>
      <c r="AR29" s="1359"/>
    </row>
    <row r="30" ht="20.7" customHeight="1">
      <c r="A30" s="1774"/>
      <c r="B30" s="1775">
        <f>(($B20-$B21)*100%)/($B20-$B21+$B27)</f>
        <v>0.470588235294118</v>
      </c>
      <c r="C30" t="s" s="1776">
        <v>34</v>
      </c>
      <c r="D30" s="1370"/>
      <c r="E30" s="1358"/>
      <c r="F30" s="1359"/>
      <c r="G30" s="1374"/>
      <c r="H30" s="1373"/>
      <c r="I30" s="1374"/>
      <c r="J30" s="1373"/>
      <c r="K30" s="1374"/>
      <c r="L30" s="1373"/>
      <c r="M30" s="1374"/>
      <c r="N30" s="1373"/>
      <c r="O30" s="1374"/>
      <c r="P30" s="1373"/>
      <c r="Q30" s="1374"/>
      <c r="R30" s="1373"/>
      <c r="S30" s="1374"/>
      <c r="T30" s="1373"/>
      <c r="U30" s="1374"/>
      <c r="V30" s="1373"/>
      <c r="W30" s="1374"/>
      <c r="X30" s="1373"/>
      <c r="Y30" s="1374"/>
      <c r="Z30" s="1373"/>
      <c r="AA30" s="1374"/>
      <c r="AB30" s="1373"/>
      <c r="AC30" s="1374"/>
      <c r="AD30" s="1373"/>
      <c r="AE30" s="1374"/>
      <c r="AF30" s="1373"/>
      <c r="AG30" s="1374"/>
      <c r="AH30" s="1373"/>
      <c r="AI30" s="1374"/>
      <c r="AJ30" s="1373"/>
      <c r="AK30" s="1374"/>
      <c r="AL30" s="1373"/>
      <c r="AM30" s="1374"/>
      <c r="AN30" s="1373"/>
      <c r="AO30" s="1374"/>
      <c r="AP30" s="1373"/>
      <c r="AQ30" s="1374"/>
      <c r="AR30" s="1373"/>
    </row>
  </sheetData>
  <mergeCells count="45">
    <mergeCell ref="C4:C10"/>
    <mergeCell ref="C15:C17"/>
    <mergeCell ref="C19:C28"/>
    <mergeCell ref="C12:C13"/>
    <mergeCell ref="E2:F2"/>
    <mergeCell ref="G2:H2"/>
    <mergeCell ref="M2:N2"/>
    <mergeCell ref="K2:L2"/>
    <mergeCell ref="I2:J2"/>
    <mergeCell ref="E1:F1"/>
    <mergeCell ref="M1:N1"/>
    <mergeCell ref="K1:L1"/>
    <mergeCell ref="I1:J1"/>
    <mergeCell ref="G1:H1"/>
    <mergeCell ref="S2:T2"/>
    <mergeCell ref="Q2:R2"/>
    <mergeCell ref="O2:P2"/>
    <mergeCell ref="AC1:AD1"/>
    <mergeCell ref="AA1:AB1"/>
    <mergeCell ref="Y1:Z1"/>
    <mergeCell ref="W1:X1"/>
    <mergeCell ref="U1:V1"/>
    <mergeCell ref="S1:T1"/>
    <mergeCell ref="Q1:R1"/>
    <mergeCell ref="O1:P1"/>
    <mergeCell ref="AC2:AD2"/>
    <mergeCell ref="AA2:AB2"/>
    <mergeCell ref="Y2:Z2"/>
    <mergeCell ref="W2:X2"/>
    <mergeCell ref="U2:V2"/>
    <mergeCell ref="AG2:AH2"/>
    <mergeCell ref="AE2:AF2"/>
    <mergeCell ref="AQ1:AR1"/>
    <mergeCell ref="AO1:AP1"/>
    <mergeCell ref="AM1:AN1"/>
    <mergeCell ref="AK1:AL1"/>
    <mergeCell ref="AI1:AJ1"/>
    <mergeCell ref="AG1:AH1"/>
    <mergeCell ref="AE1:AF1"/>
    <mergeCell ref="AQ2:AR2"/>
    <mergeCell ref="AO2:AP2"/>
    <mergeCell ref="AM2:AN2"/>
    <mergeCell ref="AK2:AL2"/>
    <mergeCell ref="AI2:AJ2"/>
    <mergeCell ref="A4:A27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N31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14.2" customHeight="1" outlineLevelRow="0" outlineLevelCol="0"/>
  <cols>
    <col min="1" max="40" width="13.3516" style="1777" customWidth="1"/>
    <col min="41" max="16384" width="16.3516" style="1777" customWidth="1"/>
  </cols>
  <sheetData>
    <row r="1" ht="14.6" customHeight="1">
      <c r="A1" t="s" s="1778">
        <v>373</v>
      </c>
      <c r="B1" s="1778"/>
      <c r="C1" s="1778"/>
      <c r="D1" s="1778"/>
      <c r="E1" s="1778"/>
      <c r="F1" s="1778"/>
      <c r="G1" s="1778"/>
      <c r="H1" s="1778"/>
      <c r="I1" s="1778"/>
      <c r="J1" s="1778"/>
      <c r="K1" s="1778"/>
      <c r="L1" s="1778"/>
      <c r="M1" s="1778"/>
      <c r="N1" s="1778"/>
      <c r="O1" s="1778"/>
      <c r="P1" s="1778"/>
      <c r="Q1" s="1778"/>
      <c r="R1" s="1778"/>
      <c r="S1" s="1778"/>
      <c r="T1" s="1778"/>
      <c r="U1" s="1778"/>
      <c r="V1" s="1778"/>
      <c r="W1" s="1778"/>
      <c r="X1" s="1778"/>
      <c r="Y1" s="1778"/>
      <c r="Z1" s="1778"/>
      <c r="AA1" s="1778"/>
      <c r="AB1" s="1778"/>
      <c r="AC1" s="1778"/>
      <c r="AD1" s="1778"/>
      <c r="AE1" s="1778"/>
      <c r="AF1" s="1778"/>
      <c r="AG1" s="1778"/>
      <c r="AH1" s="1778"/>
      <c r="AI1" s="1778"/>
      <c r="AJ1" s="1778"/>
      <c r="AK1" s="1778"/>
      <c r="AL1" s="1778"/>
      <c r="AM1" s="1778"/>
      <c r="AN1" s="1778"/>
    </row>
    <row r="2" ht="18.65" customHeight="1">
      <c r="A2" t="s" s="1779">
        <v>417</v>
      </c>
      <c r="B2" t="s" s="1780">
        <v>56</v>
      </c>
      <c r="C2" s="1781"/>
      <c r="D2" s="1782"/>
      <c r="E2" t="s" s="1783">
        <v>418</v>
      </c>
      <c r="F2" s="1782"/>
      <c r="G2" s="1782"/>
      <c r="H2" s="1782"/>
      <c r="I2" s="1782"/>
      <c r="J2" s="1782"/>
      <c r="K2" s="1782"/>
      <c r="L2" s="1782"/>
      <c r="M2" s="1782"/>
      <c r="N2" s="1782"/>
      <c r="O2" s="1782"/>
      <c r="P2" t="s" s="1784">
        <v>419</v>
      </c>
      <c r="Q2" s="1782"/>
      <c r="R2" s="1782"/>
      <c r="S2" s="1782"/>
      <c r="T2" s="1782"/>
      <c r="U2" s="1782"/>
      <c r="V2" s="1782"/>
      <c r="W2" s="1785"/>
      <c r="X2" t="s" s="1786">
        <v>420</v>
      </c>
      <c r="Y2" s="1782"/>
      <c r="Z2" s="1782"/>
      <c r="AA2" s="1782"/>
      <c r="AB2" s="1782"/>
      <c r="AC2" s="1782"/>
      <c r="AD2" s="1782"/>
      <c r="AE2" s="1785"/>
      <c r="AF2" t="s" s="1787">
        <v>421</v>
      </c>
      <c r="AG2" s="1782"/>
      <c r="AH2" s="1782"/>
      <c r="AI2" s="1785"/>
      <c r="AJ2" t="s" s="1786">
        <v>422</v>
      </c>
      <c r="AK2" s="1782"/>
      <c r="AL2" s="1782"/>
      <c r="AM2" s="1782"/>
      <c r="AN2" s="1782"/>
    </row>
    <row r="3" ht="39.7" customHeight="1">
      <c r="A3" s="1788">
        <v>2003</v>
      </c>
      <c r="B3" t="s" s="1789">
        <v>423</v>
      </c>
      <c r="C3" s="1790"/>
      <c r="D3" t="s" s="1791">
        <v>424</v>
      </c>
      <c r="E3" t="s" s="1792">
        <v>425</v>
      </c>
      <c r="F3" t="s" s="1793">
        <v>426</v>
      </c>
      <c r="G3" t="s" s="1794">
        <v>427</v>
      </c>
      <c r="H3" t="s" s="1793">
        <v>428</v>
      </c>
      <c r="I3" t="s" s="1794">
        <v>429</v>
      </c>
      <c r="J3" t="s" s="1793">
        <v>430</v>
      </c>
      <c r="K3" t="s" s="1794">
        <v>431</v>
      </c>
      <c r="L3" t="s" s="1793">
        <v>432</v>
      </c>
      <c r="M3" t="s" s="1794">
        <v>433</v>
      </c>
      <c r="N3" t="s" s="1793">
        <v>434</v>
      </c>
      <c r="O3" t="s" s="1795">
        <v>435</v>
      </c>
      <c r="P3" t="s" s="1796">
        <v>436</v>
      </c>
      <c r="Q3" t="s" s="1794">
        <v>437</v>
      </c>
      <c r="R3" t="s" s="1793">
        <v>438</v>
      </c>
      <c r="S3" t="s" s="1794">
        <v>439</v>
      </c>
      <c r="T3" t="s" s="1793">
        <v>440</v>
      </c>
      <c r="U3" t="s" s="1794">
        <v>441</v>
      </c>
      <c r="V3" t="s" s="1793">
        <v>442</v>
      </c>
      <c r="W3" t="s" s="1795">
        <v>443</v>
      </c>
      <c r="X3" t="s" s="1796">
        <v>444</v>
      </c>
      <c r="Y3" t="s" s="1794">
        <v>445</v>
      </c>
      <c r="Z3" t="s" s="1793">
        <v>446</v>
      </c>
      <c r="AA3" t="s" s="1794">
        <v>447</v>
      </c>
      <c r="AB3" t="s" s="1793">
        <v>448</v>
      </c>
      <c r="AC3" t="s" s="1794">
        <v>449</v>
      </c>
      <c r="AD3" t="s" s="1793">
        <v>450</v>
      </c>
      <c r="AE3" t="s" s="1795">
        <v>451</v>
      </c>
      <c r="AF3" t="s" s="1796">
        <v>452</v>
      </c>
      <c r="AG3" t="s" s="1794">
        <v>453</v>
      </c>
      <c r="AH3" t="s" s="1793">
        <v>454</v>
      </c>
      <c r="AI3" t="s" s="1795">
        <v>455</v>
      </c>
      <c r="AJ3" t="s" s="1796">
        <v>456</v>
      </c>
      <c r="AK3" t="s" s="1794">
        <v>457</v>
      </c>
      <c r="AL3" t="s" s="1793">
        <v>339</v>
      </c>
      <c r="AM3" t="s" s="1794">
        <v>458</v>
      </c>
      <c r="AN3" t="s" s="1793">
        <v>459</v>
      </c>
    </row>
    <row r="4" ht="18.25" customHeight="1">
      <c r="A4" s="1797"/>
      <c r="B4" s="1798">
        <v>42976</v>
      </c>
      <c r="C4" s="1799"/>
      <c r="D4" s="1800">
        <v>65</v>
      </c>
      <c r="E4" s="1801"/>
      <c r="F4" s="1802"/>
      <c r="G4" s="1803"/>
      <c r="H4" s="1802"/>
      <c r="I4" s="1804"/>
      <c r="J4" s="1802"/>
      <c r="K4" s="1803"/>
      <c r="L4" s="1802"/>
      <c r="M4" s="1803"/>
      <c r="N4" s="1802"/>
      <c r="O4" s="1805"/>
      <c r="P4" s="1806"/>
      <c r="Q4" s="1803"/>
      <c r="R4" s="1802"/>
      <c r="S4" s="1803"/>
      <c r="T4" s="1802"/>
      <c r="U4" s="1803"/>
      <c r="V4" s="1802"/>
      <c r="W4" s="1805"/>
      <c r="X4" s="1807">
        <v>50</v>
      </c>
      <c r="Y4" s="1803"/>
      <c r="Z4" s="1802"/>
      <c r="AA4" s="1803"/>
      <c r="AB4" s="1802"/>
      <c r="AC4" s="1803"/>
      <c r="AD4" s="1802"/>
      <c r="AE4" s="1805"/>
      <c r="AF4" s="1808">
        <v>3.69212962962963e-05</v>
      </c>
      <c r="AG4" s="1809"/>
      <c r="AH4" s="1810"/>
      <c r="AI4" s="1811"/>
      <c r="AJ4" s="1806"/>
      <c r="AK4" s="1803"/>
      <c r="AL4" s="1802"/>
      <c r="AM4" s="1803"/>
      <c r="AN4" s="1812"/>
    </row>
    <row r="5" ht="18.25" customHeight="1">
      <c r="A5" s="1813"/>
      <c r="B5" s="1814">
        <v>43091</v>
      </c>
      <c r="C5" s="1815"/>
      <c r="D5" s="1816">
        <v>68</v>
      </c>
      <c r="E5" s="1817"/>
      <c r="F5" s="1818"/>
      <c r="G5" s="1819"/>
      <c r="H5" s="1818"/>
      <c r="I5" s="1820"/>
      <c r="J5" s="1818"/>
      <c r="K5" s="1819"/>
      <c r="L5" s="1818"/>
      <c r="M5" s="1819"/>
      <c r="N5" s="1818"/>
      <c r="O5" s="1821"/>
      <c r="P5" s="1822"/>
      <c r="Q5" s="1819"/>
      <c r="R5" s="1818"/>
      <c r="S5" s="1819"/>
      <c r="T5" s="1818"/>
      <c r="U5" s="1819"/>
      <c r="V5" s="1818"/>
      <c r="W5" s="1821"/>
      <c r="X5" s="1823">
        <v>48</v>
      </c>
      <c r="Y5" s="1819"/>
      <c r="Z5" s="1818"/>
      <c r="AA5" s="1819"/>
      <c r="AB5" s="1818"/>
      <c r="AC5" s="1819"/>
      <c r="AD5" s="1818"/>
      <c r="AE5" s="1821"/>
      <c r="AF5" s="1824"/>
      <c r="AG5" s="1825"/>
      <c r="AH5" s="1826"/>
      <c r="AI5" s="1827"/>
      <c r="AJ5" s="1822"/>
      <c r="AK5" s="1819"/>
      <c r="AL5" s="1818"/>
      <c r="AM5" s="1819"/>
      <c r="AN5" s="1828"/>
    </row>
    <row r="6" ht="18.25" customHeight="1">
      <c r="A6" s="1813"/>
      <c r="B6" s="1798">
        <v>43327</v>
      </c>
      <c r="C6" s="1799"/>
      <c r="D6" s="1800">
        <v>74.3</v>
      </c>
      <c r="E6" s="1801"/>
      <c r="F6" s="1802"/>
      <c r="G6" s="1803"/>
      <c r="H6" s="1802"/>
      <c r="I6" s="1804"/>
      <c r="J6" s="1802"/>
      <c r="K6" s="1803"/>
      <c r="L6" s="1802"/>
      <c r="M6" s="1803"/>
      <c r="N6" s="1802"/>
      <c r="O6" s="1805"/>
      <c r="P6" s="1806"/>
      <c r="Q6" s="1803"/>
      <c r="R6" s="1802"/>
      <c r="S6" s="1803"/>
      <c r="T6" s="1802"/>
      <c r="U6" s="1803"/>
      <c r="V6" s="1802"/>
      <c r="W6" s="1805"/>
      <c r="X6" s="1806"/>
      <c r="Y6" s="1803"/>
      <c r="Z6" s="1802"/>
      <c r="AA6" s="1803"/>
      <c r="AB6" s="1802"/>
      <c r="AC6" s="1803"/>
      <c r="AD6" s="1802"/>
      <c r="AE6" s="1805"/>
      <c r="AF6" s="1808">
        <v>2.407407407407407e-05</v>
      </c>
      <c r="AG6" s="1829">
        <v>13</v>
      </c>
      <c r="AH6" s="1810"/>
      <c r="AI6" s="1811">
        <v>0.0001953703703703704</v>
      </c>
      <c r="AJ6" s="1807">
        <v>60</v>
      </c>
      <c r="AK6" s="1809">
        <v>60</v>
      </c>
      <c r="AL6" s="1810">
        <v>12</v>
      </c>
      <c r="AM6" s="1809">
        <v>90</v>
      </c>
      <c r="AN6" s="1830">
        <v>60</v>
      </c>
    </row>
    <row r="7" ht="18.25" customHeight="1">
      <c r="A7" s="1813"/>
      <c r="B7" s="1831">
        <v>43403</v>
      </c>
      <c r="C7" s="1832"/>
      <c r="D7" s="1833">
        <v>77</v>
      </c>
      <c r="E7" s="1834"/>
      <c r="F7" s="1835"/>
      <c r="G7" s="1836"/>
      <c r="H7" s="1835"/>
      <c r="I7" s="1837"/>
      <c r="J7" s="1835"/>
      <c r="K7" s="1836"/>
      <c r="L7" s="1835"/>
      <c r="M7" s="1836"/>
      <c r="N7" s="1835"/>
      <c r="O7" s="1838"/>
      <c r="P7" s="1839"/>
      <c r="Q7" s="1836"/>
      <c r="R7" s="1835"/>
      <c r="S7" s="1836"/>
      <c r="T7" s="1835"/>
      <c r="U7" s="1836"/>
      <c r="V7" s="1835"/>
      <c r="W7" s="1838"/>
      <c r="X7" s="1839"/>
      <c r="Y7" s="1836"/>
      <c r="Z7" s="1835"/>
      <c r="AA7" s="1836"/>
      <c r="AB7" s="1835"/>
      <c r="AC7" s="1836"/>
      <c r="AD7" s="1835"/>
      <c r="AE7" s="1838"/>
      <c r="AF7" s="1840"/>
      <c r="AG7" s="1841"/>
      <c r="AH7" s="1842"/>
      <c r="AI7" s="1843"/>
      <c r="AJ7" s="1844">
        <v>65</v>
      </c>
      <c r="AK7" s="1841">
        <v>75</v>
      </c>
      <c r="AL7" s="1842">
        <v>13</v>
      </c>
      <c r="AM7" s="1841">
        <v>110</v>
      </c>
      <c r="AN7" s="1845">
        <v>75</v>
      </c>
    </row>
    <row r="8" ht="18.25" customHeight="1">
      <c r="A8" s="1813"/>
      <c r="B8" s="1814">
        <v>43416</v>
      </c>
      <c r="C8" s="1815"/>
      <c r="D8" s="1846"/>
      <c r="E8" s="1817"/>
      <c r="F8" s="1818"/>
      <c r="G8" s="1819"/>
      <c r="H8" s="1818"/>
      <c r="I8" s="1820"/>
      <c r="J8" s="1818"/>
      <c r="K8" s="1819"/>
      <c r="L8" s="1818"/>
      <c r="M8" s="1819"/>
      <c r="N8" s="1818"/>
      <c r="O8" s="1821"/>
      <c r="P8" s="1822"/>
      <c r="Q8" s="1819"/>
      <c r="R8" s="1818"/>
      <c r="S8" s="1819"/>
      <c r="T8" s="1818"/>
      <c r="U8" s="1819"/>
      <c r="V8" s="1818"/>
      <c r="W8" s="1821"/>
      <c r="X8" s="1822"/>
      <c r="Y8" s="1819"/>
      <c r="Z8" s="1818"/>
      <c r="AA8" s="1819"/>
      <c r="AB8" s="1818"/>
      <c r="AC8" s="1819"/>
      <c r="AD8" s="1818"/>
      <c r="AE8" s="1821"/>
      <c r="AF8" s="1824"/>
      <c r="AG8" s="1847">
        <v>12.5</v>
      </c>
      <c r="AH8" s="1826"/>
      <c r="AI8" s="1827"/>
      <c r="AJ8" s="1822"/>
      <c r="AK8" s="1819"/>
      <c r="AL8" s="1818"/>
      <c r="AM8" s="1819"/>
      <c r="AN8" s="1828"/>
    </row>
    <row r="9" ht="18.25" customHeight="1">
      <c r="A9" s="1813"/>
      <c r="B9" s="1798">
        <v>43468</v>
      </c>
      <c r="C9" s="1799"/>
      <c r="D9" s="1800">
        <v>78.8</v>
      </c>
      <c r="E9" s="1801"/>
      <c r="F9" s="1802"/>
      <c r="G9" s="1803"/>
      <c r="H9" s="1802"/>
      <c r="I9" s="1804"/>
      <c r="J9" s="1802"/>
      <c r="K9" s="1803"/>
      <c r="L9" s="1802"/>
      <c r="M9" s="1803"/>
      <c r="N9" s="1802"/>
      <c r="O9" s="1805"/>
      <c r="P9" s="1806"/>
      <c r="Q9" s="1803"/>
      <c r="R9" s="1802"/>
      <c r="S9" s="1803"/>
      <c r="T9" s="1802"/>
      <c r="U9" s="1803"/>
      <c r="V9" s="1802"/>
      <c r="W9" s="1805"/>
      <c r="X9" s="1806"/>
      <c r="Y9" s="1803"/>
      <c r="Z9" s="1802"/>
      <c r="AA9" s="1803"/>
      <c r="AB9" s="1802"/>
      <c r="AC9" s="1803"/>
      <c r="AD9" s="1802"/>
      <c r="AE9" s="1805"/>
      <c r="AF9" s="1808"/>
      <c r="AG9" s="1809"/>
      <c r="AH9" s="1810"/>
      <c r="AI9" s="1811"/>
      <c r="AJ9" s="1807">
        <v>70</v>
      </c>
      <c r="AK9" s="1809">
        <v>80</v>
      </c>
      <c r="AL9" s="1810">
        <v>12</v>
      </c>
      <c r="AM9" s="1809">
        <v>115</v>
      </c>
      <c r="AN9" s="1830">
        <v>80</v>
      </c>
    </row>
    <row r="10" ht="18.25" customHeight="1">
      <c r="A10" s="1813"/>
      <c r="B10" s="1831">
        <v>43469</v>
      </c>
      <c r="C10" s="1832"/>
      <c r="D10" s="1848"/>
      <c r="E10" s="1834"/>
      <c r="F10" s="1835"/>
      <c r="G10" s="1836"/>
      <c r="H10" s="1835"/>
      <c r="I10" s="1837"/>
      <c r="J10" s="1835"/>
      <c r="K10" s="1836"/>
      <c r="L10" s="1835"/>
      <c r="M10" s="1836"/>
      <c r="N10" s="1835"/>
      <c r="O10" s="1838"/>
      <c r="P10" s="1839"/>
      <c r="Q10" s="1836"/>
      <c r="R10" s="1835"/>
      <c r="S10" s="1836"/>
      <c r="T10" s="1835"/>
      <c r="U10" s="1836"/>
      <c r="V10" s="1835"/>
      <c r="W10" s="1838"/>
      <c r="X10" s="1844">
        <v>59</v>
      </c>
      <c r="Y10" s="1841">
        <v>276</v>
      </c>
      <c r="Z10" s="1835"/>
      <c r="AA10" s="1836"/>
      <c r="AB10" s="1835"/>
      <c r="AC10" s="1836"/>
      <c r="AD10" s="1835"/>
      <c r="AE10" s="1838"/>
      <c r="AF10" s="1840">
        <v>3.298611111111111e-05</v>
      </c>
      <c r="AG10" s="1841"/>
      <c r="AH10" s="1842"/>
      <c r="AI10" s="1843">
        <v>0.0001925925925925926</v>
      </c>
      <c r="AJ10" s="1839"/>
      <c r="AK10" s="1836"/>
      <c r="AL10" s="1835"/>
      <c r="AM10" s="1836"/>
      <c r="AN10" s="1849"/>
    </row>
    <row r="11" ht="18.25" customHeight="1">
      <c r="A11" s="1813"/>
      <c r="B11" s="1831">
        <v>43470</v>
      </c>
      <c r="C11" s="1832"/>
      <c r="D11" s="1833">
        <v>79.09999999999999</v>
      </c>
      <c r="E11" s="1834"/>
      <c r="F11" s="1835"/>
      <c r="G11" s="1836"/>
      <c r="H11" s="1835"/>
      <c r="I11" s="1837"/>
      <c r="J11" s="1835"/>
      <c r="K11" s="1836"/>
      <c r="L11" s="1835"/>
      <c r="M11" s="1836"/>
      <c r="N11" s="1835"/>
      <c r="O11" s="1838"/>
      <c r="P11" s="1839"/>
      <c r="Q11" s="1836"/>
      <c r="R11" s="1835"/>
      <c r="S11" s="1836"/>
      <c r="T11" s="1835"/>
      <c r="U11" s="1836"/>
      <c r="V11" s="1835"/>
      <c r="W11" s="1838"/>
      <c r="X11" s="1839"/>
      <c r="Y11" s="1836"/>
      <c r="Z11" s="1835"/>
      <c r="AA11" s="1836"/>
      <c r="AB11" s="1835"/>
      <c r="AC11" s="1836"/>
      <c r="AD11" s="1835"/>
      <c r="AE11" s="1838"/>
      <c r="AF11" s="1840"/>
      <c r="AG11" s="1841"/>
      <c r="AH11" s="1842"/>
      <c r="AI11" s="1843"/>
      <c r="AJ11" s="1839"/>
      <c r="AK11" s="1836"/>
      <c r="AL11" s="1835"/>
      <c r="AM11" s="1836"/>
      <c r="AN11" s="1849"/>
    </row>
    <row r="12" ht="18.25" customHeight="1">
      <c r="A12" s="1813"/>
      <c r="B12" s="1831">
        <v>43471</v>
      </c>
      <c r="C12" s="1832"/>
      <c r="D12" s="1833">
        <v>78.90000000000001</v>
      </c>
      <c r="E12" s="1834"/>
      <c r="F12" s="1835"/>
      <c r="G12" s="1836"/>
      <c r="H12" s="1835"/>
      <c r="I12" s="1837"/>
      <c r="J12" s="1835"/>
      <c r="K12" s="1836"/>
      <c r="L12" s="1835"/>
      <c r="M12" s="1836"/>
      <c r="N12" s="1835"/>
      <c r="O12" s="1838"/>
      <c r="P12" s="1839"/>
      <c r="Q12" s="1836"/>
      <c r="R12" s="1835"/>
      <c r="S12" s="1836"/>
      <c r="T12" s="1835"/>
      <c r="U12" s="1836"/>
      <c r="V12" s="1835"/>
      <c r="W12" s="1838"/>
      <c r="X12" s="1839"/>
      <c r="Y12" s="1836"/>
      <c r="Z12" s="1835"/>
      <c r="AA12" s="1836"/>
      <c r="AB12" s="1835"/>
      <c r="AC12" s="1836"/>
      <c r="AD12" s="1835"/>
      <c r="AE12" s="1838"/>
      <c r="AF12" s="1840"/>
      <c r="AG12" s="1841"/>
      <c r="AH12" s="1842"/>
      <c r="AI12" s="1843"/>
      <c r="AJ12" s="1839"/>
      <c r="AK12" s="1836"/>
      <c r="AL12" s="1835"/>
      <c r="AM12" s="1836"/>
      <c r="AN12" s="1849"/>
    </row>
    <row r="13" ht="18.25" customHeight="1">
      <c r="A13" s="1813"/>
      <c r="B13" s="1831">
        <v>43639</v>
      </c>
      <c r="C13" s="1832"/>
      <c r="D13" s="1848"/>
      <c r="E13" s="1834"/>
      <c r="F13" s="1835"/>
      <c r="G13" s="1836"/>
      <c r="H13" s="1835"/>
      <c r="I13" s="1837"/>
      <c r="J13" s="1835"/>
      <c r="K13" s="1836"/>
      <c r="L13" s="1835"/>
      <c r="M13" s="1836"/>
      <c r="N13" s="1835"/>
      <c r="O13" s="1838"/>
      <c r="P13" s="1844">
        <v>3</v>
      </c>
      <c r="Q13" s="1841">
        <v>3</v>
      </c>
      <c r="R13" s="1842">
        <v>2</v>
      </c>
      <c r="S13" s="1841">
        <v>3</v>
      </c>
      <c r="T13" s="1842">
        <v>2</v>
      </c>
      <c r="U13" s="1841">
        <v>3</v>
      </c>
      <c r="V13" s="1842">
        <v>3</v>
      </c>
      <c r="W13" s="1850">
        <v>19</v>
      </c>
      <c r="X13" s="1839"/>
      <c r="Y13" s="1836"/>
      <c r="Z13" s="1835"/>
      <c r="AA13" s="1836"/>
      <c r="AB13" s="1835"/>
      <c r="AC13" s="1836"/>
      <c r="AD13" s="1835"/>
      <c r="AE13" s="1838"/>
      <c r="AF13" s="1840"/>
      <c r="AG13" s="1841"/>
      <c r="AH13" s="1842"/>
      <c r="AI13" s="1843"/>
      <c r="AJ13" s="1839"/>
      <c r="AK13" s="1836"/>
      <c r="AL13" s="1835"/>
      <c r="AM13" s="1836"/>
      <c r="AN13" s="1849"/>
    </row>
    <row r="14" ht="18.25" customHeight="1">
      <c r="A14" s="1813"/>
      <c r="B14" s="1831">
        <v>43646</v>
      </c>
      <c r="C14" s="1832"/>
      <c r="D14" s="1833">
        <v>79.7</v>
      </c>
      <c r="E14" s="1851">
        <v>187</v>
      </c>
      <c r="F14" s="1842">
        <v>41.6</v>
      </c>
      <c r="G14" s="1841">
        <v>6.8</v>
      </c>
      <c r="H14" s="1842">
        <v>72.90000000000001</v>
      </c>
      <c r="I14" s="1852">
        <v>0.08500000000000001</v>
      </c>
      <c r="J14" s="1842">
        <v>30</v>
      </c>
      <c r="K14" s="1841">
        <v>30.5</v>
      </c>
      <c r="L14" s="1842">
        <v>92</v>
      </c>
      <c r="M14" s="1841">
        <v>78</v>
      </c>
      <c r="N14" s="1842">
        <v>52</v>
      </c>
      <c r="O14" s="1850">
        <v>53.5</v>
      </c>
      <c r="P14" s="1839"/>
      <c r="Q14" s="1836"/>
      <c r="R14" s="1835"/>
      <c r="S14" s="1836"/>
      <c r="T14" s="1835"/>
      <c r="U14" s="1836"/>
      <c r="V14" s="1835"/>
      <c r="W14" s="1838"/>
      <c r="X14" s="1844">
        <v>62</v>
      </c>
      <c r="Y14" s="1841">
        <v>237</v>
      </c>
      <c r="Z14" s="1842">
        <v>203</v>
      </c>
      <c r="AA14" s="1841">
        <v>200</v>
      </c>
      <c r="AB14" s="1835"/>
      <c r="AC14" s="1836"/>
      <c r="AD14" s="1835"/>
      <c r="AE14" s="1838"/>
      <c r="AF14" s="1840"/>
      <c r="AG14" s="1841"/>
      <c r="AH14" s="1842"/>
      <c r="AI14" s="1843"/>
      <c r="AJ14" s="1844">
        <v>80</v>
      </c>
      <c r="AK14" s="1841">
        <v>74.5</v>
      </c>
      <c r="AL14" s="1842">
        <v>8</v>
      </c>
      <c r="AM14" s="1841">
        <v>135</v>
      </c>
      <c r="AN14" s="1845">
        <v>82.5</v>
      </c>
    </row>
    <row r="15" ht="18.25" customHeight="1">
      <c r="A15" s="1813"/>
      <c r="B15" s="1831">
        <v>43673</v>
      </c>
      <c r="C15" s="1832"/>
      <c r="D15" s="1833">
        <v>79.3</v>
      </c>
      <c r="E15" s="1851">
        <v>187</v>
      </c>
      <c r="F15" s="1842">
        <v>40.7</v>
      </c>
      <c r="G15" s="1841">
        <v>8</v>
      </c>
      <c r="H15" s="1842">
        <v>71.3</v>
      </c>
      <c r="I15" s="1852">
        <v>0.101</v>
      </c>
      <c r="J15" s="1842">
        <v>30.5</v>
      </c>
      <c r="K15" s="1841">
        <v>29.5</v>
      </c>
      <c r="L15" s="1842">
        <v>90.5</v>
      </c>
      <c r="M15" s="1841">
        <v>75.5</v>
      </c>
      <c r="N15" s="1842">
        <v>50</v>
      </c>
      <c r="O15" s="1850">
        <v>50.5</v>
      </c>
      <c r="P15" s="1839"/>
      <c r="Q15" s="1836"/>
      <c r="R15" s="1835"/>
      <c r="S15" s="1836"/>
      <c r="T15" s="1835"/>
      <c r="U15" s="1836"/>
      <c r="V15" s="1835"/>
      <c r="W15" s="1838"/>
      <c r="X15" s="1844">
        <v>62</v>
      </c>
      <c r="Y15" s="1841">
        <v>247</v>
      </c>
      <c r="Z15" s="1842">
        <v>210</v>
      </c>
      <c r="AA15" s="1841">
        <v>204</v>
      </c>
      <c r="AB15" s="1835"/>
      <c r="AC15" s="1836"/>
      <c r="AD15" s="1835"/>
      <c r="AE15" s="1838"/>
      <c r="AF15" s="1840"/>
      <c r="AG15" s="1853">
        <v>14</v>
      </c>
      <c r="AH15" s="1854">
        <v>174</v>
      </c>
      <c r="AI15" s="1843"/>
      <c r="AJ15" s="1844">
        <v>82.5</v>
      </c>
      <c r="AK15" s="1841">
        <v>80</v>
      </c>
      <c r="AL15" s="1842">
        <v>11</v>
      </c>
      <c r="AM15" s="1841">
        <v>140</v>
      </c>
      <c r="AN15" s="1845">
        <v>85</v>
      </c>
    </row>
    <row r="16" ht="18.25" customHeight="1">
      <c r="A16" s="1813"/>
      <c r="B16" s="1814">
        <v>43693</v>
      </c>
      <c r="C16" s="1815"/>
      <c r="D16" s="1816">
        <v>83.09999999999999</v>
      </c>
      <c r="E16" s="1855">
        <v>188</v>
      </c>
      <c r="F16" s="1826">
        <v>43.2</v>
      </c>
      <c r="G16" s="1825">
        <v>7.7</v>
      </c>
      <c r="H16" s="1826">
        <v>75.40000000000001</v>
      </c>
      <c r="I16" s="1856">
        <v>0.093</v>
      </c>
      <c r="J16" s="1826">
        <v>31</v>
      </c>
      <c r="K16" s="1825">
        <v>31</v>
      </c>
      <c r="L16" s="1826">
        <v>92</v>
      </c>
      <c r="M16" s="1825">
        <v>78</v>
      </c>
      <c r="N16" s="1826">
        <v>54</v>
      </c>
      <c r="O16" s="1857">
        <v>56</v>
      </c>
      <c r="P16" s="1822"/>
      <c r="Q16" s="1819"/>
      <c r="R16" s="1818"/>
      <c r="S16" s="1819"/>
      <c r="T16" s="1818"/>
      <c r="U16" s="1819"/>
      <c r="V16" s="1818"/>
      <c r="W16" s="1821"/>
      <c r="X16" s="1823">
        <v>59</v>
      </c>
      <c r="Y16" s="1825">
        <v>252</v>
      </c>
      <c r="Z16" s="1826">
        <v>220</v>
      </c>
      <c r="AA16" s="1825">
        <v>208</v>
      </c>
      <c r="AB16" s="1818"/>
      <c r="AC16" s="1819"/>
      <c r="AD16" s="1818"/>
      <c r="AE16" s="1821"/>
      <c r="AF16" s="1824">
        <v>3.287037037037037e-05</v>
      </c>
      <c r="AG16" s="1825">
        <v>12.5</v>
      </c>
      <c r="AH16" s="1826"/>
      <c r="AI16" s="1827">
        <v>0.0001996527777777778</v>
      </c>
      <c r="AJ16" s="1823">
        <v>87.5</v>
      </c>
      <c r="AK16" s="1825">
        <v>82.5</v>
      </c>
      <c r="AL16" s="1826">
        <v>12</v>
      </c>
      <c r="AM16" s="1825">
        <v>145</v>
      </c>
      <c r="AN16" s="1858">
        <v>90</v>
      </c>
    </row>
    <row r="17" ht="18.25" customHeight="1">
      <c r="A17" s="1813"/>
      <c r="B17" s="1798">
        <v>43837</v>
      </c>
      <c r="C17" s="1799"/>
      <c r="D17" s="1800">
        <v>83.2</v>
      </c>
      <c r="E17" s="1801"/>
      <c r="F17" s="1810">
        <v>42.8</v>
      </c>
      <c r="G17" s="1809">
        <v>8.4</v>
      </c>
      <c r="H17" s="1810">
        <v>74.8</v>
      </c>
      <c r="I17" s="1859">
        <v>0.1</v>
      </c>
      <c r="J17" s="1810">
        <v>32</v>
      </c>
      <c r="K17" s="1809">
        <v>33</v>
      </c>
      <c r="L17" s="1810">
        <v>97</v>
      </c>
      <c r="M17" s="1809">
        <v>82</v>
      </c>
      <c r="N17" s="1810">
        <v>56</v>
      </c>
      <c r="O17" s="1860">
        <v>59</v>
      </c>
      <c r="P17" s="1807">
        <v>3</v>
      </c>
      <c r="Q17" s="1809">
        <v>3</v>
      </c>
      <c r="R17" s="1810">
        <v>3</v>
      </c>
      <c r="S17" s="1809">
        <v>3</v>
      </c>
      <c r="T17" s="1810">
        <v>2</v>
      </c>
      <c r="U17" s="1809">
        <v>3</v>
      </c>
      <c r="V17" s="1810">
        <v>3</v>
      </c>
      <c r="W17" s="1860">
        <v>20</v>
      </c>
      <c r="X17" s="1806"/>
      <c r="Y17" s="1803"/>
      <c r="Z17" s="1802"/>
      <c r="AA17" s="1803"/>
      <c r="AB17" s="1802"/>
      <c r="AC17" s="1803"/>
      <c r="AD17" s="1802"/>
      <c r="AE17" s="1805"/>
      <c r="AF17" s="1808">
        <v>3.298611111111111e-05</v>
      </c>
      <c r="AG17" s="1809"/>
      <c r="AH17" s="1810"/>
      <c r="AI17" s="1811">
        <v>0.0001953703703703704</v>
      </c>
      <c r="AJ17" s="1807">
        <v>86</v>
      </c>
      <c r="AK17" s="1803"/>
      <c r="AL17" s="1810">
        <v>10</v>
      </c>
      <c r="AM17" s="1803"/>
      <c r="AN17" s="1830">
        <v>92</v>
      </c>
    </row>
    <row r="18" ht="18.25" customHeight="1">
      <c r="A18" s="1813"/>
      <c r="B18" s="1831">
        <v>43982</v>
      </c>
      <c r="C18" s="1832"/>
      <c r="D18" s="1848"/>
      <c r="E18" s="1834"/>
      <c r="F18" s="1835"/>
      <c r="G18" s="1836"/>
      <c r="H18" s="1835"/>
      <c r="I18" s="1837"/>
      <c r="J18" s="1835"/>
      <c r="K18" s="1836"/>
      <c r="L18" s="1835"/>
      <c r="M18" s="1836"/>
      <c r="N18" s="1835"/>
      <c r="O18" s="1838"/>
      <c r="P18" s="1839"/>
      <c r="Q18" s="1836"/>
      <c r="R18" s="1835"/>
      <c r="S18" s="1836"/>
      <c r="T18" s="1835"/>
      <c r="U18" s="1836"/>
      <c r="V18" s="1835"/>
      <c r="W18" s="1838"/>
      <c r="X18" s="1839"/>
      <c r="Y18" s="1836"/>
      <c r="Z18" s="1835"/>
      <c r="AA18" s="1836"/>
      <c r="AB18" s="1835"/>
      <c r="AC18" s="1836"/>
      <c r="AD18" s="1835"/>
      <c r="AE18" s="1838"/>
      <c r="AF18" s="1840"/>
      <c r="AG18" s="1841"/>
      <c r="AH18" s="1842"/>
      <c r="AI18" s="1843"/>
      <c r="AJ18" s="1844">
        <v>90</v>
      </c>
      <c r="AK18" s="1841">
        <v>80</v>
      </c>
      <c r="AL18" s="1842">
        <v>9</v>
      </c>
      <c r="AM18" s="1841">
        <v>105</v>
      </c>
      <c r="AN18" s="1845">
        <v>75</v>
      </c>
    </row>
    <row r="19" ht="18.25" customHeight="1">
      <c r="A19" s="1813"/>
      <c r="B19" s="1831">
        <v>43983</v>
      </c>
      <c r="C19" s="1832"/>
      <c r="D19" s="1848"/>
      <c r="E19" s="1834"/>
      <c r="F19" s="1835"/>
      <c r="G19" s="1836"/>
      <c r="H19" s="1835"/>
      <c r="I19" s="1837"/>
      <c r="J19" s="1835"/>
      <c r="K19" s="1836"/>
      <c r="L19" s="1835"/>
      <c r="M19" s="1836"/>
      <c r="N19" s="1835"/>
      <c r="O19" s="1838"/>
      <c r="P19" s="1839"/>
      <c r="Q19" s="1836"/>
      <c r="R19" s="1835"/>
      <c r="S19" s="1836"/>
      <c r="T19" s="1835"/>
      <c r="U19" s="1836"/>
      <c r="V19" s="1835"/>
      <c r="W19" s="1838"/>
      <c r="X19" s="1839"/>
      <c r="Y19" s="1836"/>
      <c r="Z19" s="1835"/>
      <c r="AA19" s="1836"/>
      <c r="AB19" s="1842">
        <v>47.6</v>
      </c>
      <c r="AC19" s="1841">
        <v>40</v>
      </c>
      <c r="AD19" s="1835"/>
      <c r="AE19" s="1838"/>
      <c r="AF19" s="1840"/>
      <c r="AG19" s="1841"/>
      <c r="AH19" s="1842"/>
      <c r="AI19" s="1843"/>
      <c r="AJ19" s="1839"/>
      <c r="AK19" s="1836"/>
      <c r="AL19" s="1835"/>
      <c r="AM19" s="1836"/>
      <c r="AN19" s="1849"/>
    </row>
    <row r="20" ht="18.25" customHeight="1">
      <c r="A20" s="1813"/>
      <c r="B20" s="1831">
        <v>44031</v>
      </c>
      <c r="C20" s="1832"/>
      <c r="D20" s="1848"/>
      <c r="E20" s="1834"/>
      <c r="F20" s="1835"/>
      <c r="G20" s="1836"/>
      <c r="H20" s="1835"/>
      <c r="I20" s="1837"/>
      <c r="J20" s="1835"/>
      <c r="K20" s="1836"/>
      <c r="L20" s="1835"/>
      <c r="M20" s="1836"/>
      <c r="N20" s="1835"/>
      <c r="O20" s="1838"/>
      <c r="P20" s="1839"/>
      <c r="Q20" s="1836"/>
      <c r="R20" s="1835"/>
      <c r="S20" s="1836"/>
      <c r="T20" s="1835"/>
      <c r="U20" s="1836"/>
      <c r="V20" s="1835"/>
      <c r="W20" s="1838"/>
      <c r="X20" s="1839"/>
      <c r="Y20" s="1836"/>
      <c r="Z20" s="1835"/>
      <c r="AA20" s="1836"/>
      <c r="AB20" s="1835"/>
      <c r="AC20" s="1836"/>
      <c r="AD20" s="1835"/>
      <c r="AE20" s="1838"/>
      <c r="AF20" s="1840"/>
      <c r="AG20" s="1841"/>
      <c r="AH20" s="1842"/>
      <c r="AI20" s="1843"/>
      <c r="AJ20" s="1839"/>
      <c r="AK20" s="1841">
        <v>89</v>
      </c>
      <c r="AL20" s="1842">
        <v>12</v>
      </c>
      <c r="AM20" s="1841">
        <v>130</v>
      </c>
      <c r="AN20" s="1845">
        <v>100</v>
      </c>
    </row>
    <row r="21" ht="18.25" customHeight="1">
      <c r="A21" s="1813"/>
      <c r="B21" s="1831">
        <v>44034</v>
      </c>
      <c r="C21" s="1832"/>
      <c r="D21" s="1848"/>
      <c r="E21" s="1834"/>
      <c r="F21" s="1835"/>
      <c r="G21" s="1836"/>
      <c r="H21" s="1835"/>
      <c r="I21" s="1837"/>
      <c r="J21" s="1835"/>
      <c r="K21" s="1836"/>
      <c r="L21" s="1835"/>
      <c r="M21" s="1836"/>
      <c r="N21" s="1835"/>
      <c r="O21" s="1838"/>
      <c r="P21" s="1839"/>
      <c r="Q21" s="1836"/>
      <c r="R21" s="1835"/>
      <c r="S21" s="1836"/>
      <c r="T21" s="1835"/>
      <c r="U21" s="1836"/>
      <c r="V21" s="1835"/>
      <c r="W21" s="1838"/>
      <c r="X21" s="1839"/>
      <c r="Y21" s="1836"/>
      <c r="Z21" s="1835"/>
      <c r="AA21" s="1836"/>
      <c r="AB21" s="1842">
        <v>46.7</v>
      </c>
      <c r="AC21" s="1841">
        <v>37.2</v>
      </c>
      <c r="AD21" s="1835"/>
      <c r="AE21" s="1838"/>
      <c r="AF21" s="1840">
        <v>3.287037037037037e-05</v>
      </c>
      <c r="AG21" s="1841">
        <v>13.5</v>
      </c>
      <c r="AH21" s="1842"/>
      <c r="AI21" s="1843"/>
      <c r="AJ21" s="1844">
        <v>60</v>
      </c>
      <c r="AK21" s="1836"/>
      <c r="AL21" s="1835"/>
      <c r="AM21" s="1836"/>
      <c r="AN21" s="1849"/>
    </row>
    <row r="22" ht="18.25" customHeight="1">
      <c r="A22" s="1813"/>
      <c r="B22" s="1831">
        <v>44055</v>
      </c>
      <c r="C22" s="1832"/>
      <c r="D22" s="1848"/>
      <c r="E22" s="1834"/>
      <c r="F22" s="1835"/>
      <c r="G22" s="1836"/>
      <c r="H22" s="1835"/>
      <c r="I22" s="1837"/>
      <c r="J22" s="1835"/>
      <c r="K22" s="1836"/>
      <c r="L22" s="1835"/>
      <c r="M22" s="1836"/>
      <c r="N22" s="1835"/>
      <c r="O22" s="1838"/>
      <c r="P22" s="1839"/>
      <c r="Q22" s="1836"/>
      <c r="R22" s="1835"/>
      <c r="S22" s="1836"/>
      <c r="T22" s="1835"/>
      <c r="U22" s="1836"/>
      <c r="V22" s="1835"/>
      <c r="W22" s="1838"/>
      <c r="X22" s="1844">
        <v>58</v>
      </c>
      <c r="Y22" s="1841">
        <v>240</v>
      </c>
      <c r="Z22" s="1842">
        <v>215</v>
      </c>
      <c r="AA22" s="1841">
        <v>203</v>
      </c>
      <c r="AB22" s="1842">
        <v>47.3</v>
      </c>
      <c r="AC22" s="1841">
        <v>38.7</v>
      </c>
      <c r="AD22" s="1842">
        <v>41.5</v>
      </c>
      <c r="AE22" s="1850">
        <v>0.23</v>
      </c>
      <c r="AF22" s="1840">
        <v>3.240740740740741e-05</v>
      </c>
      <c r="AG22" s="1841"/>
      <c r="AH22" s="1842"/>
      <c r="AI22" s="1843">
        <v>0.0001768518518518518</v>
      </c>
      <c r="AJ22" s="1844">
        <v>65</v>
      </c>
      <c r="AK22" s="1841">
        <v>90</v>
      </c>
      <c r="AL22" s="1842">
        <v>12</v>
      </c>
      <c r="AM22" s="1841">
        <v>150</v>
      </c>
      <c r="AN22" s="1845">
        <v>105</v>
      </c>
    </row>
    <row r="23" ht="18.25" customHeight="1">
      <c r="A23" s="1813"/>
      <c r="B23" s="1831">
        <v>44041</v>
      </c>
      <c r="C23" s="1832"/>
      <c r="D23" s="1848"/>
      <c r="E23" s="1834"/>
      <c r="F23" s="1835"/>
      <c r="G23" s="1836"/>
      <c r="H23" s="1835"/>
      <c r="I23" s="1837"/>
      <c r="J23" s="1835"/>
      <c r="K23" s="1836"/>
      <c r="L23" s="1835"/>
      <c r="M23" s="1836"/>
      <c r="N23" s="1835"/>
      <c r="O23" s="1838"/>
      <c r="P23" s="1844">
        <v>3</v>
      </c>
      <c r="Q23" s="1841">
        <v>3</v>
      </c>
      <c r="R23" s="1842">
        <v>3</v>
      </c>
      <c r="S23" s="1841">
        <v>3</v>
      </c>
      <c r="T23" s="1842">
        <v>2</v>
      </c>
      <c r="U23" s="1841">
        <v>3</v>
      </c>
      <c r="V23" s="1842">
        <v>3</v>
      </c>
      <c r="W23" s="1850">
        <v>20</v>
      </c>
      <c r="X23" s="1839"/>
      <c r="Y23" s="1836"/>
      <c r="Z23" s="1835"/>
      <c r="AA23" s="1836"/>
      <c r="AB23" s="1835"/>
      <c r="AC23" s="1836"/>
      <c r="AD23" s="1835"/>
      <c r="AE23" s="1838"/>
      <c r="AF23" s="1840"/>
      <c r="AG23" s="1841"/>
      <c r="AH23" s="1842"/>
      <c r="AI23" s="1843"/>
      <c r="AJ23" s="1839"/>
      <c r="AK23" s="1836"/>
      <c r="AL23" s="1835"/>
      <c r="AM23" s="1836"/>
      <c r="AN23" s="1849"/>
    </row>
    <row r="24" ht="18.25" customHeight="1">
      <c r="A24" s="1813"/>
      <c r="B24" s="1831">
        <v>44136</v>
      </c>
      <c r="C24" s="1832"/>
      <c r="D24" s="1833">
        <v>82.8</v>
      </c>
      <c r="E24" s="1834"/>
      <c r="F24" s="1835"/>
      <c r="G24" s="1836"/>
      <c r="H24" s="1835"/>
      <c r="I24" s="1837"/>
      <c r="J24" s="1842">
        <v>31</v>
      </c>
      <c r="K24" s="1841">
        <v>32</v>
      </c>
      <c r="L24" s="1842">
        <v>95</v>
      </c>
      <c r="M24" s="1836"/>
      <c r="N24" s="1842">
        <v>55</v>
      </c>
      <c r="O24" s="1850">
        <v>57</v>
      </c>
      <c r="P24" s="1839"/>
      <c r="Q24" s="1836"/>
      <c r="R24" s="1835"/>
      <c r="S24" s="1836"/>
      <c r="T24" s="1835"/>
      <c r="U24" s="1836"/>
      <c r="V24" s="1835"/>
      <c r="W24" s="1838"/>
      <c r="X24" s="1839"/>
      <c r="Y24" s="1836"/>
      <c r="Z24" s="1835"/>
      <c r="AA24" s="1836"/>
      <c r="AB24" s="1835"/>
      <c r="AC24" s="1836"/>
      <c r="AD24" s="1835"/>
      <c r="AE24" s="1838"/>
      <c r="AF24" s="1840"/>
      <c r="AG24" s="1841"/>
      <c r="AH24" s="1842"/>
      <c r="AI24" s="1843"/>
      <c r="AJ24" s="1844">
        <v>70</v>
      </c>
      <c r="AK24" s="1836"/>
      <c r="AL24" s="1835"/>
      <c r="AM24" s="1836"/>
      <c r="AN24" s="1849"/>
    </row>
    <row r="25" ht="18.25" customHeight="1">
      <c r="A25" s="1813"/>
      <c r="B25" s="1814">
        <v>44167</v>
      </c>
      <c r="C25" s="1815"/>
      <c r="D25" s="1816">
        <v>85.59999999999999</v>
      </c>
      <c r="E25" s="1817"/>
      <c r="F25" s="1818"/>
      <c r="G25" s="1819"/>
      <c r="H25" s="1818"/>
      <c r="I25" s="1820"/>
      <c r="J25" s="1826">
        <v>32.5</v>
      </c>
      <c r="K25" s="1825">
        <v>33.5</v>
      </c>
      <c r="L25" s="1826">
        <v>98</v>
      </c>
      <c r="M25" s="1819"/>
      <c r="N25" s="1826">
        <v>59.5</v>
      </c>
      <c r="O25" s="1857">
        <v>60</v>
      </c>
      <c r="P25" s="1822"/>
      <c r="Q25" s="1819"/>
      <c r="R25" s="1818"/>
      <c r="S25" s="1819"/>
      <c r="T25" s="1818"/>
      <c r="U25" s="1819"/>
      <c r="V25" s="1818"/>
      <c r="W25" s="1821"/>
      <c r="X25" s="1822"/>
      <c r="Y25" s="1819"/>
      <c r="Z25" s="1818"/>
      <c r="AA25" s="1819"/>
      <c r="AB25" s="1818"/>
      <c r="AC25" s="1819"/>
      <c r="AD25" s="1818"/>
      <c r="AE25" s="1821"/>
      <c r="AF25" s="1824"/>
      <c r="AG25" s="1825"/>
      <c r="AH25" s="1826"/>
      <c r="AI25" s="1827"/>
      <c r="AJ25" s="1822"/>
      <c r="AK25" s="1825">
        <v>90</v>
      </c>
      <c r="AL25" s="1826">
        <v>12</v>
      </c>
      <c r="AM25" s="1825">
        <v>141</v>
      </c>
      <c r="AN25" s="1858">
        <v>105.5</v>
      </c>
    </row>
    <row r="26" ht="18.25" customHeight="1">
      <c r="A26" s="1861"/>
      <c r="B26" s="1862">
        <v>44209</v>
      </c>
      <c r="C26" s="1799"/>
      <c r="D26" s="1800">
        <v>85.3</v>
      </c>
      <c r="E26" s="1801"/>
      <c r="F26" s="1802"/>
      <c r="G26" s="1803"/>
      <c r="H26" s="1802"/>
      <c r="I26" s="1804"/>
      <c r="J26" s="1802"/>
      <c r="K26" s="1803"/>
      <c r="L26" s="1802"/>
      <c r="M26" s="1803"/>
      <c r="N26" s="1802"/>
      <c r="O26" s="1805"/>
      <c r="P26" s="1806"/>
      <c r="Q26" s="1803"/>
      <c r="R26" s="1802"/>
      <c r="S26" s="1803"/>
      <c r="T26" s="1802"/>
      <c r="U26" s="1803"/>
      <c r="V26" s="1802"/>
      <c r="W26" s="1805"/>
      <c r="X26" s="1806"/>
      <c r="Y26" s="1803"/>
      <c r="Z26" s="1802"/>
      <c r="AA26" s="1803"/>
      <c r="AB26" s="1802"/>
      <c r="AC26" s="1803"/>
      <c r="AD26" s="1802"/>
      <c r="AE26" s="1805"/>
      <c r="AF26" s="1808"/>
      <c r="AG26" s="1809">
        <v>14</v>
      </c>
      <c r="AH26" s="1810">
        <v>141</v>
      </c>
      <c r="AI26" s="1811"/>
      <c r="AJ26" s="1806"/>
      <c r="AK26" s="1803"/>
      <c r="AL26" s="1802"/>
      <c r="AM26" s="1803"/>
      <c r="AN26" s="1802"/>
    </row>
    <row r="27" ht="18.25" customHeight="1">
      <c r="A27" s="1861"/>
      <c r="B27" s="1863">
        <v>44258</v>
      </c>
      <c r="C27" s="1832"/>
      <c r="D27" s="1833">
        <v>84.09999999999999</v>
      </c>
      <c r="E27" s="1851">
        <v>188</v>
      </c>
      <c r="F27" s="1835"/>
      <c r="G27" s="1836"/>
      <c r="H27" s="1835"/>
      <c r="I27" s="1837"/>
      <c r="J27" s="1835"/>
      <c r="K27" s="1836"/>
      <c r="L27" s="1835"/>
      <c r="M27" s="1836"/>
      <c r="N27" s="1835"/>
      <c r="O27" s="1838"/>
      <c r="P27" s="1839"/>
      <c r="Q27" s="1836"/>
      <c r="R27" s="1835"/>
      <c r="S27" s="1836"/>
      <c r="T27" s="1835"/>
      <c r="U27" s="1836"/>
      <c r="V27" s="1835"/>
      <c r="W27" s="1838"/>
      <c r="X27" s="1839"/>
      <c r="Y27" s="1836"/>
      <c r="Z27" s="1835"/>
      <c r="AA27" s="1836"/>
      <c r="AB27" s="1835"/>
      <c r="AC27" s="1836"/>
      <c r="AD27" s="1835"/>
      <c r="AE27" s="1838"/>
      <c r="AF27" s="1840"/>
      <c r="AG27" s="1841"/>
      <c r="AH27" s="1842"/>
      <c r="AI27" s="1843"/>
      <c r="AJ27" s="1839"/>
      <c r="AK27" s="1836"/>
      <c r="AL27" s="1835"/>
      <c r="AM27" s="1836"/>
      <c r="AN27" s="1835"/>
    </row>
    <row r="28" ht="18.25" customHeight="1">
      <c r="A28" s="1861"/>
      <c r="B28" s="1863">
        <v>44283</v>
      </c>
      <c r="C28" s="1832"/>
      <c r="D28" s="1848"/>
      <c r="E28" s="1834"/>
      <c r="F28" s="1835"/>
      <c r="G28" s="1836"/>
      <c r="H28" s="1835"/>
      <c r="I28" s="1837"/>
      <c r="J28" s="1835"/>
      <c r="K28" s="1836"/>
      <c r="L28" s="1835"/>
      <c r="M28" s="1836"/>
      <c r="N28" s="1835"/>
      <c r="O28" s="1838"/>
      <c r="P28" s="1839"/>
      <c r="Q28" s="1836"/>
      <c r="R28" s="1835"/>
      <c r="S28" s="1836"/>
      <c r="T28" s="1835"/>
      <c r="U28" s="1836"/>
      <c r="V28" s="1835"/>
      <c r="W28" s="1838"/>
      <c r="X28" s="1839"/>
      <c r="Y28" s="1841">
        <v>246</v>
      </c>
      <c r="Z28" s="1842">
        <v>222</v>
      </c>
      <c r="AA28" s="1841">
        <v>218</v>
      </c>
      <c r="AB28" s="1842">
        <v>46.4</v>
      </c>
      <c r="AC28" s="1841">
        <v>46.4</v>
      </c>
      <c r="AD28" s="1835"/>
      <c r="AE28" s="1838"/>
      <c r="AF28" s="1840">
        <v>3.391203703703704e-05</v>
      </c>
      <c r="AG28" s="1841">
        <v>14</v>
      </c>
      <c r="AH28" s="1842"/>
      <c r="AI28" s="1843">
        <v>0.0001930555555555556</v>
      </c>
      <c r="AJ28" s="1844">
        <v>105</v>
      </c>
      <c r="AK28" s="1841">
        <v>115</v>
      </c>
      <c r="AL28" s="1842">
        <v>13</v>
      </c>
      <c r="AM28" s="1841">
        <v>150</v>
      </c>
      <c r="AN28" s="1842">
        <v>115</v>
      </c>
    </row>
    <row r="29" ht="18.25" customHeight="1">
      <c r="A29" s="1861"/>
      <c r="B29" s="1863"/>
      <c r="C29" s="1832"/>
      <c r="D29" s="1848"/>
      <c r="E29" s="1834"/>
      <c r="F29" s="1835"/>
      <c r="G29" s="1836"/>
      <c r="H29" s="1835"/>
      <c r="I29" s="1837"/>
      <c r="J29" s="1835"/>
      <c r="K29" s="1836"/>
      <c r="L29" s="1835"/>
      <c r="M29" s="1836"/>
      <c r="N29" s="1835"/>
      <c r="O29" s="1838"/>
      <c r="P29" s="1839"/>
      <c r="Q29" s="1836"/>
      <c r="R29" s="1835"/>
      <c r="S29" s="1836"/>
      <c r="T29" s="1835"/>
      <c r="U29" s="1836"/>
      <c r="V29" s="1835"/>
      <c r="W29" s="1838"/>
      <c r="X29" s="1839"/>
      <c r="Y29" s="1836"/>
      <c r="Z29" s="1835"/>
      <c r="AA29" s="1836"/>
      <c r="AB29" s="1835"/>
      <c r="AC29" s="1836"/>
      <c r="AD29" s="1835"/>
      <c r="AE29" s="1838"/>
      <c r="AF29" s="1840"/>
      <c r="AG29" s="1841"/>
      <c r="AH29" s="1842"/>
      <c r="AI29" s="1843"/>
      <c r="AJ29" s="1839"/>
      <c r="AK29" s="1836"/>
      <c r="AL29" s="1835"/>
      <c r="AM29" s="1836"/>
      <c r="AN29" s="1835"/>
    </row>
    <row r="30" ht="18.25" customHeight="1">
      <c r="A30" s="1861"/>
      <c r="B30" s="1863"/>
      <c r="C30" s="1832"/>
      <c r="D30" s="1848"/>
      <c r="E30" s="1834"/>
      <c r="F30" s="1835"/>
      <c r="G30" s="1836"/>
      <c r="H30" s="1835"/>
      <c r="I30" s="1837"/>
      <c r="J30" s="1835"/>
      <c r="K30" s="1836"/>
      <c r="L30" s="1835"/>
      <c r="M30" s="1836"/>
      <c r="N30" s="1835"/>
      <c r="O30" s="1838"/>
      <c r="P30" s="1839"/>
      <c r="Q30" s="1836"/>
      <c r="R30" s="1835"/>
      <c r="S30" s="1836"/>
      <c r="T30" s="1835"/>
      <c r="U30" s="1836"/>
      <c r="V30" s="1835"/>
      <c r="W30" s="1838"/>
      <c r="X30" s="1839"/>
      <c r="Y30" s="1836"/>
      <c r="Z30" s="1835"/>
      <c r="AA30" s="1836"/>
      <c r="AB30" s="1835"/>
      <c r="AC30" s="1836"/>
      <c r="AD30" s="1835"/>
      <c r="AE30" s="1838"/>
      <c r="AF30" s="1840"/>
      <c r="AG30" s="1841"/>
      <c r="AH30" s="1842"/>
      <c r="AI30" s="1843"/>
      <c r="AJ30" s="1839"/>
      <c r="AK30" s="1836"/>
      <c r="AL30" s="1835"/>
      <c r="AM30" s="1836"/>
      <c r="AN30" s="1835"/>
    </row>
    <row r="31" ht="18.25" customHeight="1">
      <c r="A31" t="s" s="1864">
        <v>460</v>
      </c>
      <c r="B31" s="1865"/>
      <c r="C31" s="1866"/>
      <c r="D31" s="1842">
        <f>MAX(D4:D28)</f>
        <v>85.59999999999999</v>
      </c>
      <c r="E31" s="1841">
        <f>MAX(E4:E28)</f>
        <v>188</v>
      </c>
      <c r="F31" s="1842">
        <f>MAX(F4:F28)</f>
        <v>43.2</v>
      </c>
      <c r="G31" s="1841">
        <f>MAX(G4:G28)</f>
        <v>8.4</v>
      </c>
      <c r="H31" s="1842">
        <f>MAX(H4:H28)</f>
        <v>75.40000000000001</v>
      </c>
      <c r="I31" s="1852">
        <f>MAX(I4:I28)</f>
        <v>0.101</v>
      </c>
      <c r="J31" s="1842">
        <f>MAX(J4:J28)</f>
        <v>32.5</v>
      </c>
      <c r="K31" s="1841">
        <f>MAX(K4:K28)</f>
        <v>33.5</v>
      </c>
      <c r="L31" s="1842">
        <f>MAX(L4:L28)</f>
        <v>98</v>
      </c>
      <c r="M31" s="1841">
        <f>MAX(M4:M28)</f>
        <v>82</v>
      </c>
      <c r="N31" s="1842">
        <f>MAX(N4:N28)</f>
        <v>59.5</v>
      </c>
      <c r="O31" s="1841">
        <f>MAX(O4:O28)</f>
        <v>60</v>
      </c>
      <c r="P31" s="1842">
        <f>MAX(P4:P28)</f>
        <v>3</v>
      </c>
      <c r="Q31" s="1841">
        <f>MAX(Q4:Q28)</f>
        <v>3</v>
      </c>
      <c r="R31" s="1842">
        <f>MAX(R4:R28)</f>
        <v>3</v>
      </c>
      <c r="S31" s="1841">
        <f>MAX(S4:S28)</f>
        <v>3</v>
      </c>
      <c r="T31" s="1842">
        <f>MAX(T4:T28)</f>
        <v>2</v>
      </c>
      <c r="U31" s="1841">
        <f>MAX(U4:U28)</f>
        <v>3</v>
      </c>
      <c r="V31" s="1842">
        <f>MAX(V4:V28)</f>
        <v>3</v>
      </c>
      <c r="W31" s="1841">
        <f>MAX(W4:W28)</f>
        <v>20</v>
      </c>
      <c r="X31" s="1842">
        <f>MAX(X4:X28)</f>
        <v>62</v>
      </c>
      <c r="Y31" s="1841">
        <f>MAX(Y4:Y28)</f>
        <v>276</v>
      </c>
      <c r="Z31" s="1842">
        <f>MAX(Z4:Z28)</f>
        <v>222</v>
      </c>
      <c r="AA31" s="1841">
        <f>MAX(AA4:AA28)</f>
        <v>218</v>
      </c>
      <c r="AB31" s="1842">
        <f>MAX(AB4:AB28)</f>
        <v>47.6</v>
      </c>
      <c r="AC31" s="1841">
        <f>MAX(AC4:AC28)</f>
        <v>46.4</v>
      </c>
      <c r="AD31" s="1842">
        <f>MAX(AD4:AD28)</f>
        <v>41.5</v>
      </c>
      <c r="AE31" s="1841">
        <f>MIN(AE4:AE30)</f>
        <v>0.23</v>
      </c>
      <c r="AF31" s="1867">
        <v>2.407407407407407e-05</v>
      </c>
      <c r="AG31" s="1841">
        <f>MAX(AG4:AG28)</f>
        <v>14</v>
      </c>
      <c r="AH31" s="1842">
        <f>MAX(AH4:AH28)</f>
        <v>174</v>
      </c>
      <c r="AI31" s="1868">
        <v>0.0001768518518518518</v>
      </c>
      <c r="AJ31" s="1842">
        <f>MAX(AJ4:AJ30)</f>
        <v>105</v>
      </c>
      <c r="AK31" s="1841">
        <f>MAX(AK4:AK28)</f>
        <v>115</v>
      </c>
      <c r="AL31" s="1842">
        <f>MAX(AL4:AL28)</f>
        <v>13</v>
      </c>
      <c r="AM31" s="1841">
        <f>MAX(AM4:AM28)</f>
        <v>150</v>
      </c>
      <c r="AN31" s="1842">
        <f>MAX(AN4:AN28)</f>
        <v>115</v>
      </c>
    </row>
  </sheetData>
  <mergeCells count="8">
    <mergeCell ref="A1:AN1"/>
    <mergeCell ref="E2:O2"/>
    <mergeCell ref="P2:W2"/>
    <mergeCell ref="X2:AE2"/>
    <mergeCell ref="AF2:AI2"/>
    <mergeCell ref="AJ2:AN2"/>
    <mergeCell ref="A4:A28"/>
    <mergeCell ref="A31:B3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16384" width="10" customWidth="1"/>
  </cols>
  <sheetData/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Q30"/>
  <sheetViews>
    <sheetView workbookViewId="0" showGridLines="0" defaultGridColor="1">
      <pane topLeftCell="D1" xSplit="3" ySplit="0" activePane="topRight" state="frozen"/>
    </sheetView>
  </sheetViews>
  <sheetFormatPr defaultColWidth="16.3333" defaultRowHeight="19.9" customHeight="1" outlineLevelRow="0" outlineLevelCol="0"/>
  <cols>
    <col min="1" max="2" width="16.3516" style="1869" customWidth="1"/>
    <col min="3" max="3" width="16.5" style="1869" customWidth="1"/>
    <col min="4" max="43" width="16.3516" style="1869" customWidth="1"/>
    <col min="44" max="16384" width="16.3516" style="1869" customWidth="1"/>
  </cols>
  <sheetData>
    <row r="1" ht="21.4" customHeight="1">
      <c r="A1" t="s" s="521">
        <v>415</v>
      </c>
      <c r="B1" t="s" s="522">
        <v>58</v>
      </c>
      <c r="C1" t="s" s="1333">
        <v>179</v>
      </c>
      <c r="D1" t="s" s="1334">
        <v>180</v>
      </c>
      <c r="E1" s="1335"/>
      <c r="F1" t="s" s="1334">
        <v>181</v>
      </c>
      <c r="G1" s="1335"/>
      <c r="H1" t="s" s="1334">
        <v>182</v>
      </c>
      <c r="I1" s="1335"/>
      <c r="J1" t="s" s="1334">
        <v>183</v>
      </c>
      <c r="K1" s="1335"/>
      <c r="L1" t="s" s="1334">
        <v>184</v>
      </c>
      <c r="M1" s="1335"/>
      <c r="N1" t="s" s="1334">
        <v>185</v>
      </c>
      <c r="O1" s="1335"/>
      <c r="P1" t="s" s="1334">
        <v>186</v>
      </c>
      <c r="Q1" s="1335"/>
      <c r="R1" t="s" s="1334">
        <v>187</v>
      </c>
      <c r="S1" s="1335"/>
      <c r="T1" t="s" s="1334">
        <v>188</v>
      </c>
      <c r="U1" s="1335"/>
      <c r="V1" s="1761"/>
      <c r="W1" s="1335"/>
      <c r="X1" s="1762"/>
      <c r="Y1" s="1335"/>
      <c r="Z1" s="1762"/>
      <c r="AA1" s="1335"/>
      <c r="AB1" s="1762"/>
      <c r="AC1" s="1335"/>
      <c r="AD1" s="1762"/>
      <c r="AE1" s="1335"/>
      <c r="AF1" s="1762"/>
      <c r="AG1" s="1335"/>
      <c r="AH1" s="1762"/>
      <c r="AI1" s="1335"/>
      <c r="AJ1" s="1762"/>
      <c r="AK1" s="1335"/>
      <c r="AL1" s="1762"/>
      <c r="AM1" s="1335"/>
      <c r="AN1" s="1762"/>
      <c r="AO1" s="1335"/>
      <c r="AP1" s="1762"/>
      <c r="AQ1" s="1335"/>
    </row>
    <row r="2" ht="21.4" customHeight="1">
      <c r="A2" s="533"/>
      <c r="B2" s="534"/>
      <c r="C2" t="s" s="1341">
        <v>194</v>
      </c>
      <c r="D2" s="1342"/>
      <c r="E2" s="1343"/>
      <c r="F2" s="1342"/>
      <c r="G2" s="1343"/>
      <c r="H2" s="1344"/>
      <c r="I2" s="1733"/>
      <c r="J2" s="1344"/>
      <c r="K2" s="1733"/>
      <c r="L2" s="1344"/>
      <c r="M2" s="1733"/>
      <c r="N2" s="1344"/>
      <c r="O2" s="1733"/>
      <c r="P2" s="1344"/>
      <c r="Q2" s="1733"/>
      <c r="R2" s="1344"/>
      <c r="S2" s="1733"/>
      <c r="T2" s="1344"/>
      <c r="U2" s="1733"/>
      <c r="V2" s="1764"/>
      <c r="W2" s="1733"/>
      <c r="X2" s="1344"/>
      <c r="Y2" s="1733"/>
      <c r="Z2" s="1344"/>
      <c r="AA2" s="1733"/>
      <c r="AB2" s="1344"/>
      <c r="AC2" s="1733"/>
      <c r="AD2" s="1344"/>
      <c r="AE2" s="1733"/>
      <c r="AF2" s="1344"/>
      <c r="AG2" s="1733"/>
      <c r="AH2" s="1344"/>
      <c r="AI2" s="1733"/>
      <c r="AJ2" s="1344"/>
      <c r="AK2" s="1733"/>
      <c r="AL2" s="1344"/>
      <c r="AM2" s="1733"/>
      <c r="AN2" s="1344"/>
      <c r="AO2" s="1733"/>
      <c r="AP2" s="1344"/>
      <c r="AQ2" s="1733"/>
    </row>
    <row r="3" ht="21.4" customHeight="1">
      <c r="A3" t="s" s="545">
        <v>109</v>
      </c>
      <c r="B3" s="546"/>
      <c r="C3" t="s" s="1349">
        <v>203</v>
      </c>
      <c r="D3" t="s" s="545">
        <v>204</v>
      </c>
      <c r="E3" t="s" s="1349">
        <v>205</v>
      </c>
      <c r="F3" t="s" s="545">
        <v>204</v>
      </c>
      <c r="G3" t="s" s="1349">
        <v>205</v>
      </c>
      <c r="H3" t="s" s="1350">
        <v>204</v>
      </c>
      <c r="I3" t="s" s="1736">
        <v>205</v>
      </c>
      <c r="J3" t="s" s="1350">
        <v>204</v>
      </c>
      <c r="K3" t="s" s="1736">
        <v>205</v>
      </c>
      <c r="L3" t="s" s="1350">
        <v>204</v>
      </c>
      <c r="M3" t="s" s="1736">
        <v>205</v>
      </c>
      <c r="N3" t="s" s="1350">
        <v>204</v>
      </c>
      <c r="O3" t="s" s="1736">
        <v>205</v>
      </c>
      <c r="P3" t="s" s="1350">
        <v>204</v>
      </c>
      <c r="Q3" t="s" s="1736">
        <v>205</v>
      </c>
      <c r="R3" t="s" s="1350">
        <v>204</v>
      </c>
      <c r="S3" t="s" s="1736">
        <v>205</v>
      </c>
      <c r="T3" t="s" s="1350">
        <v>204</v>
      </c>
      <c r="U3" t="s" s="1736">
        <v>205</v>
      </c>
      <c r="V3" t="s" s="1350">
        <v>204</v>
      </c>
      <c r="W3" t="s" s="1736">
        <v>205</v>
      </c>
      <c r="X3" t="s" s="1350">
        <v>204</v>
      </c>
      <c r="Y3" t="s" s="1736">
        <v>205</v>
      </c>
      <c r="Z3" t="s" s="1350">
        <v>204</v>
      </c>
      <c r="AA3" t="s" s="1736">
        <v>205</v>
      </c>
      <c r="AB3" t="s" s="1350">
        <v>204</v>
      </c>
      <c r="AC3" t="s" s="1736">
        <v>205</v>
      </c>
      <c r="AD3" t="s" s="1350">
        <v>204</v>
      </c>
      <c r="AE3" t="s" s="1736">
        <v>205</v>
      </c>
      <c r="AF3" t="s" s="1350">
        <v>204</v>
      </c>
      <c r="AG3" t="s" s="1736">
        <v>205</v>
      </c>
      <c r="AH3" t="s" s="1350">
        <v>204</v>
      </c>
      <c r="AI3" t="s" s="1736">
        <v>205</v>
      </c>
      <c r="AJ3" t="s" s="1350">
        <v>204</v>
      </c>
      <c r="AK3" t="s" s="1736">
        <v>205</v>
      </c>
      <c r="AL3" t="s" s="1350">
        <v>204</v>
      </c>
      <c r="AM3" t="s" s="1736">
        <v>205</v>
      </c>
      <c r="AN3" t="s" s="1350">
        <v>204</v>
      </c>
      <c r="AO3" t="s" s="1736">
        <v>205</v>
      </c>
      <c r="AP3" t="s" s="1350">
        <v>204</v>
      </c>
      <c r="AQ3" t="s" s="1736">
        <v>205</v>
      </c>
    </row>
    <row r="4" ht="20.1" customHeight="1">
      <c r="A4" s="1354">
        <f>SUM(D4:U4)</f>
        <v>2</v>
      </c>
      <c r="B4" t="s" s="556">
        <v>206</v>
      </c>
      <c r="C4" t="s" s="1351">
        <v>407</v>
      </c>
      <c r="D4" s="1354">
        <f>'1.Spieltag'!F5</f>
        <v>0</v>
      </c>
      <c r="E4" s="1355">
        <f>'1.Spieltag'!G5</f>
        <v>0</v>
      </c>
      <c r="F4" s="1354">
        <f>'2.Spieltag'!F4</f>
        <v>0</v>
      </c>
      <c r="G4" s="1355">
        <f>'2.Spieltag'!G4</f>
        <v>0</v>
      </c>
      <c r="H4" s="1354">
        <f>'3.Spieltag'!F4</f>
        <v>0</v>
      </c>
      <c r="I4" s="1355">
        <f>'3.Spieltag'!G4</f>
        <v>0</v>
      </c>
      <c r="J4" s="1354">
        <f>'4.Spieltag'!F4</f>
        <v>1</v>
      </c>
      <c r="K4" s="1355">
        <f>'4.Spieltag'!G4</f>
        <v>1</v>
      </c>
      <c r="L4" s="1354">
        <f>'5.Spieltag'!F4</f>
        <v>0</v>
      </c>
      <c r="M4" s="1355">
        <f>'5.Spieltag'!G4</f>
        <v>0</v>
      </c>
      <c r="N4" s="1354">
        <f>'6.Spieltag'!F4</f>
        <v>0</v>
      </c>
      <c r="O4" s="1355">
        <f>'6.Spieltag'!G4</f>
        <v>0</v>
      </c>
      <c r="P4" s="1354">
        <f>'7.Spieltag'!F4</f>
        <v>0</v>
      </c>
      <c r="Q4" s="1355">
        <f>'7.Spieltag'!G4</f>
        <v>0</v>
      </c>
      <c r="R4" s="1354">
        <f>'8.Spieltag'!F4</f>
        <v>0</v>
      </c>
      <c r="S4" s="1355">
        <f>'8.Spieltag'!G4</f>
        <v>0</v>
      </c>
      <c r="T4" s="1354">
        <f>'9.Spieltag'!F4</f>
        <v>0</v>
      </c>
      <c r="U4" s="1355">
        <f>'9.Spieltag'!G4</f>
        <v>0</v>
      </c>
      <c r="V4" s="1737"/>
      <c r="W4" s="1738"/>
      <c r="X4" s="1737"/>
      <c r="Y4" s="1738"/>
      <c r="Z4" s="1737"/>
      <c r="AA4" s="1738"/>
      <c r="AB4" s="1737"/>
      <c r="AC4" s="1738"/>
      <c r="AD4" s="1737"/>
      <c r="AE4" s="1738"/>
      <c r="AF4" s="1737"/>
      <c r="AG4" s="1738"/>
      <c r="AH4" s="1737"/>
      <c r="AI4" s="1738"/>
      <c r="AJ4" s="1737"/>
      <c r="AK4" s="1738"/>
      <c r="AL4" s="1737"/>
      <c r="AM4" s="1738"/>
      <c r="AN4" s="1737"/>
      <c r="AO4" s="1738"/>
      <c r="AP4" s="1737"/>
      <c r="AQ4" s="1738"/>
    </row>
    <row r="5" ht="20.1" customHeight="1">
      <c r="A5" s="1352">
        <f>SUM(D5:U5)</f>
        <v>0</v>
      </c>
      <c r="B5" s="567"/>
      <c r="C5" t="s" s="1351">
        <v>408</v>
      </c>
      <c r="D5" s="1352">
        <f>'1.Spieltag'!F6</f>
        <v>0</v>
      </c>
      <c r="E5" s="1353">
        <f>'1.Spieltag'!G6</f>
        <v>0</v>
      </c>
      <c r="F5" s="1352">
        <f>'2.Spieltag'!F5</f>
        <v>0</v>
      </c>
      <c r="G5" s="1353">
        <f>'2.Spieltag'!G5</f>
        <v>0</v>
      </c>
      <c r="H5" s="1352">
        <f>'3.Spieltag'!F5</f>
        <v>0</v>
      </c>
      <c r="I5" s="1353">
        <f>'3.Spieltag'!G5</f>
        <v>0</v>
      </c>
      <c r="J5" s="1352">
        <f>'4.Spieltag'!F5</f>
        <v>0</v>
      </c>
      <c r="K5" s="1353">
        <f>'4.Spieltag'!G5</f>
        <v>0</v>
      </c>
      <c r="L5" s="1352">
        <f>'5.Spieltag'!F5</f>
        <v>0</v>
      </c>
      <c r="M5" s="1353">
        <f>'5.Spieltag'!G5</f>
        <v>0</v>
      </c>
      <c r="N5" s="1352">
        <f>'6.Spieltag'!F5</f>
        <v>0</v>
      </c>
      <c r="O5" s="1353">
        <f>'6.Spieltag'!G5</f>
        <v>0</v>
      </c>
      <c r="P5" s="1352">
        <f>'7.Spieltag'!F5</f>
        <v>0</v>
      </c>
      <c r="Q5" s="1353">
        <f>'7.Spieltag'!G5</f>
        <v>0</v>
      </c>
      <c r="R5" s="1352">
        <f>'8.Spieltag'!F5</f>
        <v>0</v>
      </c>
      <c r="S5" s="1353">
        <f>'8.Spieltag'!G5</f>
        <v>0</v>
      </c>
      <c r="T5" s="1352">
        <f>'9.Spieltag'!F5</f>
        <v>0</v>
      </c>
      <c r="U5" s="1353">
        <f>'9.Spieltag'!G5</f>
        <v>0</v>
      </c>
      <c r="V5" s="1739"/>
      <c r="W5" s="1740"/>
      <c r="X5" s="1739"/>
      <c r="Y5" s="1740"/>
      <c r="Z5" s="1739"/>
      <c r="AA5" s="1740"/>
      <c r="AB5" s="1739"/>
      <c r="AC5" s="1740"/>
      <c r="AD5" s="1739"/>
      <c r="AE5" s="1740"/>
      <c r="AF5" s="1739"/>
      <c r="AG5" s="1740"/>
      <c r="AH5" s="1739"/>
      <c r="AI5" s="1740"/>
      <c r="AJ5" s="1739"/>
      <c r="AK5" s="1740"/>
      <c r="AL5" s="1739"/>
      <c r="AM5" s="1740"/>
      <c r="AN5" s="1739"/>
      <c r="AO5" s="1740"/>
      <c r="AP5" s="1739"/>
      <c r="AQ5" s="1740"/>
    </row>
    <row r="6" ht="20.1" customHeight="1">
      <c r="A6" s="1354">
        <f>SUM(D6:U6)</f>
        <v>1</v>
      </c>
      <c r="B6" s="567"/>
      <c r="C6" t="s" s="1351">
        <v>208</v>
      </c>
      <c r="D6" s="1354">
        <f>'1.Spieltag'!F7</f>
        <v>0</v>
      </c>
      <c r="E6" s="1355">
        <f>'1.Spieltag'!G7</f>
        <v>0</v>
      </c>
      <c r="F6" s="1354">
        <f>'2.Spieltag'!F6</f>
        <v>0</v>
      </c>
      <c r="G6" s="1355">
        <f>'2.Spieltag'!G6</f>
        <v>0</v>
      </c>
      <c r="H6" s="1354">
        <f>'3.Spieltag'!F6</f>
        <v>0</v>
      </c>
      <c r="I6" s="1355">
        <f>'3.Spieltag'!G6</f>
        <v>0</v>
      </c>
      <c r="J6" s="1354">
        <f>'4.Spieltag'!F6</f>
        <v>0</v>
      </c>
      <c r="K6" s="1355">
        <f>'4.Spieltag'!G6</f>
        <v>0</v>
      </c>
      <c r="L6" s="1354">
        <f>'5.Spieltag'!F6</f>
        <v>1</v>
      </c>
      <c r="M6" s="1355">
        <f>'5.Spieltag'!G6</f>
        <v>0</v>
      </c>
      <c r="N6" s="1354">
        <f>'6.Spieltag'!F6</f>
        <v>0</v>
      </c>
      <c r="O6" s="1355">
        <f>'6.Spieltag'!G6</f>
        <v>0</v>
      </c>
      <c r="P6" s="1354">
        <f>'7.Spieltag'!F6</f>
        <v>0</v>
      </c>
      <c r="Q6" s="1355">
        <f>'7.Spieltag'!G6</f>
        <v>0</v>
      </c>
      <c r="R6" s="1354">
        <f>'8.Spieltag'!F6</f>
        <v>0</v>
      </c>
      <c r="S6" s="1355">
        <f>'8.Spieltag'!G6</f>
        <v>0</v>
      </c>
      <c r="T6" s="1354">
        <f>'9.Spieltag'!F6</f>
        <v>0</v>
      </c>
      <c r="U6" s="1355">
        <f>'9.Spieltag'!G6</f>
        <v>0</v>
      </c>
      <c r="V6" s="1737"/>
      <c r="W6" s="1738"/>
      <c r="X6" s="1737"/>
      <c r="Y6" s="1738"/>
      <c r="Z6" s="1737"/>
      <c r="AA6" s="1738"/>
      <c r="AB6" s="1737"/>
      <c r="AC6" s="1738"/>
      <c r="AD6" s="1737"/>
      <c r="AE6" s="1738"/>
      <c r="AF6" s="1737"/>
      <c r="AG6" s="1738"/>
      <c r="AH6" s="1737"/>
      <c r="AI6" s="1738"/>
      <c r="AJ6" s="1737"/>
      <c r="AK6" s="1738"/>
      <c r="AL6" s="1737"/>
      <c r="AM6" s="1738"/>
      <c r="AN6" s="1737"/>
      <c r="AO6" s="1738"/>
      <c r="AP6" s="1737"/>
      <c r="AQ6" s="1738"/>
    </row>
    <row r="7" ht="20.1" customHeight="1">
      <c r="A7" s="1352">
        <f>SUM(D7:U7)</f>
        <v>1</v>
      </c>
      <c r="B7" s="567"/>
      <c r="C7" t="s" s="1351">
        <v>209</v>
      </c>
      <c r="D7" s="1352">
        <f>'1.Spieltag'!F8</f>
        <v>0</v>
      </c>
      <c r="E7" s="1353">
        <f>'1.Spieltag'!G8</f>
        <v>0</v>
      </c>
      <c r="F7" s="1352">
        <f>'2.Spieltag'!F7</f>
        <v>0</v>
      </c>
      <c r="G7" s="1353">
        <f>'2.Spieltag'!G7</f>
        <v>0</v>
      </c>
      <c r="H7" s="1352">
        <f>'3.Spieltag'!F7</f>
        <v>0</v>
      </c>
      <c r="I7" s="1353">
        <f>'3.Spieltag'!G7</f>
        <v>0</v>
      </c>
      <c r="J7" s="1352">
        <f>'4.Spieltag'!F7</f>
        <v>1</v>
      </c>
      <c r="K7" s="1353">
        <f>'4.Spieltag'!G7</f>
        <v>0</v>
      </c>
      <c r="L7" s="1352">
        <f>'5.Spieltag'!F7</f>
        <v>0</v>
      </c>
      <c r="M7" s="1353">
        <f>'5.Spieltag'!G7</f>
        <v>0</v>
      </c>
      <c r="N7" s="1352">
        <f>'6.Spieltag'!F7</f>
        <v>0</v>
      </c>
      <c r="O7" s="1353">
        <f>'6.Spieltag'!G7</f>
        <v>0</v>
      </c>
      <c r="P7" s="1352">
        <f>'7.Spieltag'!F7</f>
        <v>0</v>
      </c>
      <c r="Q7" s="1353">
        <f>'7.Spieltag'!G7</f>
        <v>0</v>
      </c>
      <c r="R7" s="1352">
        <f>'8.Spieltag'!F7</f>
        <v>0</v>
      </c>
      <c r="S7" s="1353">
        <f>'8.Spieltag'!G7</f>
        <v>0</v>
      </c>
      <c r="T7" s="1352">
        <f>'9.Spieltag'!F7</f>
        <v>0</v>
      </c>
      <c r="U7" s="1353">
        <f>'9.Spieltag'!G7</f>
        <v>0</v>
      </c>
      <c r="V7" s="1739"/>
      <c r="W7" s="1740"/>
      <c r="X7" s="1739"/>
      <c r="Y7" s="1740"/>
      <c r="Z7" s="1739"/>
      <c r="AA7" s="1740"/>
      <c r="AB7" s="1739"/>
      <c r="AC7" s="1740"/>
      <c r="AD7" s="1739"/>
      <c r="AE7" s="1740"/>
      <c r="AF7" s="1739"/>
      <c r="AG7" s="1740"/>
      <c r="AH7" s="1739"/>
      <c r="AI7" s="1740"/>
      <c r="AJ7" s="1739"/>
      <c r="AK7" s="1740"/>
      <c r="AL7" s="1739"/>
      <c r="AM7" s="1740"/>
      <c r="AN7" s="1739"/>
      <c r="AO7" s="1740"/>
      <c r="AP7" s="1739"/>
      <c r="AQ7" s="1740"/>
    </row>
    <row r="8" ht="20.1" customHeight="1">
      <c r="A8" s="1354">
        <f>SUM(D8:U8)</f>
        <v>1</v>
      </c>
      <c r="B8" s="567"/>
      <c r="C8" t="s" s="1351">
        <v>210</v>
      </c>
      <c r="D8" s="1741">
        <f>'1.Spieltag'!F9</f>
        <v>0</v>
      </c>
      <c r="E8" s="1355">
        <f>'1.Spieltag'!G9</f>
        <v>0</v>
      </c>
      <c r="F8" s="1354">
        <f>'2.Spieltag'!F8</f>
        <v>0</v>
      </c>
      <c r="G8" s="1355">
        <f>'2.Spieltag'!G8</f>
        <v>0</v>
      </c>
      <c r="H8" s="1354">
        <f>'3.Spieltag'!F8</f>
        <v>0</v>
      </c>
      <c r="I8" s="1355">
        <f>'3.Spieltag'!G8</f>
        <v>0</v>
      </c>
      <c r="J8" s="1354">
        <f>'4.Spieltag'!F8</f>
        <v>0</v>
      </c>
      <c r="K8" s="1355">
        <f>'4.Spieltag'!G8</f>
        <v>1</v>
      </c>
      <c r="L8" s="1354">
        <f>'5.Spieltag'!F8</f>
        <v>0</v>
      </c>
      <c r="M8" s="1355">
        <f>'5.Spieltag'!G8</f>
        <v>0</v>
      </c>
      <c r="N8" s="1354">
        <f>'6.Spieltag'!F8</f>
        <v>0</v>
      </c>
      <c r="O8" s="1355">
        <f>'6.Spieltag'!G8</f>
        <v>0</v>
      </c>
      <c r="P8" s="1354">
        <f>'7.Spieltag'!F8</f>
        <v>0</v>
      </c>
      <c r="Q8" s="1355">
        <f>'7.Spieltag'!G8</f>
        <v>0</v>
      </c>
      <c r="R8" s="1354">
        <f>'8.Spieltag'!F8</f>
        <v>0</v>
      </c>
      <c r="S8" s="1355">
        <f>'8.Spieltag'!G8</f>
        <v>0</v>
      </c>
      <c r="T8" s="1354">
        <f>'9.Spieltag'!F8</f>
        <v>0</v>
      </c>
      <c r="U8" s="1355">
        <f>'9.Spieltag'!G8</f>
        <v>0</v>
      </c>
      <c r="V8" s="1737"/>
      <c r="W8" s="1738"/>
      <c r="X8" s="1737"/>
      <c r="Y8" s="1738"/>
      <c r="Z8" s="1737"/>
      <c r="AA8" s="1738"/>
      <c r="AB8" s="1737"/>
      <c r="AC8" s="1738"/>
      <c r="AD8" s="1737"/>
      <c r="AE8" s="1738"/>
      <c r="AF8" s="1737"/>
      <c r="AG8" s="1738"/>
      <c r="AH8" s="1737"/>
      <c r="AI8" s="1738"/>
      <c r="AJ8" s="1737"/>
      <c r="AK8" s="1738"/>
      <c r="AL8" s="1737"/>
      <c r="AM8" s="1738"/>
      <c r="AN8" s="1737"/>
      <c r="AO8" s="1738"/>
      <c r="AP8" s="1737"/>
      <c r="AQ8" s="1738"/>
    </row>
    <row r="9" ht="20.1" customHeight="1">
      <c r="A9" s="1352">
        <f>SUM(D9:U9)</f>
        <v>0</v>
      </c>
      <c r="B9" s="567"/>
      <c r="C9" t="s" s="1351">
        <v>211</v>
      </c>
      <c r="D9" s="1352">
        <f>'1.Spieltag'!F10</f>
        <v>0</v>
      </c>
      <c r="E9" s="1353">
        <f>'1.Spieltag'!G10</f>
        <v>0</v>
      </c>
      <c r="F9" s="1352">
        <f>'2.Spieltag'!F9</f>
        <v>0</v>
      </c>
      <c r="G9" s="1353">
        <f>'2.Spieltag'!G9</f>
        <v>0</v>
      </c>
      <c r="H9" s="1352">
        <f>'3.Spieltag'!F9</f>
        <v>0</v>
      </c>
      <c r="I9" s="1353">
        <f>'3.Spieltag'!G9</f>
        <v>0</v>
      </c>
      <c r="J9" s="1352">
        <f>'4.Spieltag'!F9</f>
        <v>0</v>
      </c>
      <c r="K9" s="1353">
        <f>'4.Spieltag'!G9</f>
        <v>0</v>
      </c>
      <c r="L9" s="1352">
        <f>'5.Spieltag'!F9</f>
        <v>0</v>
      </c>
      <c r="M9" s="1353">
        <f>'5.Spieltag'!G9</f>
        <v>0</v>
      </c>
      <c r="N9" s="1352">
        <f>'6.Spieltag'!F9</f>
        <v>0</v>
      </c>
      <c r="O9" s="1353">
        <f>'6.Spieltag'!G9</f>
        <v>0</v>
      </c>
      <c r="P9" s="1352">
        <f>'7.Spieltag'!F9</f>
        <v>0</v>
      </c>
      <c r="Q9" s="1353">
        <f>'7.Spieltag'!G9</f>
        <v>0</v>
      </c>
      <c r="R9" s="1352">
        <f>'8.Spieltag'!F9</f>
        <v>0</v>
      </c>
      <c r="S9" s="1353">
        <f>'8.Spieltag'!G9</f>
        <v>0</v>
      </c>
      <c r="T9" s="1352">
        <f>'9.Spieltag'!F9</f>
        <v>0</v>
      </c>
      <c r="U9" s="1353">
        <f>'9.Spieltag'!G9</f>
        <v>0</v>
      </c>
      <c r="V9" s="1739"/>
      <c r="W9" s="1740"/>
      <c r="X9" s="1739"/>
      <c r="Y9" s="1740"/>
      <c r="Z9" s="1739"/>
      <c r="AA9" s="1740"/>
      <c r="AB9" s="1739"/>
      <c r="AC9" s="1740"/>
      <c r="AD9" s="1739"/>
      <c r="AE9" s="1740"/>
      <c r="AF9" s="1739"/>
      <c r="AG9" s="1740"/>
      <c r="AH9" s="1739"/>
      <c r="AI9" s="1740"/>
      <c r="AJ9" s="1739"/>
      <c r="AK9" s="1740"/>
      <c r="AL9" s="1739"/>
      <c r="AM9" s="1740"/>
      <c r="AN9" s="1739"/>
      <c r="AO9" s="1740"/>
      <c r="AP9" s="1739"/>
      <c r="AQ9" s="1740"/>
    </row>
    <row r="10" ht="20.45" customHeight="1">
      <c r="A10" s="1354">
        <f>SUM(D10:U10)</f>
        <v>0</v>
      </c>
      <c r="B10" s="574"/>
      <c r="C10" t="s" s="1356">
        <v>212</v>
      </c>
      <c r="D10" s="1354">
        <f>'1.Spieltag'!F11</f>
        <v>0</v>
      </c>
      <c r="E10" s="1355">
        <f>'1.Spieltag'!G11</f>
        <v>0</v>
      </c>
      <c r="F10" s="1354">
        <f>'2.Spieltag'!F10</f>
        <v>0</v>
      </c>
      <c r="G10" s="1355">
        <f>'2.Spieltag'!G10</f>
        <v>0</v>
      </c>
      <c r="H10" s="1354">
        <f>'3.Spieltag'!F10</f>
        <v>0</v>
      </c>
      <c r="I10" s="1355">
        <f>'3.Spieltag'!G10</f>
        <v>0</v>
      </c>
      <c r="J10" s="1354">
        <f>'4.Spieltag'!F10</f>
        <v>0</v>
      </c>
      <c r="K10" s="1355">
        <f>'4.Spieltag'!G10</f>
        <v>0</v>
      </c>
      <c r="L10" s="1354">
        <f>'5.Spieltag'!F10</f>
        <v>0</v>
      </c>
      <c r="M10" s="1355">
        <f>'5.Spieltag'!G10</f>
        <v>0</v>
      </c>
      <c r="N10" s="1354">
        <f>'6.Spieltag'!F10</f>
        <v>0</v>
      </c>
      <c r="O10" s="1355">
        <f>'6.Spieltag'!G10</f>
        <v>0</v>
      </c>
      <c r="P10" s="1354">
        <f>'7.Spieltag'!F10</f>
        <v>0</v>
      </c>
      <c r="Q10" s="1355">
        <f>'7.Spieltag'!G10</f>
        <v>0</v>
      </c>
      <c r="R10" s="1354">
        <f>'8.Spieltag'!F10</f>
        <v>0</v>
      </c>
      <c r="S10" s="1355">
        <f>'8.Spieltag'!G10</f>
        <v>0</v>
      </c>
      <c r="T10" s="1354">
        <f>'9.Spieltag'!F10</f>
        <v>0</v>
      </c>
      <c r="U10" s="1355">
        <f>'9.Spieltag'!G10</f>
        <v>0</v>
      </c>
      <c r="V10" s="1737"/>
      <c r="W10" s="1738"/>
      <c r="X10" s="1737"/>
      <c r="Y10" s="1738"/>
      <c r="Z10" s="1737"/>
      <c r="AA10" s="1738"/>
      <c r="AB10" s="1737"/>
      <c r="AC10" s="1738"/>
      <c r="AD10" s="1737"/>
      <c r="AE10" s="1738"/>
      <c r="AF10" s="1737"/>
      <c r="AG10" s="1738"/>
      <c r="AH10" s="1737"/>
      <c r="AI10" s="1738"/>
      <c r="AJ10" s="1737"/>
      <c r="AK10" s="1738"/>
      <c r="AL10" s="1737"/>
      <c r="AM10" s="1738"/>
      <c r="AN10" s="1737"/>
      <c r="AO10" s="1738"/>
      <c r="AP10" s="1737"/>
      <c r="AQ10" s="1738"/>
    </row>
    <row r="11" ht="8.45" customHeight="1">
      <c r="A11" s="576">
        <f>SUM(D11:I11)</f>
        <v>0</v>
      </c>
      <c r="B11" s="577"/>
      <c r="C11" s="1743"/>
      <c r="D11" s="1744"/>
      <c r="E11" s="1359"/>
      <c r="F11" s="1358"/>
      <c r="G11" s="1359"/>
      <c r="H11" s="1358"/>
      <c r="I11" s="1359"/>
      <c r="J11" s="1358"/>
      <c r="K11" s="1359"/>
      <c r="L11" s="1358"/>
      <c r="M11" s="1359"/>
      <c r="N11" s="1358"/>
      <c r="O11" s="1359"/>
      <c r="P11" s="1358"/>
      <c r="Q11" s="1359"/>
      <c r="R11" s="1358"/>
      <c r="S11" s="1359"/>
      <c r="T11" s="1358"/>
      <c r="U11" s="1359"/>
      <c r="V11" s="1358"/>
      <c r="W11" s="1359"/>
      <c r="X11" s="1358"/>
      <c r="Y11" s="1359"/>
      <c r="Z11" s="1358"/>
      <c r="AA11" s="1359"/>
      <c r="AB11" s="1358"/>
      <c r="AC11" s="1359"/>
      <c r="AD11" s="1358"/>
      <c r="AE11" s="1359"/>
      <c r="AF11" s="1358"/>
      <c r="AG11" s="1359"/>
      <c r="AH11" s="1358"/>
      <c r="AI11" s="1359"/>
      <c r="AJ11" s="1358"/>
      <c r="AK11" s="1359"/>
      <c r="AL11" s="1358"/>
      <c r="AM11" s="1359"/>
      <c r="AN11" s="1358"/>
      <c r="AO11" s="1359"/>
      <c r="AP11" s="1358"/>
      <c r="AQ11" s="1359"/>
    </row>
    <row r="12" ht="20.45" customHeight="1">
      <c r="A12" s="1352">
        <f>SUM(D12:U12)</f>
        <v>0</v>
      </c>
      <c r="B12" t="s" s="585">
        <v>213</v>
      </c>
      <c r="C12" t="s" s="1362">
        <v>82</v>
      </c>
      <c r="D12" s="1768"/>
      <c r="E12" s="1769"/>
      <c r="F12" s="1768"/>
      <c r="G12" s="1769"/>
      <c r="H12" s="1768"/>
      <c r="I12" s="1769"/>
      <c r="J12" s="1768"/>
      <c r="K12" s="1769"/>
      <c r="L12" s="1768"/>
      <c r="M12" s="1769"/>
      <c r="N12" s="1768"/>
      <c r="O12" s="1769"/>
      <c r="P12" s="1768"/>
      <c r="Q12" s="1769"/>
      <c r="R12" s="1768"/>
      <c r="S12" s="1769"/>
      <c r="T12" s="1768"/>
      <c r="U12" s="1769"/>
      <c r="V12" s="1768"/>
      <c r="W12" s="1769"/>
      <c r="X12" s="1768"/>
      <c r="Y12" s="1769"/>
      <c r="Z12" s="1768"/>
      <c r="AA12" s="1769"/>
      <c r="AB12" s="1768"/>
      <c r="AC12" s="1769"/>
      <c r="AD12" s="1768"/>
      <c r="AE12" s="1769"/>
      <c r="AF12" s="1768"/>
      <c r="AG12" s="1769"/>
      <c r="AH12" s="1768"/>
      <c r="AI12" s="1769"/>
      <c r="AJ12" s="1768"/>
      <c r="AK12" s="1769"/>
      <c r="AL12" s="1768"/>
      <c r="AM12" s="1769"/>
      <c r="AN12" s="1768"/>
      <c r="AO12" s="1769"/>
      <c r="AP12" s="1768"/>
      <c r="AQ12" s="1769"/>
    </row>
    <row r="13" ht="20.45" customHeight="1">
      <c r="A13" s="1354">
        <f>SUM(D13:U13)</f>
        <v>0</v>
      </c>
      <c r="B13" s="574"/>
      <c r="C13" t="s" s="1356">
        <v>76</v>
      </c>
      <c r="D13" s="1768"/>
      <c r="E13" s="1769"/>
      <c r="F13" s="1768"/>
      <c r="G13" s="1769"/>
      <c r="H13" s="1768"/>
      <c r="I13" s="1769"/>
      <c r="J13" s="1768"/>
      <c r="K13" s="1769"/>
      <c r="L13" s="1768"/>
      <c r="M13" s="1769"/>
      <c r="N13" s="1768"/>
      <c r="O13" s="1769"/>
      <c r="P13" s="1768"/>
      <c r="Q13" s="1769"/>
      <c r="R13" s="1768"/>
      <c r="S13" s="1769"/>
      <c r="T13" s="1768"/>
      <c r="U13" s="1769"/>
      <c r="V13" s="1768"/>
      <c r="W13" s="1769"/>
      <c r="X13" s="1768"/>
      <c r="Y13" s="1769"/>
      <c r="Z13" s="1768"/>
      <c r="AA13" s="1769"/>
      <c r="AB13" s="1768"/>
      <c r="AC13" s="1769"/>
      <c r="AD13" s="1768"/>
      <c r="AE13" s="1769"/>
      <c r="AF13" s="1768"/>
      <c r="AG13" s="1769"/>
      <c r="AH13" s="1768"/>
      <c r="AI13" s="1769"/>
      <c r="AJ13" s="1768"/>
      <c r="AK13" s="1769"/>
      <c r="AL13" s="1768"/>
      <c r="AM13" s="1769"/>
      <c r="AN13" s="1768"/>
      <c r="AO13" s="1769"/>
      <c r="AP13" s="1768"/>
      <c r="AQ13" s="1769"/>
    </row>
    <row r="14" ht="8.45" customHeight="1">
      <c r="A14" s="576">
        <f>SUM(D14:I14)</f>
        <v>0</v>
      </c>
      <c r="B14" s="577"/>
      <c r="C14" s="1743"/>
      <c r="D14" s="1744"/>
      <c r="E14" s="1359"/>
      <c r="F14" s="1358"/>
      <c r="G14" s="1359"/>
      <c r="H14" s="1358"/>
      <c r="I14" s="1359"/>
      <c r="J14" s="1358"/>
      <c r="K14" s="1359"/>
      <c r="L14" s="1358"/>
      <c r="M14" s="1359"/>
      <c r="N14" s="1358"/>
      <c r="O14" s="1359"/>
      <c r="P14" s="1358"/>
      <c r="Q14" s="1359"/>
      <c r="R14" s="1358"/>
      <c r="S14" s="1359"/>
      <c r="T14" s="1358"/>
      <c r="U14" s="1359"/>
      <c r="V14" s="1358"/>
      <c r="W14" s="1359"/>
      <c r="X14" s="1358"/>
      <c r="Y14" s="1359"/>
      <c r="Z14" s="1358"/>
      <c r="AA14" s="1359"/>
      <c r="AB14" s="1358"/>
      <c r="AC14" s="1359"/>
      <c r="AD14" s="1358"/>
      <c r="AE14" s="1359"/>
      <c r="AF14" s="1358"/>
      <c r="AG14" s="1359"/>
      <c r="AH14" s="1358"/>
      <c r="AI14" s="1359"/>
      <c r="AJ14" s="1358"/>
      <c r="AK14" s="1359"/>
      <c r="AL14" s="1358"/>
      <c r="AM14" s="1359"/>
      <c r="AN14" s="1358"/>
      <c r="AO14" s="1359"/>
      <c r="AP14" s="1358"/>
      <c r="AQ14" s="1359"/>
    </row>
    <row r="15" ht="20.45" customHeight="1">
      <c r="A15" s="1352">
        <f>SUM(D15:U15)</f>
        <v>0</v>
      </c>
      <c r="B15" t="s" s="585">
        <v>214</v>
      </c>
      <c r="C15" t="s" s="1362">
        <v>215</v>
      </c>
      <c r="D15" s="1352">
        <f>'1.Spieltag'!F16</f>
        <v>0</v>
      </c>
      <c r="E15" s="1353">
        <f>'1.Spieltag'!G16</f>
        <v>0</v>
      </c>
      <c r="F15" s="1352">
        <f>'2.Spieltag'!F15</f>
        <v>0</v>
      </c>
      <c r="G15" s="1353">
        <f>'2.Spieltag'!G15</f>
        <v>0</v>
      </c>
      <c r="H15" s="1352">
        <f>'3.Spieltag'!F15</f>
        <v>0</v>
      </c>
      <c r="I15" s="1353">
        <f>'3.Spieltag'!G15</f>
        <v>0</v>
      </c>
      <c r="J15" s="1352">
        <f>'4.Spieltag'!F15</f>
        <v>0</v>
      </c>
      <c r="K15" s="1353">
        <f>'4.Spieltag'!G15</f>
        <v>0</v>
      </c>
      <c r="L15" s="1352">
        <f>'5.Spieltag'!F15</f>
        <v>0</v>
      </c>
      <c r="M15" s="1353">
        <f>'5.Spieltag'!G15</f>
        <v>0</v>
      </c>
      <c r="N15" s="1352">
        <f>'6.Spieltag'!F15</f>
        <v>0</v>
      </c>
      <c r="O15" s="1353">
        <f>'6.Spieltag'!G15</f>
        <v>0</v>
      </c>
      <c r="P15" s="1352">
        <f>'7.Spieltag'!F15</f>
        <v>0</v>
      </c>
      <c r="Q15" s="1353">
        <f>'7.Spieltag'!G15</f>
        <v>0</v>
      </c>
      <c r="R15" s="1352">
        <f>'8.Spieltag'!F15</f>
        <v>0</v>
      </c>
      <c r="S15" s="1353">
        <f>'8.Spieltag'!G15</f>
        <v>0</v>
      </c>
      <c r="T15" s="1352">
        <f>'9.Spieltag'!F15</f>
        <v>0</v>
      </c>
      <c r="U15" s="1353">
        <f>'9.Spieltag'!G15</f>
        <v>0</v>
      </c>
      <c r="V15" s="1739"/>
      <c r="W15" s="1740"/>
      <c r="X15" s="1739"/>
      <c r="Y15" s="1740"/>
      <c r="Z15" s="1739"/>
      <c r="AA15" s="1740"/>
      <c r="AB15" s="1739"/>
      <c r="AC15" s="1740"/>
      <c r="AD15" s="1739"/>
      <c r="AE15" s="1740"/>
      <c r="AF15" s="1739"/>
      <c r="AG15" s="1740"/>
      <c r="AH15" s="1739"/>
      <c r="AI15" s="1740"/>
      <c r="AJ15" s="1739"/>
      <c r="AK15" s="1740"/>
      <c r="AL15" s="1739"/>
      <c r="AM15" s="1740"/>
      <c r="AN15" s="1739"/>
      <c r="AO15" s="1740"/>
      <c r="AP15" s="1739"/>
      <c r="AQ15" s="1740"/>
    </row>
    <row r="16" ht="20.1" customHeight="1">
      <c r="A16" s="1354">
        <f>SUM(D16:U16)</f>
        <v>0</v>
      </c>
      <c r="B16" s="567"/>
      <c r="C16" t="s" s="1351">
        <v>216</v>
      </c>
      <c r="D16" s="1354">
        <f>'1.Spieltag'!F17</f>
        <v>0</v>
      </c>
      <c r="E16" s="1355">
        <f>'1.Spieltag'!G17</f>
        <v>0</v>
      </c>
      <c r="F16" s="1354">
        <f>'2.Spieltag'!F16</f>
        <v>0</v>
      </c>
      <c r="G16" s="1355">
        <f>'2.Spieltag'!G16</f>
        <v>0</v>
      </c>
      <c r="H16" s="1354">
        <f>'3.Spieltag'!F16</f>
        <v>0</v>
      </c>
      <c r="I16" s="1355">
        <f>'3.Spieltag'!G16</f>
        <v>0</v>
      </c>
      <c r="J16" s="1354">
        <f>'4.Spieltag'!F16</f>
        <v>0</v>
      </c>
      <c r="K16" s="1355">
        <f>'4.Spieltag'!G16</f>
        <v>0</v>
      </c>
      <c r="L16" s="1354">
        <f>'5.Spieltag'!F16</f>
        <v>0</v>
      </c>
      <c r="M16" s="1355">
        <f>'5.Spieltag'!G16</f>
        <v>0</v>
      </c>
      <c r="N16" s="1354">
        <f>'6.Spieltag'!F16</f>
        <v>0</v>
      </c>
      <c r="O16" s="1355">
        <f>'6.Spieltag'!G16</f>
        <v>0</v>
      </c>
      <c r="P16" s="1354">
        <f>'7.Spieltag'!F16</f>
        <v>0</v>
      </c>
      <c r="Q16" s="1355">
        <f>'7.Spieltag'!G16</f>
        <v>0</v>
      </c>
      <c r="R16" s="1354">
        <f>'8.Spieltag'!F16</f>
        <v>0</v>
      </c>
      <c r="S16" s="1355">
        <f>'8.Spieltag'!G16</f>
        <v>0</v>
      </c>
      <c r="T16" s="1354">
        <f>'9.Spieltag'!F16</f>
        <v>0</v>
      </c>
      <c r="U16" s="1355">
        <f>'9.Spieltag'!G16</f>
        <v>0</v>
      </c>
      <c r="V16" s="1737"/>
      <c r="W16" s="1738"/>
      <c r="X16" s="1737"/>
      <c r="Y16" s="1738"/>
      <c r="Z16" s="1737"/>
      <c r="AA16" s="1738"/>
      <c r="AB16" s="1737"/>
      <c r="AC16" s="1738"/>
      <c r="AD16" s="1737"/>
      <c r="AE16" s="1738"/>
      <c r="AF16" s="1737"/>
      <c r="AG16" s="1738"/>
      <c r="AH16" s="1737"/>
      <c r="AI16" s="1738"/>
      <c r="AJ16" s="1737"/>
      <c r="AK16" s="1738"/>
      <c r="AL16" s="1737"/>
      <c r="AM16" s="1738"/>
      <c r="AN16" s="1737"/>
      <c r="AO16" s="1738"/>
      <c r="AP16" s="1737"/>
      <c r="AQ16" s="1738"/>
    </row>
    <row r="17" ht="20.45" customHeight="1">
      <c r="A17" s="1352">
        <f>SUM(D17:U17)</f>
        <v>0</v>
      </c>
      <c r="B17" s="574"/>
      <c r="C17" t="s" s="1356">
        <v>217</v>
      </c>
      <c r="D17" s="1352">
        <f>'1.Spieltag'!F18</f>
        <v>0</v>
      </c>
      <c r="E17" s="1353">
        <f>'1.Spieltag'!G18</f>
        <v>0</v>
      </c>
      <c r="F17" s="1352">
        <f>'2.Spieltag'!F17</f>
        <v>0</v>
      </c>
      <c r="G17" s="1353">
        <f>'2.Spieltag'!G17</f>
        <v>0</v>
      </c>
      <c r="H17" s="1352">
        <f>'3.Spieltag'!F17</f>
        <v>0</v>
      </c>
      <c r="I17" s="1353">
        <f>'3.Spieltag'!G17</f>
        <v>0</v>
      </c>
      <c r="J17" s="1352">
        <f>'4.Spieltag'!F17</f>
        <v>0</v>
      </c>
      <c r="K17" s="1353">
        <f>'4.Spieltag'!G17</f>
        <v>0</v>
      </c>
      <c r="L17" s="1352">
        <f>'5.Spieltag'!F17</f>
        <v>0</v>
      </c>
      <c r="M17" s="1353">
        <f>'5.Spieltag'!G17</f>
        <v>0</v>
      </c>
      <c r="N17" s="1352">
        <f>'6.Spieltag'!F17</f>
        <v>0</v>
      </c>
      <c r="O17" s="1353">
        <f>'6.Spieltag'!G17</f>
        <v>0</v>
      </c>
      <c r="P17" s="1352">
        <f>'7.Spieltag'!F17</f>
        <v>0</v>
      </c>
      <c r="Q17" s="1353">
        <f>'7.Spieltag'!G17</f>
        <v>0</v>
      </c>
      <c r="R17" s="1352">
        <f>'8.Spieltag'!F17</f>
        <v>0</v>
      </c>
      <c r="S17" s="1353">
        <f>'8.Spieltag'!G17</f>
        <v>0</v>
      </c>
      <c r="T17" s="1352">
        <f>'9.Spieltag'!F17</f>
        <v>0</v>
      </c>
      <c r="U17" s="1353">
        <f>'9.Spieltag'!G17</f>
        <v>0</v>
      </c>
      <c r="V17" s="1739"/>
      <c r="W17" s="1740"/>
      <c r="X17" s="1739"/>
      <c r="Y17" s="1740"/>
      <c r="Z17" s="1739"/>
      <c r="AA17" s="1740"/>
      <c r="AB17" s="1739"/>
      <c r="AC17" s="1740"/>
      <c r="AD17" s="1739"/>
      <c r="AE17" s="1740"/>
      <c r="AF17" s="1739"/>
      <c r="AG17" s="1740"/>
      <c r="AH17" s="1739"/>
      <c r="AI17" s="1740"/>
      <c r="AJ17" s="1739"/>
      <c r="AK17" s="1740"/>
      <c r="AL17" s="1739"/>
      <c r="AM17" s="1740"/>
      <c r="AN17" s="1739"/>
      <c r="AO17" s="1740"/>
      <c r="AP17" s="1739"/>
      <c r="AQ17" s="1740"/>
    </row>
    <row r="18" ht="8.45" customHeight="1">
      <c r="A18" s="576">
        <f>SUM(D18:I18)</f>
        <v>0</v>
      </c>
      <c r="B18" s="577"/>
      <c r="C18" s="1743"/>
      <c r="D18" s="1744"/>
      <c r="E18" s="1359"/>
      <c r="F18" s="1358"/>
      <c r="G18" s="1359"/>
      <c r="H18" s="1358"/>
      <c r="I18" s="1359"/>
      <c r="J18" s="1358"/>
      <c r="K18" s="1359"/>
      <c r="L18" s="1358"/>
      <c r="M18" s="1359"/>
      <c r="N18" s="1358"/>
      <c r="O18" s="1359"/>
      <c r="P18" s="1358"/>
      <c r="Q18" s="1359"/>
      <c r="R18" s="1358"/>
      <c r="S18" s="1359"/>
      <c r="T18" s="1358"/>
      <c r="U18" s="1359"/>
      <c r="V18" s="1358"/>
      <c r="W18" s="1359"/>
      <c r="X18" s="1358"/>
      <c r="Y18" s="1359"/>
      <c r="Z18" s="1358"/>
      <c r="AA18" s="1359"/>
      <c r="AB18" s="1358"/>
      <c r="AC18" s="1359"/>
      <c r="AD18" s="1358"/>
      <c r="AE18" s="1359"/>
      <c r="AF18" s="1358"/>
      <c r="AG18" s="1359"/>
      <c r="AH18" s="1358"/>
      <c r="AI18" s="1359"/>
      <c r="AJ18" s="1358"/>
      <c r="AK18" s="1359"/>
      <c r="AL18" s="1358"/>
      <c r="AM18" s="1359"/>
      <c r="AN18" s="1358"/>
      <c r="AO18" s="1359"/>
      <c r="AP18" s="1358"/>
      <c r="AQ18" s="1359"/>
    </row>
    <row r="19" ht="20.45" customHeight="1">
      <c r="A19" s="1354">
        <f>SUM(D19:U19)</f>
        <v>0</v>
      </c>
      <c r="B19" t="s" s="585">
        <v>218</v>
      </c>
      <c r="C19" t="s" s="1362">
        <v>52</v>
      </c>
      <c r="D19" s="1354">
        <f>'1.Spieltag'!F20</f>
        <v>0</v>
      </c>
      <c r="E19" s="1355">
        <f>'1.Spieltag'!G20</f>
        <v>0</v>
      </c>
      <c r="F19" s="1354">
        <f>'2.Spieltag'!F19</f>
        <v>0</v>
      </c>
      <c r="G19" s="1355">
        <f>'2.Spieltag'!G19</f>
        <v>0</v>
      </c>
      <c r="H19" s="1354">
        <f>'3.Spieltag'!F19</f>
        <v>0</v>
      </c>
      <c r="I19" s="1355">
        <f>'3.Spieltag'!G19</f>
        <v>0</v>
      </c>
      <c r="J19" s="1354">
        <f>'4.Spieltag'!F19</f>
        <v>0</v>
      </c>
      <c r="K19" s="1355">
        <f>'4.Spieltag'!G19</f>
        <v>0</v>
      </c>
      <c r="L19" s="1354">
        <f>'5.Spieltag'!F19</f>
        <v>0</v>
      </c>
      <c r="M19" s="1355">
        <f>'5.Spieltag'!G19</f>
        <v>0</v>
      </c>
      <c r="N19" s="1354">
        <f>'6.Spieltag'!F19</f>
        <v>0</v>
      </c>
      <c r="O19" s="1355">
        <f>'6.Spieltag'!G19</f>
        <v>0</v>
      </c>
      <c r="P19" s="1354">
        <f>'7.Spieltag'!F19</f>
        <v>0</v>
      </c>
      <c r="Q19" s="1355">
        <f>'7.Spieltag'!G19</f>
        <v>0</v>
      </c>
      <c r="R19" s="1354">
        <f>'8.Spieltag'!F19</f>
        <v>0</v>
      </c>
      <c r="S19" s="1355">
        <f>'8.Spieltag'!G19</f>
        <v>0</v>
      </c>
      <c r="T19" s="1354">
        <f>'9.Spieltag'!F19</f>
        <v>0</v>
      </c>
      <c r="U19" s="1355">
        <f>'9.Spieltag'!G19</f>
        <v>0</v>
      </c>
      <c r="V19" s="1737"/>
      <c r="W19" s="1738"/>
      <c r="X19" s="1737"/>
      <c r="Y19" s="1738"/>
      <c r="Z19" s="1737"/>
      <c r="AA19" s="1738"/>
      <c r="AB19" s="1737"/>
      <c r="AC19" s="1738"/>
      <c r="AD19" s="1737"/>
      <c r="AE19" s="1738"/>
      <c r="AF19" s="1737"/>
      <c r="AG19" s="1738"/>
      <c r="AH19" s="1737"/>
      <c r="AI19" s="1738"/>
      <c r="AJ19" s="1737"/>
      <c r="AK19" s="1738"/>
      <c r="AL19" s="1737"/>
      <c r="AM19" s="1738"/>
      <c r="AN19" s="1737"/>
      <c r="AO19" s="1738"/>
      <c r="AP19" s="1737"/>
      <c r="AQ19" s="1738"/>
    </row>
    <row r="20" ht="20.1" customHeight="1">
      <c r="A20" s="1352">
        <f>SUM(D20:U20)</f>
        <v>9</v>
      </c>
      <c r="B20" s="567"/>
      <c r="C20" t="s" s="1366">
        <v>219</v>
      </c>
      <c r="D20" s="1352">
        <f>'1.Spieltag'!F21</f>
        <v>0</v>
      </c>
      <c r="E20" s="1353">
        <f>'1.Spieltag'!G21</f>
        <v>0</v>
      </c>
      <c r="F20" s="1352">
        <f>'2.Spieltag'!F20</f>
        <v>0</v>
      </c>
      <c r="G20" s="1353">
        <f>'2.Spieltag'!G20</f>
        <v>0</v>
      </c>
      <c r="H20" s="1352">
        <f>'3.Spieltag'!F20</f>
        <v>0</v>
      </c>
      <c r="I20" s="1353">
        <f>'3.Spieltag'!G20</f>
        <v>0</v>
      </c>
      <c r="J20" s="1352">
        <f>'4.Spieltag'!F20</f>
        <v>0</v>
      </c>
      <c r="K20" s="1353">
        <f>'4.Spieltag'!G20</f>
        <v>4</v>
      </c>
      <c r="L20" s="1352">
        <f>'5.Spieltag'!F20</f>
        <v>2</v>
      </c>
      <c r="M20" s="1353">
        <f>'5.Spieltag'!G20</f>
        <v>3</v>
      </c>
      <c r="N20" s="1352">
        <f>'6.Spieltag'!F20</f>
        <v>0</v>
      </c>
      <c r="O20" s="1353">
        <f>'6.Spieltag'!G20</f>
        <v>0</v>
      </c>
      <c r="P20" s="1352">
        <f>'7.Spieltag'!F20</f>
        <v>0</v>
      </c>
      <c r="Q20" s="1353">
        <f>'7.Spieltag'!G20</f>
        <v>0</v>
      </c>
      <c r="R20" s="1352">
        <f>'8.Spieltag'!F20</f>
        <v>0</v>
      </c>
      <c r="S20" s="1353">
        <f>'8.Spieltag'!G20</f>
        <v>0</v>
      </c>
      <c r="T20" s="1352">
        <f>'9.Spieltag'!F20</f>
        <v>0</v>
      </c>
      <c r="U20" s="1353">
        <f>'9.Spieltag'!G20</f>
        <v>0</v>
      </c>
      <c r="V20" s="1739"/>
      <c r="W20" s="1740"/>
      <c r="X20" s="1739"/>
      <c r="Y20" s="1740"/>
      <c r="Z20" s="1739"/>
      <c r="AA20" s="1740"/>
      <c r="AB20" s="1739"/>
      <c r="AC20" s="1740"/>
      <c r="AD20" s="1739"/>
      <c r="AE20" s="1740"/>
      <c r="AF20" s="1739"/>
      <c r="AG20" s="1740"/>
      <c r="AH20" s="1739"/>
      <c r="AI20" s="1740"/>
      <c r="AJ20" s="1739"/>
      <c r="AK20" s="1740"/>
      <c r="AL20" s="1739"/>
      <c r="AM20" s="1740"/>
      <c r="AN20" s="1739"/>
      <c r="AO20" s="1740"/>
      <c r="AP20" s="1739"/>
      <c r="AQ20" s="1740"/>
    </row>
    <row r="21" ht="20.1" customHeight="1">
      <c r="A21" s="1354">
        <f>SUM(D21:U21)</f>
        <v>0</v>
      </c>
      <c r="B21" s="567"/>
      <c r="C21" t="s" s="1366">
        <v>220</v>
      </c>
      <c r="D21" s="1354">
        <f>'1.Spieltag'!F22</f>
        <v>0</v>
      </c>
      <c r="E21" s="1355">
        <f>'1.Spieltag'!G22</f>
        <v>0</v>
      </c>
      <c r="F21" s="1354">
        <f>'2.Spieltag'!F21</f>
        <v>0</v>
      </c>
      <c r="G21" s="1355">
        <f>'2.Spieltag'!G21</f>
        <v>0</v>
      </c>
      <c r="H21" s="1354">
        <f>'3.Spieltag'!F21</f>
        <v>0</v>
      </c>
      <c r="I21" s="1355">
        <f>'3.Spieltag'!G21</f>
        <v>0</v>
      </c>
      <c r="J21" s="1354">
        <f>'4.Spieltag'!F21</f>
        <v>0</v>
      </c>
      <c r="K21" s="1355">
        <f>'4.Spieltag'!G21</f>
        <v>0</v>
      </c>
      <c r="L21" s="1354">
        <f>'5.Spieltag'!F21</f>
        <v>0</v>
      </c>
      <c r="M21" s="1355">
        <f>'5.Spieltag'!G21</f>
        <v>0</v>
      </c>
      <c r="N21" s="1354">
        <f>'6.Spieltag'!F21</f>
        <v>0</v>
      </c>
      <c r="O21" s="1355">
        <f>'6.Spieltag'!G21</f>
        <v>0</v>
      </c>
      <c r="P21" s="1354">
        <f>'7.Spieltag'!F21</f>
        <v>0</v>
      </c>
      <c r="Q21" s="1355">
        <f>'7.Spieltag'!G21</f>
        <v>0</v>
      </c>
      <c r="R21" s="1354">
        <f>'8.Spieltag'!F21</f>
        <v>0</v>
      </c>
      <c r="S21" s="1355">
        <f>'8.Spieltag'!G21</f>
        <v>0</v>
      </c>
      <c r="T21" s="1354">
        <f>'9.Spieltag'!F21</f>
        <v>0</v>
      </c>
      <c r="U21" s="1355">
        <f>'9.Spieltag'!G21</f>
        <v>0</v>
      </c>
      <c r="V21" s="1737"/>
      <c r="W21" s="1738"/>
      <c r="X21" s="1737"/>
      <c r="Y21" s="1738"/>
      <c r="Z21" s="1737"/>
      <c r="AA21" s="1738"/>
      <c r="AB21" s="1737"/>
      <c r="AC21" s="1738"/>
      <c r="AD21" s="1737"/>
      <c r="AE21" s="1738"/>
      <c r="AF21" s="1737"/>
      <c r="AG21" s="1738"/>
      <c r="AH21" s="1737"/>
      <c r="AI21" s="1738"/>
      <c r="AJ21" s="1737"/>
      <c r="AK21" s="1738"/>
      <c r="AL21" s="1737"/>
      <c r="AM21" s="1738"/>
      <c r="AN21" s="1737"/>
      <c r="AO21" s="1738"/>
      <c r="AP21" s="1737"/>
      <c r="AQ21" s="1738"/>
    </row>
    <row r="22" ht="20.1" customHeight="1">
      <c r="A22" s="1352">
        <f>SUM(D22:U22)</f>
        <v>0</v>
      </c>
      <c r="B22" s="567"/>
      <c r="C22" t="s" s="1366">
        <v>221</v>
      </c>
      <c r="D22" s="1352">
        <f>'1.Spieltag'!F23</f>
        <v>0</v>
      </c>
      <c r="E22" s="1353">
        <f>'1.Spieltag'!G23</f>
        <v>0</v>
      </c>
      <c r="F22" s="1352">
        <f>'2.Spieltag'!F22</f>
        <v>0</v>
      </c>
      <c r="G22" s="1353">
        <f>'2.Spieltag'!G22</f>
        <v>0</v>
      </c>
      <c r="H22" s="1352">
        <f>'3.Spieltag'!F22</f>
        <v>0</v>
      </c>
      <c r="I22" s="1353">
        <f>'3.Spieltag'!G22</f>
        <v>0</v>
      </c>
      <c r="J22" s="1352">
        <f>'4.Spieltag'!F22</f>
        <v>0</v>
      </c>
      <c r="K22" s="1353">
        <f>'4.Spieltag'!G22</f>
        <v>0</v>
      </c>
      <c r="L22" s="1352">
        <f>'5.Spieltag'!F22</f>
        <v>0</v>
      </c>
      <c r="M22" s="1353">
        <f>'5.Spieltag'!G22</f>
        <v>0</v>
      </c>
      <c r="N22" s="1352">
        <f>'6.Spieltag'!F22</f>
        <v>0</v>
      </c>
      <c r="O22" s="1353">
        <f>'6.Spieltag'!G22</f>
        <v>0</v>
      </c>
      <c r="P22" s="1352">
        <f>'7.Spieltag'!F22</f>
        <v>0</v>
      </c>
      <c r="Q22" s="1353">
        <f>'7.Spieltag'!G22</f>
        <v>0</v>
      </c>
      <c r="R22" s="1352">
        <f>'8.Spieltag'!F22</f>
        <v>0</v>
      </c>
      <c r="S22" s="1353">
        <f>'8.Spieltag'!G22</f>
        <v>0</v>
      </c>
      <c r="T22" s="1352">
        <f>'9.Spieltag'!F22</f>
        <v>0</v>
      </c>
      <c r="U22" s="1353">
        <f>'9.Spieltag'!G22</f>
        <v>0</v>
      </c>
      <c r="V22" s="1739"/>
      <c r="W22" s="1740"/>
      <c r="X22" s="1739"/>
      <c r="Y22" s="1740"/>
      <c r="Z22" s="1739"/>
      <c r="AA22" s="1740"/>
      <c r="AB22" s="1739"/>
      <c r="AC22" s="1740"/>
      <c r="AD22" s="1739"/>
      <c r="AE22" s="1740"/>
      <c r="AF22" s="1739"/>
      <c r="AG22" s="1740"/>
      <c r="AH22" s="1739"/>
      <c r="AI22" s="1740"/>
      <c r="AJ22" s="1739"/>
      <c r="AK22" s="1740"/>
      <c r="AL22" s="1739"/>
      <c r="AM22" s="1740"/>
      <c r="AN22" s="1739"/>
      <c r="AO22" s="1740"/>
      <c r="AP22" s="1739"/>
      <c r="AQ22" s="1740"/>
    </row>
    <row r="23" ht="20.1" customHeight="1">
      <c r="A23" s="1354">
        <f>SUM(D23:U23)</f>
        <v>4</v>
      </c>
      <c r="B23" s="567"/>
      <c r="C23" t="s" s="1366">
        <v>222</v>
      </c>
      <c r="D23" s="1354">
        <f>'1.Spieltag'!F24</f>
        <v>0</v>
      </c>
      <c r="E23" s="1355">
        <f>'1.Spieltag'!G24</f>
        <v>0</v>
      </c>
      <c r="F23" s="1354">
        <f>'2.Spieltag'!F23</f>
        <v>0</v>
      </c>
      <c r="G23" s="1355">
        <f>'2.Spieltag'!G23</f>
        <v>0</v>
      </c>
      <c r="H23" s="1354">
        <f>'3.Spieltag'!F23</f>
        <v>0</v>
      </c>
      <c r="I23" s="1355">
        <f>'3.Spieltag'!G23</f>
        <v>0</v>
      </c>
      <c r="J23" s="1354">
        <f>'4.Spieltag'!F23</f>
        <v>0</v>
      </c>
      <c r="K23" s="1355">
        <f>'4.Spieltag'!G23</f>
        <v>2</v>
      </c>
      <c r="L23" s="1354">
        <f>'5.Spieltag'!F23</f>
        <v>1</v>
      </c>
      <c r="M23" s="1355">
        <f>'5.Spieltag'!G23</f>
        <v>1</v>
      </c>
      <c r="N23" s="1354">
        <f>'6.Spieltag'!F23</f>
        <v>0</v>
      </c>
      <c r="O23" s="1355">
        <f>'6.Spieltag'!G23</f>
        <v>0</v>
      </c>
      <c r="P23" s="1354">
        <f>'7.Spieltag'!F23</f>
        <v>0</v>
      </c>
      <c r="Q23" s="1355">
        <f>'7.Spieltag'!G23</f>
        <v>0</v>
      </c>
      <c r="R23" s="1354">
        <f>'8.Spieltag'!F23</f>
        <v>0</v>
      </c>
      <c r="S23" s="1355">
        <f>'8.Spieltag'!G23</f>
        <v>0</v>
      </c>
      <c r="T23" s="1354">
        <f>'9.Spieltag'!F23</f>
        <v>0</v>
      </c>
      <c r="U23" s="1355">
        <f>'9.Spieltag'!G23</f>
        <v>0</v>
      </c>
      <c r="V23" s="1737"/>
      <c r="W23" s="1738"/>
      <c r="X23" s="1737"/>
      <c r="Y23" s="1738"/>
      <c r="Z23" s="1737"/>
      <c r="AA23" s="1738"/>
      <c r="AB23" s="1737"/>
      <c r="AC23" s="1738"/>
      <c r="AD23" s="1737"/>
      <c r="AE23" s="1738"/>
      <c r="AF23" s="1737"/>
      <c r="AG23" s="1738"/>
      <c r="AH23" s="1737"/>
      <c r="AI23" s="1738"/>
      <c r="AJ23" s="1737"/>
      <c r="AK23" s="1738"/>
      <c r="AL23" s="1737"/>
      <c r="AM23" s="1738"/>
      <c r="AN23" s="1737"/>
      <c r="AO23" s="1738"/>
      <c r="AP23" s="1737"/>
      <c r="AQ23" s="1738"/>
    </row>
    <row r="24" ht="20.1" customHeight="1">
      <c r="A24" s="1352">
        <f>SUM(D24:U24)</f>
        <v>1</v>
      </c>
      <c r="B24" s="567"/>
      <c r="C24" t="s" s="1366">
        <v>223</v>
      </c>
      <c r="D24" s="1352">
        <f>'1.Spieltag'!F25</f>
        <v>0</v>
      </c>
      <c r="E24" s="1353">
        <f>'1.Spieltag'!G25</f>
        <v>0</v>
      </c>
      <c r="F24" s="1352">
        <f>'2.Spieltag'!F24</f>
        <v>0</v>
      </c>
      <c r="G24" s="1353">
        <f>'2.Spieltag'!G24</f>
        <v>0</v>
      </c>
      <c r="H24" s="1352">
        <f>'3.Spieltag'!F24</f>
        <v>0</v>
      </c>
      <c r="I24" s="1353">
        <f>'3.Spieltag'!G24</f>
        <v>0</v>
      </c>
      <c r="J24" s="1352">
        <f>'4.Spieltag'!F24</f>
        <v>0</v>
      </c>
      <c r="K24" s="1353">
        <f>'4.Spieltag'!G24</f>
        <v>0</v>
      </c>
      <c r="L24" s="1352">
        <f>'5.Spieltag'!F24</f>
        <v>0</v>
      </c>
      <c r="M24" s="1353">
        <f>'5.Spieltag'!G24</f>
        <v>1</v>
      </c>
      <c r="N24" s="1352">
        <f>'6.Spieltag'!F24</f>
        <v>0</v>
      </c>
      <c r="O24" s="1353">
        <f>'6.Spieltag'!G24</f>
        <v>0</v>
      </c>
      <c r="P24" s="1352">
        <f>'7.Spieltag'!F24</f>
        <v>0</v>
      </c>
      <c r="Q24" s="1353">
        <f>'7.Spieltag'!G24</f>
        <v>0</v>
      </c>
      <c r="R24" s="1352">
        <f>'8.Spieltag'!F24</f>
        <v>0</v>
      </c>
      <c r="S24" s="1353">
        <f>'8.Spieltag'!G24</f>
        <v>0</v>
      </c>
      <c r="T24" s="1352">
        <f>'9.Spieltag'!F24</f>
        <v>0</v>
      </c>
      <c r="U24" s="1353">
        <f>'9.Spieltag'!G24</f>
        <v>0</v>
      </c>
      <c r="V24" s="1739"/>
      <c r="W24" s="1740"/>
      <c r="X24" s="1739"/>
      <c r="Y24" s="1740"/>
      <c r="Z24" s="1739"/>
      <c r="AA24" s="1740"/>
      <c r="AB24" s="1739"/>
      <c r="AC24" s="1740"/>
      <c r="AD24" s="1739"/>
      <c r="AE24" s="1740"/>
      <c r="AF24" s="1739"/>
      <c r="AG24" s="1740"/>
      <c r="AH24" s="1739"/>
      <c r="AI24" s="1740"/>
      <c r="AJ24" s="1739"/>
      <c r="AK24" s="1740"/>
      <c r="AL24" s="1739"/>
      <c r="AM24" s="1740"/>
      <c r="AN24" s="1739"/>
      <c r="AO24" s="1740"/>
      <c r="AP24" s="1739"/>
      <c r="AQ24" s="1740"/>
    </row>
    <row r="25" ht="20.1" customHeight="1">
      <c r="A25" s="1354">
        <f>SUM(D25:U25)</f>
        <v>4</v>
      </c>
      <c r="B25" s="567"/>
      <c r="C25" t="s" s="1366">
        <v>409</v>
      </c>
      <c r="D25" s="1354">
        <f>'1.Spieltag'!F26</f>
        <v>0</v>
      </c>
      <c r="E25" s="1355">
        <f>'1.Spieltag'!G26</f>
        <v>0</v>
      </c>
      <c r="F25" s="1354">
        <f>'2.Spieltag'!F25</f>
        <v>0</v>
      </c>
      <c r="G25" s="1355">
        <f>'2.Spieltag'!G25</f>
        <v>0</v>
      </c>
      <c r="H25" s="1354">
        <f>'3.Spieltag'!F25</f>
        <v>0</v>
      </c>
      <c r="I25" s="1355">
        <f>'3.Spieltag'!G25</f>
        <v>0</v>
      </c>
      <c r="J25" s="1354">
        <f>'4.Spieltag'!F25</f>
        <v>0</v>
      </c>
      <c r="K25" s="1355">
        <f>'4.Spieltag'!G25</f>
        <v>2</v>
      </c>
      <c r="L25" s="1354">
        <f>'5.Spieltag'!F25</f>
        <v>1</v>
      </c>
      <c r="M25" s="1355">
        <f>'5.Spieltag'!G25</f>
        <v>1</v>
      </c>
      <c r="N25" s="1354">
        <f>'6.Spieltag'!F25</f>
        <v>0</v>
      </c>
      <c r="O25" s="1355">
        <f>'6.Spieltag'!G25</f>
        <v>0</v>
      </c>
      <c r="P25" s="1354">
        <f>'7.Spieltag'!F25</f>
        <v>0</v>
      </c>
      <c r="Q25" s="1355">
        <f>'7.Spieltag'!G25</f>
        <v>0</v>
      </c>
      <c r="R25" s="1354">
        <f>'8.Spieltag'!F25</f>
        <v>0</v>
      </c>
      <c r="S25" s="1355">
        <f>'8.Spieltag'!G25</f>
        <v>0</v>
      </c>
      <c r="T25" s="1354">
        <f>'9.Spieltag'!F25</f>
        <v>0</v>
      </c>
      <c r="U25" s="1355">
        <f>'9.Spieltag'!G25</f>
        <v>0</v>
      </c>
      <c r="V25" s="1737"/>
      <c r="W25" s="1738"/>
      <c r="X25" s="1737"/>
      <c r="Y25" s="1738"/>
      <c r="Z25" s="1737"/>
      <c r="AA25" s="1738"/>
      <c r="AB25" s="1737"/>
      <c r="AC25" s="1738"/>
      <c r="AD25" s="1737"/>
      <c r="AE25" s="1738"/>
      <c r="AF25" s="1737"/>
      <c r="AG25" s="1738"/>
      <c r="AH25" s="1737"/>
      <c r="AI25" s="1738"/>
      <c r="AJ25" s="1737"/>
      <c r="AK25" s="1738"/>
      <c r="AL25" s="1737"/>
      <c r="AM25" s="1738"/>
      <c r="AN25" s="1737"/>
      <c r="AO25" s="1738"/>
      <c r="AP25" s="1737"/>
      <c r="AQ25" s="1738"/>
    </row>
    <row r="26" ht="20.1" customHeight="1">
      <c r="A26" s="1352">
        <f>SUM(D26:U26)</f>
        <v>2</v>
      </c>
      <c r="B26" s="567"/>
      <c r="C26" t="s" s="1351">
        <v>225</v>
      </c>
      <c r="D26" s="1352">
        <f>'1.Spieltag'!F27</f>
        <v>2</v>
      </c>
      <c r="E26" s="1353">
        <f>'1.Spieltag'!G27</f>
        <v>0</v>
      </c>
      <c r="F26" s="1352">
        <f>'2.Spieltag'!F26</f>
        <v>0</v>
      </c>
      <c r="G26" s="1353">
        <f>'2.Spieltag'!G26</f>
        <v>0</v>
      </c>
      <c r="H26" s="1352">
        <f>'3.Spieltag'!F26</f>
        <v>0</v>
      </c>
      <c r="I26" s="1353">
        <f>'3.Spieltag'!G26</f>
        <v>0</v>
      </c>
      <c r="J26" s="1352">
        <f>'4.Spieltag'!F26</f>
        <v>0</v>
      </c>
      <c r="K26" s="1353">
        <f>'4.Spieltag'!G26</f>
        <v>0</v>
      </c>
      <c r="L26" s="1352">
        <f>'5.Spieltag'!F26</f>
        <v>0</v>
      </c>
      <c r="M26" s="1353">
        <f>'5.Spieltag'!G26</f>
        <v>0</v>
      </c>
      <c r="N26" s="1352">
        <f>'6.Spieltag'!F26</f>
        <v>0</v>
      </c>
      <c r="O26" s="1353">
        <f>'6.Spieltag'!G26</f>
        <v>0</v>
      </c>
      <c r="P26" s="1352">
        <f>'7.Spieltag'!F26</f>
        <v>0</v>
      </c>
      <c r="Q26" s="1353">
        <f>'7.Spieltag'!G26</f>
        <v>0</v>
      </c>
      <c r="R26" s="1352">
        <f>'8.Spieltag'!F26</f>
        <v>0</v>
      </c>
      <c r="S26" s="1353">
        <f>'8.Spieltag'!G26</f>
        <v>0</v>
      </c>
      <c r="T26" s="1352">
        <f>'9.Spieltag'!F26</f>
        <v>0</v>
      </c>
      <c r="U26" s="1353">
        <f>'9.Spieltag'!G26</f>
        <v>0</v>
      </c>
      <c r="V26" s="1739"/>
      <c r="W26" s="1740"/>
      <c r="X26" s="1739"/>
      <c r="Y26" s="1740"/>
      <c r="Z26" s="1739"/>
      <c r="AA26" s="1740"/>
      <c r="AB26" s="1739"/>
      <c r="AC26" s="1740"/>
      <c r="AD26" s="1739"/>
      <c r="AE26" s="1740"/>
      <c r="AF26" s="1739"/>
      <c r="AG26" s="1740"/>
      <c r="AH26" s="1739"/>
      <c r="AI26" s="1740"/>
      <c r="AJ26" s="1739"/>
      <c r="AK26" s="1740"/>
      <c r="AL26" s="1739"/>
      <c r="AM26" s="1740"/>
      <c r="AN26" s="1739"/>
      <c r="AO26" s="1740"/>
      <c r="AP26" s="1739"/>
      <c r="AQ26" s="1740"/>
    </row>
    <row r="27" ht="20.1" customHeight="1">
      <c r="A27" s="1354">
        <f>SUM(D27:U27)</f>
        <v>3</v>
      </c>
      <c r="B27" s="567"/>
      <c r="C27" t="s" s="1351">
        <v>226</v>
      </c>
      <c r="D27" s="1354">
        <f>'1.Spieltag'!F28</f>
        <v>2</v>
      </c>
      <c r="E27" s="1355">
        <f>'1.Spieltag'!G28</f>
        <v>0</v>
      </c>
      <c r="F27" s="1354">
        <f>'2.Spieltag'!F27</f>
        <v>0</v>
      </c>
      <c r="G27" s="1355">
        <f>'2.Spieltag'!G27</f>
        <v>0</v>
      </c>
      <c r="H27" s="1354">
        <f>'3.Spieltag'!F27</f>
        <v>0</v>
      </c>
      <c r="I27" s="1355">
        <f>'3.Spieltag'!G27</f>
        <v>0</v>
      </c>
      <c r="J27" s="1354">
        <f>'4.Spieltag'!F27</f>
        <v>0</v>
      </c>
      <c r="K27" s="1355">
        <f>'4.Spieltag'!G27</f>
        <v>0</v>
      </c>
      <c r="L27" s="1354">
        <f>'5.Spieltag'!F27</f>
        <v>1</v>
      </c>
      <c r="M27" s="1355">
        <f>'5.Spieltag'!G27</f>
        <v>0</v>
      </c>
      <c r="N27" s="1354">
        <f>'6.Spieltag'!F27</f>
        <v>0</v>
      </c>
      <c r="O27" s="1355">
        <f>'6.Spieltag'!G27</f>
        <v>0</v>
      </c>
      <c r="P27" s="1354">
        <f>'7.Spieltag'!F27</f>
        <v>0</v>
      </c>
      <c r="Q27" s="1355">
        <f>'7.Spieltag'!G27</f>
        <v>0</v>
      </c>
      <c r="R27" s="1354">
        <f>'8.Spieltag'!F27</f>
        <v>0</v>
      </c>
      <c r="S27" s="1355">
        <f>'8.Spieltag'!G27</f>
        <v>0</v>
      </c>
      <c r="T27" s="1354">
        <f>'9.Spieltag'!F27</f>
        <v>0</v>
      </c>
      <c r="U27" s="1355">
        <f>'9.Spieltag'!G27</f>
        <v>0</v>
      </c>
      <c r="V27" s="1737"/>
      <c r="W27" s="1738"/>
      <c r="X27" s="1737"/>
      <c r="Y27" s="1738"/>
      <c r="Z27" s="1737"/>
      <c r="AA27" s="1738"/>
      <c r="AB27" s="1737"/>
      <c r="AC27" s="1738"/>
      <c r="AD27" s="1737"/>
      <c r="AE27" s="1738"/>
      <c r="AF27" s="1737"/>
      <c r="AG27" s="1738"/>
      <c r="AH27" s="1737"/>
      <c r="AI27" s="1738"/>
      <c r="AJ27" s="1737"/>
      <c r="AK27" s="1738"/>
      <c r="AL27" s="1737"/>
      <c r="AM27" s="1738"/>
      <c r="AN27" s="1737"/>
      <c r="AO27" s="1738"/>
      <c r="AP27" s="1737"/>
      <c r="AQ27" s="1738"/>
    </row>
    <row r="28" ht="21.4" customHeight="1">
      <c r="A28" s="1352">
        <f>SUM(D28:U28)</f>
        <v>0</v>
      </c>
      <c r="B28" s="595"/>
      <c r="C28" t="s" s="1367">
        <v>227</v>
      </c>
      <c r="D28" s="1352">
        <f>'1.Spieltag'!F29</f>
        <v>0</v>
      </c>
      <c r="E28" s="1353">
        <f>'1.Spieltag'!G29</f>
        <v>0</v>
      </c>
      <c r="F28" s="1352">
        <f>'2.Spieltag'!F28</f>
        <v>0</v>
      </c>
      <c r="G28" s="1353">
        <f>'2.Spieltag'!G28</f>
        <v>0</v>
      </c>
      <c r="H28" s="1352">
        <f>'3.Spieltag'!F28</f>
        <v>0</v>
      </c>
      <c r="I28" s="1353">
        <f>'3.Spieltag'!G28</f>
        <v>0</v>
      </c>
      <c r="J28" s="1352">
        <f>'4.Spieltag'!F28</f>
        <v>0</v>
      </c>
      <c r="K28" s="1353">
        <f>'4.Spieltag'!G28</f>
        <v>0</v>
      </c>
      <c r="L28" s="1352">
        <f>'5.Spieltag'!F28</f>
        <v>0</v>
      </c>
      <c r="M28" s="1353">
        <f>'5.Spieltag'!G28</f>
        <v>0</v>
      </c>
      <c r="N28" s="1352">
        <f>'6.Spieltag'!F28</f>
        <v>0</v>
      </c>
      <c r="O28" s="1353">
        <f>'6.Spieltag'!G28</f>
        <v>0</v>
      </c>
      <c r="P28" s="1352">
        <f>'7.Spieltag'!F28</f>
        <v>0</v>
      </c>
      <c r="Q28" s="1353">
        <f>'7.Spieltag'!G28</f>
        <v>0</v>
      </c>
      <c r="R28" s="1352">
        <f>'8.Spieltag'!F28</f>
        <v>0</v>
      </c>
      <c r="S28" s="1353">
        <f>'8.Spieltag'!G28</f>
        <v>0</v>
      </c>
      <c r="T28" s="1352">
        <f>'9.Spieltag'!F28</f>
        <v>0</v>
      </c>
      <c r="U28" s="1353">
        <f>'9.Spieltag'!G28</f>
        <v>0</v>
      </c>
      <c r="V28" s="1739"/>
      <c r="W28" s="1740"/>
      <c r="X28" s="1739"/>
      <c r="Y28" s="1740"/>
      <c r="Z28" s="1739"/>
      <c r="AA28" s="1740"/>
      <c r="AB28" s="1739"/>
      <c r="AC28" s="1740"/>
      <c r="AD28" s="1739"/>
      <c r="AE28" s="1740"/>
      <c r="AF28" s="1739"/>
      <c r="AG28" s="1740"/>
      <c r="AH28" s="1739"/>
      <c r="AI28" s="1740"/>
      <c r="AJ28" s="1739"/>
      <c r="AK28" s="1740"/>
      <c r="AL28" s="1739"/>
      <c r="AM28" s="1740"/>
      <c r="AN28" s="1739"/>
      <c r="AO28" s="1740"/>
      <c r="AP28" s="1739"/>
      <c r="AQ28" s="1740"/>
    </row>
    <row r="29" ht="8.45" customHeight="1">
      <c r="A29" s="598">
        <f>SUM(D29:I29)</f>
        <v>0</v>
      </c>
      <c r="B29" s="599"/>
      <c r="C29" s="1773"/>
      <c r="D29" s="1358"/>
      <c r="E29" s="1359"/>
      <c r="F29" s="1358"/>
      <c r="G29" s="1359"/>
      <c r="H29" s="1358"/>
      <c r="I29" s="1359"/>
      <c r="J29" s="1358"/>
      <c r="K29" s="1359"/>
      <c r="L29" s="1358"/>
      <c r="M29" s="1359"/>
      <c r="N29" s="1358"/>
      <c r="O29" s="1359"/>
      <c r="P29" s="1358"/>
      <c r="Q29" s="1359"/>
      <c r="R29" s="1358"/>
      <c r="S29" s="1359"/>
      <c r="T29" s="1358"/>
      <c r="U29" s="1359"/>
      <c r="V29" s="1358"/>
      <c r="W29" s="1359"/>
      <c r="X29" s="1358"/>
      <c r="Y29" s="1359"/>
      <c r="Z29" s="1358"/>
      <c r="AA29" s="1359"/>
      <c r="AB29" s="1358"/>
      <c r="AC29" s="1359"/>
      <c r="AD29" s="1358"/>
      <c r="AE29" s="1359"/>
      <c r="AF29" s="1358"/>
      <c r="AG29" s="1359"/>
      <c r="AH29" s="1358"/>
      <c r="AI29" s="1359"/>
      <c r="AJ29" s="1358"/>
      <c r="AK29" s="1359"/>
      <c r="AL29" s="1358"/>
      <c r="AM29" s="1359"/>
      <c r="AN29" s="1358"/>
      <c r="AO29" s="1359"/>
      <c r="AP29" s="1358"/>
      <c r="AQ29" s="1359"/>
    </row>
    <row r="30" ht="21" customHeight="1">
      <c r="A30" s="1775">
        <f>(($A20-$A21)*100%)/($A20-$A21+$A27)</f>
        <v>0.75</v>
      </c>
      <c r="B30" t="s" s="1776">
        <v>34</v>
      </c>
      <c r="C30" s="1370"/>
      <c r="D30" s="1358"/>
      <c r="E30" s="1359"/>
      <c r="F30" s="1374"/>
      <c r="G30" s="1373"/>
      <c r="H30" s="1374"/>
      <c r="I30" s="1373"/>
      <c r="J30" s="1374"/>
      <c r="K30" s="1373"/>
      <c r="L30" s="1374"/>
      <c r="M30" s="1373"/>
      <c r="N30" s="1374"/>
      <c r="O30" s="1373"/>
      <c r="P30" s="1374"/>
      <c r="Q30" s="1373"/>
      <c r="R30" s="1374"/>
      <c r="S30" s="1373"/>
      <c r="T30" s="1374"/>
      <c r="U30" s="1373"/>
      <c r="V30" s="1374"/>
      <c r="W30" s="1373"/>
      <c r="X30" s="1374"/>
      <c r="Y30" s="1373"/>
      <c r="Z30" s="1374"/>
      <c r="AA30" s="1373"/>
      <c r="AB30" s="1374"/>
      <c r="AC30" s="1373"/>
      <c r="AD30" s="1374"/>
      <c r="AE30" s="1373"/>
      <c r="AF30" s="1374"/>
      <c r="AG30" s="1373"/>
      <c r="AH30" s="1374"/>
      <c r="AI30" s="1373"/>
      <c r="AJ30" s="1374"/>
      <c r="AK30" s="1373"/>
      <c r="AL30" s="1374"/>
      <c r="AM30" s="1373"/>
      <c r="AN30" s="1374"/>
      <c r="AO30" s="1373"/>
      <c r="AP30" s="1374"/>
      <c r="AQ30" s="1373"/>
    </row>
  </sheetData>
  <mergeCells count="44">
    <mergeCell ref="B4:B10"/>
    <mergeCell ref="B15:B17"/>
    <mergeCell ref="B19:B28"/>
    <mergeCell ref="B12:B13"/>
    <mergeCell ref="D2:E2"/>
    <mergeCell ref="F2:G2"/>
    <mergeCell ref="L2:M2"/>
    <mergeCell ref="J2:K2"/>
    <mergeCell ref="H2:I2"/>
    <mergeCell ref="D1:E1"/>
    <mergeCell ref="L1:M1"/>
    <mergeCell ref="J1:K1"/>
    <mergeCell ref="H1:I1"/>
    <mergeCell ref="F1:G1"/>
    <mergeCell ref="R2:S2"/>
    <mergeCell ref="P2:Q2"/>
    <mergeCell ref="N2:O2"/>
    <mergeCell ref="AB1:AC1"/>
    <mergeCell ref="Z1:AA1"/>
    <mergeCell ref="X1:Y1"/>
    <mergeCell ref="V1:W1"/>
    <mergeCell ref="T1:U1"/>
    <mergeCell ref="R1:S1"/>
    <mergeCell ref="P1:Q1"/>
    <mergeCell ref="N1:O1"/>
    <mergeCell ref="AB2:AC2"/>
    <mergeCell ref="Z2:AA2"/>
    <mergeCell ref="X2:Y2"/>
    <mergeCell ref="V2:W2"/>
    <mergeCell ref="T2:U2"/>
    <mergeCell ref="AF2:AG2"/>
    <mergeCell ref="AD2:AE2"/>
    <mergeCell ref="AP1:AQ1"/>
    <mergeCell ref="AN1:AO1"/>
    <mergeCell ref="AL1:AM1"/>
    <mergeCell ref="AJ1:AK1"/>
    <mergeCell ref="AH1:AI1"/>
    <mergeCell ref="AF1:AG1"/>
    <mergeCell ref="AD1:AE1"/>
    <mergeCell ref="AP2:AQ2"/>
    <mergeCell ref="AN2:AO2"/>
    <mergeCell ref="AL2:AM2"/>
    <mergeCell ref="AJ2:AK2"/>
    <mergeCell ref="AH2:AI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C82"/>
  <sheetViews>
    <sheetView workbookViewId="0" showGridLines="0" defaultGridColor="1">
      <pane topLeftCell="C1" xSplit="2" ySplit="0" activePane="topRight" state="frozen"/>
    </sheetView>
  </sheetViews>
  <sheetFormatPr defaultColWidth="16.3333" defaultRowHeight="13.9" customHeight="1" outlineLevelRow="0" outlineLevelCol="0"/>
  <cols>
    <col min="1" max="1" width="17.8672" style="6" customWidth="1"/>
    <col min="2" max="2" width="19.2266" style="6" customWidth="1"/>
    <col min="3" max="3" width="16.5" style="6" customWidth="1"/>
    <col min="4" max="471" width="18.3516" style="6" customWidth="1"/>
    <col min="472" max="16384" width="16.3516" style="6" customWidth="1"/>
  </cols>
  <sheetData>
    <row r="1" ht="25.4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</row>
    <row r="2" ht="25.4" customHeight="1">
      <c r="A2" s="9"/>
      <c r="B2" s="10"/>
      <c r="C2" s="11"/>
      <c r="D2" t="s" s="12">
        <v>7</v>
      </c>
      <c r="E2" s="13"/>
      <c r="F2" s="14"/>
      <c r="G2" s="14"/>
      <c r="H2" s="14"/>
      <c r="I2" s="14"/>
      <c r="J2" s="14"/>
      <c r="K2" s="15"/>
      <c r="L2" s="13"/>
      <c r="M2" s="15"/>
      <c r="N2" s="13"/>
      <c r="O2" s="14"/>
      <c r="P2" s="16"/>
      <c r="Q2" s="16"/>
      <c r="R2" s="14"/>
      <c r="S2" s="14"/>
      <c r="T2" s="15"/>
      <c r="U2" s="13"/>
      <c r="V2" t="s" s="12">
        <v>8</v>
      </c>
      <c r="W2" s="13"/>
      <c r="X2" s="14"/>
      <c r="Y2" s="14"/>
      <c r="Z2" s="14"/>
      <c r="AA2" s="14"/>
      <c r="AB2" s="14"/>
      <c r="AC2" s="15"/>
      <c r="AD2" s="13"/>
      <c r="AE2" s="15"/>
      <c r="AF2" s="13"/>
      <c r="AG2" s="14"/>
      <c r="AH2" s="14"/>
      <c r="AI2" s="14"/>
      <c r="AJ2" s="14"/>
      <c r="AK2" s="14"/>
      <c r="AL2" s="15"/>
      <c r="AM2" s="13"/>
      <c r="AN2" t="s" s="12">
        <v>9</v>
      </c>
      <c r="AO2" s="13"/>
      <c r="AP2" s="14"/>
      <c r="AQ2" s="14"/>
      <c r="AR2" s="14"/>
      <c r="AS2" s="14"/>
      <c r="AT2" s="14"/>
      <c r="AU2" s="15"/>
      <c r="AV2" s="13"/>
      <c r="AW2" s="15"/>
      <c r="AX2" s="13"/>
      <c r="AY2" s="14"/>
      <c r="AZ2" s="14"/>
      <c r="BA2" s="14"/>
      <c r="BB2" s="14"/>
      <c r="BC2" s="14"/>
      <c r="BD2" s="15"/>
      <c r="BE2" s="13"/>
      <c r="BF2" t="s" s="12">
        <v>10</v>
      </c>
      <c r="BG2" s="13"/>
      <c r="BH2" s="14"/>
      <c r="BI2" s="14"/>
      <c r="BJ2" s="14"/>
      <c r="BK2" s="14"/>
      <c r="BL2" s="14"/>
      <c r="BM2" s="15"/>
      <c r="BN2" s="13"/>
      <c r="BO2" s="15"/>
      <c r="BP2" s="13"/>
      <c r="BQ2" s="14"/>
      <c r="BR2" s="14"/>
      <c r="BS2" s="14"/>
      <c r="BT2" s="14"/>
      <c r="BU2" s="14"/>
      <c r="BV2" s="15"/>
      <c r="BW2" s="13"/>
      <c r="BX2" t="s" s="12">
        <v>11</v>
      </c>
      <c r="BY2" s="13"/>
      <c r="BZ2" s="14"/>
      <c r="CA2" s="14"/>
      <c r="CB2" s="14"/>
      <c r="CC2" s="14"/>
      <c r="CD2" s="14"/>
      <c r="CE2" s="15"/>
      <c r="CF2" s="13"/>
      <c r="CG2" s="15"/>
      <c r="CH2" s="13"/>
      <c r="CI2" s="14"/>
      <c r="CJ2" s="14"/>
      <c r="CK2" s="14"/>
      <c r="CL2" s="14"/>
      <c r="CM2" s="14"/>
      <c r="CN2" s="15"/>
      <c r="CO2" s="13"/>
      <c r="CP2" t="s" s="12">
        <v>12</v>
      </c>
      <c r="CQ2" s="13"/>
      <c r="CR2" s="14"/>
      <c r="CS2" s="14"/>
      <c r="CT2" s="14"/>
      <c r="CU2" s="14"/>
      <c r="CV2" s="14"/>
      <c r="CW2" s="15"/>
      <c r="CX2" s="13"/>
      <c r="CY2" s="15"/>
      <c r="CZ2" s="13"/>
      <c r="DA2" s="14"/>
      <c r="DB2" s="14"/>
      <c r="DC2" s="14"/>
      <c r="DD2" s="14"/>
      <c r="DE2" s="14"/>
      <c r="DF2" s="15"/>
      <c r="DG2" s="13"/>
      <c r="DH2" t="s" s="12">
        <v>13</v>
      </c>
      <c r="DI2" s="13"/>
      <c r="DJ2" s="14"/>
      <c r="DK2" s="14"/>
      <c r="DL2" s="14"/>
      <c r="DM2" s="14"/>
      <c r="DN2" s="14"/>
      <c r="DO2" s="15"/>
      <c r="DP2" s="13"/>
      <c r="DQ2" s="15"/>
      <c r="DR2" s="13"/>
      <c r="DS2" s="14"/>
      <c r="DT2" s="14"/>
      <c r="DU2" s="14"/>
      <c r="DV2" s="14"/>
      <c r="DW2" s="14"/>
      <c r="DX2" s="15"/>
      <c r="DY2" s="13"/>
      <c r="DZ2" t="s" s="12">
        <v>14</v>
      </c>
      <c r="EA2" s="13"/>
      <c r="EB2" s="14"/>
      <c r="EC2" s="14"/>
      <c r="ED2" s="14"/>
      <c r="EE2" s="14"/>
      <c r="EF2" s="14"/>
      <c r="EG2" s="15"/>
      <c r="EH2" s="13"/>
      <c r="EI2" s="15"/>
      <c r="EJ2" s="13"/>
      <c r="EK2" s="14"/>
      <c r="EL2" s="14"/>
      <c r="EM2" s="14"/>
      <c r="EN2" s="14"/>
      <c r="EO2" s="14"/>
      <c r="EP2" s="15"/>
      <c r="EQ2" s="13"/>
      <c r="ER2" t="s" s="12">
        <v>15</v>
      </c>
      <c r="ES2" s="13"/>
      <c r="ET2" s="14"/>
      <c r="EU2" s="14"/>
      <c r="EV2" s="14"/>
      <c r="EW2" s="14"/>
      <c r="EX2" s="14"/>
      <c r="EY2" s="15"/>
      <c r="EZ2" s="13"/>
      <c r="FA2" s="15"/>
      <c r="FB2" s="13"/>
      <c r="FC2" s="14"/>
      <c r="FD2" s="14"/>
      <c r="FE2" s="14"/>
      <c r="FF2" s="14"/>
      <c r="FG2" s="14"/>
      <c r="FH2" s="15"/>
      <c r="FI2" s="13"/>
      <c r="FJ2" t="s" s="12">
        <v>16</v>
      </c>
      <c r="FK2" s="13"/>
      <c r="FL2" s="14"/>
      <c r="FM2" s="14"/>
      <c r="FN2" s="14"/>
      <c r="FO2" s="14"/>
      <c r="FP2" s="14"/>
      <c r="FQ2" s="15"/>
      <c r="FR2" s="13"/>
      <c r="FS2" s="15"/>
      <c r="FT2" s="13"/>
      <c r="FU2" s="14"/>
      <c r="FV2" s="14"/>
      <c r="FW2" s="14"/>
      <c r="FX2" s="14"/>
      <c r="FY2" s="14"/>
      <c r="FZ2" s="15"/>
      <c r="GA2" s="13"/>
      <c r="GB2" t="s" s="12">
        <v>17</v>
      </c>
      <c r="GC2" s="13"/>
      <c r="GD2" s="14"/>
      <c r="GE2" s="14"/>
      <c r="GF2" s="14"/>
      <c r="GG2" s="14"/>
      <c r="GH2" s="14"/>
      <c r="GI2" s="15"/>
      <c r="GJ2" s="13"/>
      <c r="GK2" s="15"/>
      <c r="GL2" s="13"/>
      <c r="GM2" s="14"/>
      <c r="GN2" s="14"/>
      <c r="GO2" s="14"/>
      <c r="GP2" s="14"/>
      <c r="GQ2" s="14"/>
      <c r="GR2" s="15"/>
      <c r="GS2" s="13"/>
      <c r="GT2" t="s" s="12">
        <v>18</v>
      </c>
      <c r="GU2" s="13"/>
      <c r="GV2" s="14"/>
      <c r="GW2" s="14"/>
      <c r="GX2" s="14"/>
      <c r="GY2" s="14"/>
      <c r="GZ2" s="14"/>
      <c r="HA2" s="15"/>
      <c r="HB2" s="13"/>
      <c r="HC2" s="15"/>
      <c r="HD2" s="13"/>
      <c r="HE2" s="14"/>
      <c r="HF2" s="14"/>
      <c r="HG2" s="14"/>
      <c r="HH2" s="14"/>
      <c r="HI2" s="14"/>
      <c r="HJ2" s="15"/>
      <c r="HK2" s="13"/>
      <c r="HL2" t="s" s="12">
        <v>19</v>
      </c>
      <c r="HM2" s="13"/>
      <c r="HN2" s="14"/>
      <c r="HO2" s="14"/>
      <c r="HP2" s="14"/>
      <c r="HQ2" s="14"/>
      <c r="HR2" s="14"/>
      <c r="HS2" s="15"/>
      <c r="HT2" s="13"/>
      <c r="HU2" s="15"/>
      <c r="HV2" s="13"/>
      <c r="HW2" s="14"/>
      <c r="HX2" s="14"/>
      <c r="HY2" s="14"/>
      <c r="HZ2" s="14"/>
      <c r="IA2" s="14"/>
      <c r="IB2" s="15"/>
      <c r="IC2" s="13"/>
      <c r="ID2" t="s" s="12">
        <v>20</v>
      </c>
      <c r="IE2" s="13"/>
      <c r="IF2" s="14"/>
      <c r="IG2" s="14"/>
      <c r="IH2" s="14"/>
      <c r="II2" s="14"/>
      <c r="IJ2" s="14"/>
      <c r="IK2" s="15"/>
      <c r="IL2" s="13"/>
      <c r="IM2" s="15"/>
      <c r="IN2" s="13"/>
      <c r="IO2" s="14"/>
      <c r="IP2" s="14"/>
      <c r="IQ2" s="14"/>
      <c r="IR2" s="14"/>
      <c r="IS2" s="14"/>
      <c r="IT2" s="15"/>
      <c r="IU2" s="13"/>
      <c r="IV2" t="s" s="17">
        <v>21</v>
      </c>
      <c r="IW2" s="13"/>
      <c r="IX2" s="14"/>
      <c r="IY2" s="14"/>
      <c r="IZ2" s="14"/>
      <c r="JA2" s="14"/>
      <c r="JB2" s="14"/>
      <c r="JC2" s="15"/>
      <c r="JD2" s="13"/>
      <c r="JE2" s="15"/>
      <c r="JF2" s="13"/>
      <c r="JG2" s="14"/>
      <c r="JH2" s="14"/>
      <c r="JI2" s="14"/>
      <c r="JJ2" s="14"/>
      <c r="JK2" s="14"/>
      <c r="JL2" s="15"/>
      <c r="JM2" s="13"/>
      <c r="JN2" t="s" s="18">
        <v>22</v>
      </c>
      <c r="JO2" s="19"/>
      <c r="JP2" s="16"/>
      <c r="JQ2" s="16"/>
      <c r="JR2" s="16"/>
      <c r="JS2" s="16"/>
      <c r="JT2" s="16"/>
      <c r="JU2" s="20"/>
      <c r="JV2" s="19"/>
      <c r="JW2" s="20"/>
      <c r="JX2" s="19"/>
      <c r="JY2" s="16"/>
      <c r="JZ2" s="16"/>
      <c r="KA2" s="16"/>
      <c r="KB2" s="16"/>
      <c r="KC2" s="16"/>
      <c r="KD2" s="20"/>
      <c r="KE2" s="19"/>
      <c r="KF2" t="s" s="18">
        <v>23</v>
      </c>
      <c r="KG2" s="19"/>
      <c r="KH2" s="16"/>
      <c r="KI2" s="16"/>
      <c r="KJ2" s="16"/>
      <c r="KK2" s="16"/>
      <c r="KL2" s="16"/>
      <c r="KM2" s="20"/>
      <c r="KN2" s="19"/>
      <c r="KO2" s="20"/>
      <c r="KP2" s="19"/>
      <c r="KQ2" s="16"/>
      <c r="KR2" s="16"/>
      <c r="KS2" s="16"/>
      <c r="KT2" s="16"/>
      <c r="KU2" s="16"/>
      <c r="KV2" s="20"/>
      <c r="KW2" s="19"/>
      <c r="KX2" t="s" s="18">
        <v>24</v>
      </c>
      <c r="KY2" s="19"/>
      <c r="KZ2" s="16"/>
      <c r="LA2" s="16"/>
      <c r="LB2" s="16"/>
      <c r="LC2" s="16"/>
      <c r="LD2" s="16"/>
      <c r="LE2" s="20"/>
      <c r="LF2" s="19"/>
      <c r="LG2" s="20"/>
      <c r="LH2" s="19"/>
      <c r="LI2" s="16"/>
      <c r="LJ2" s="16"/>
      <c r="LK2" s="16"/>
      <c r="LL2" s="16"/>
      <c r="LM2" s="16"/>
      <c r="LN2" s="20"/>
      <c r="LO2" s="19"/>
      <c r="LP2" t="s" s="12">
        <v>25</v>
      </c>
      <c r="LQ2" s="13"/>
      <c r="LR2" s="14"/>
      <c r="LS2" s="14"/>
      <c r="LT2" s="14"/>
      <c r="LU2" s="14"/>
      <c r="LV2" s="14"/>
      <c r="LW2" s="15"/>
      <c r="LX2" s="13"/>
      <c r="LY2" s="15"/>
      <c r="LZ2" s="13"/>
      <c r="MA2" s="14"/>
      <c r="MB2" s="14"/>
      <c r="MC2" s="14"/>
      <c r="MD2" s="14"/>
      <c r="ME2" s="14"/>
      <c r="MF2" s="15"/>
      <c r="MG2" s="13"/>
      <c r="MH2" t="s" s="12">
        <v>26</v>
      </c>
      <c r="MI2" s="13"/>
      <c r="MJ2" s="14"/>
      <c r="MK2" s="14"/>
      <c r="ML2" s="14"/>
      <c r="MM2" s="14"/>
      <c r="MN2" s="14"/>
      <c r="MO2" s="15"/>
      <c r="MP2" s="13"/>
      <c r="MQ2" s="15"/>
      <c r="MR2" s="13"/>
      <c r="MS2" s="14"/>
      <c r="MT2" s="14"/>
      <c r="MU2" s="14"/>
      <c r="MV2" s="14"/>
      <c r="MW2" s="14"/>
      <c r="MX2" s="15"/>
      <c r="MY2" s="13"/>
      <c r="MZ2" t="s" s="12">
        <v>27</v>
      </c>
      <c r="NA2" s="13"/>
      <c r="NB2" s="14"/>
      <c r="NC2" s="14"/>
      <c r="ND2" s="14"/>
      <c r="NE2" s="14"/>
      <c r="NF2" s="14"/>
      <c r="NG2" s="15"/>
      <c r="NH2" s="13"/>
      <c r="NI2" s="15"/>
      <c r="NJ2" s="13"/>
      <c r="NK2" s="14"/>
      <c r="NL2" s="14"/>
      <c r="NM2" s="14"/>
      <c r="NN2" s="14"/>
      <c r="NO2" s="14"/>
      <c r="NP2" s="15"/>
      <c r="NQ2" s="13"/>
      <c r="NR2" t="s" s="12">
        <v>28</v>
      </c>
      <c r="NS2" s="13"/>
      <c r="NT2" s="14"/>
      <c r="NU2" s="14"/>
      <c r="NV2" s="14"/>
      <c r="NW2" s="14"/>
      <c r="NX2" s="14"/>
      <c r="NY2" s="15"/>
      <c r="NZ2" s="13"/>
      <c r="OA2" s="15"/>
      <c r="OB2" s="13"/>
      <c r="OC2" s="14"/>
      <c r="OD2" s="14"/>
      <c r="OE2" s="14"/>
      <c r="OF2" s="14"/>
      <c r="OG2" s="14"/>
      <c r="OH2" s="15"/>
      <c r="OI2" s="13"/>
      <c r="OJ2" t="s" s="12">
        <v>29</v>
      </c>
      <c r="OK2" s="13"/>
      <c r="OL2" s="14"/>
      <c r="OM2" s="14"/>
      <c r="ON2" s="14"/>
      <c r="OO2" s="14"/>
      <c r="OP2" s="14"/>
      <c r="OQ2" s="15"/>
      <c r="OR2" s="13"/>
      <c r="OS2" s="15"/>
      <c r="OT2" s="13"/>
      <c r="OU2" s="14"/>
      <c r="OV2" s="14"/>
      <c r="OW2" s="14"/>
      <c r="OX2" s="14"/>
      <c r="OY2" s="14"/>
      <c r="OZ2" s="15"/>
      <c r="PA2" s="13"/>
      <c r="PB2" t="s" s="12">
        <v>30</v>
      </c>
      <c r="PC2" s="13"/>
      <c r="PD2" s="14"/>
      <c r="PE2" s="14"/>
      <c r="PF2" s="14"/>
      <c r="PG2" s="14"/>
      <c r="PH2" s="14"/>
      <c r="PI2" s="15"/>
      <c r="PJ2" s="13"/>
      <c r="PK2" s="15"/>
      <c r="PL2" s="13"/>
      <c r="PM2" s="14"/>
      <c r="PN2" s="14"/>
      <c r="PO2" s="14"/>
      <c r="PP2" s="14"/>
      <c r="PQ2" s="14"/>
      <c r="PR2" s="15"/>
      <c r="PS2" s="13"/>
      <c r="PT2" t="s" s="12">
        <v>31</v>
      </c>
      <c r="PU2" s="13"/>
      <c r="PV2" s="14"/>
      <c r="PW2" s="14"/>
      <c r="PX2" s="14"/>
      <c r="PY2" s="14"/>
      <c r="PZ2" s="14"/>
      <c r="QA2" s="15"/>
      <c r="QB2" s="13"/>
      <c r="QC2" s="15"/>
      <c r="QD2" s="13"/>
      <c r="QE2" s="14"/>
      <c r="QF2" s="14"/>
      <c r="QG2" s="14"/>
      <c r="QH2" s="14"/>
      <c r="QI2" s="14"/>
      <c r="QJ2" s="15"/>
      <c r="QK2" s="13"/>
      <c r="QL2" t="s" s="12">
        <v>32</v>
      </c>
      <c r="QM2" s="13"/>
      <c r="QN2" s="14"/>
      <c r="QO2" s="14"/>
      <c r="QP2" s="14"/>
      <c r="QQ2" s="14"/>
      <c r="QR2" s="14"/>
      <c r="QS2" s="15"/>
      <c r="QT2" s="13"/>
      <c r="QU2" s="15"/>
      <c r="QV2" s="13"/>
      <c r="QW2" s="14"/>
      <c r="QX2" s="14"/>
      <c r="QY2" s="14"/>
      <c r="QZ2" s="14"/>
      <c r="RA2" s="14"/>
      <c r="RB2" s="15"/>
      <c r="RC2" s="21"/>
    </row>
    <row r="3" ht="33.65" customHeight="1">
      <c r="A3" t="s" s="22">
        <v>33</v>
      </c>
      <c r="B3" t="s" s="23">
        <v>34</v>
      </c>
      <c r="C3" t="s" s="24">
        <v>35</v>
      </c>
      <c r="D3" t="s" s="25">
        <v>36</v>
      </c>
      <c r="E3" t="s" s="26">
        <v>37</v>
      </c>
      <c r="F3" t="s" s="27">
        <v>38</v>
      </c>
      <c r="G3" t="s" s="26">
        <v>39</v>
      </c>
      <c r="H3" t="s" s="27">
        <v>40</v>
      </c>
      <c r="I3" t="s" s="25">
        <v>41</v>
      </c>
      <c r="J3" t="s" s="25">
        <v>42</v>
      </c>
      <c r="K3" t="s" s="25">
        <v>43</v>
      </c>
      <c r="L3" t="s" s="25">
        <v>44</v>
      </c>
      <c r="M3" t="s" s="25">
        <v>45</v>
      </c>
      <c r="N3" t="s" s="25">
        <v>46</v>
      </c>
      <c r="O3" t="s" s="26">
        <v>47</v>
      </c>
      <c r="P3" t="s" s="28">
        <v>48</v>
      </c>
      <c r="Q3" t="s" s="29">
        <v>49</v>
      </c>
      <c r="R3" t="s" s="25">
        <v>50</v>
      </c>
      <c r="S3" t="s" s="26">
        <v>51</v>
      </c>
      <c r="T3" t="s" s="27">
        <v>52</v>
      </c>
      <c r="U3" t="s" s="30">
        <v>53</v>
      </c>
      <c r="V3" t="s" s="31">
        <v>36</v>
      </c>
      <c r="W3" t="s" s="26">
        <v>37</v>
      </c>
      <c r="X3" t="s" s="27">
        <v>38</v>
      </c>
      <c r="Y3" t="s" s="26">
        <v>39</v>
      </c>
      <c r="Z3" t="s" s="27">
        <v>40</v>
      </c>
      <c r="AA3" t="s" s="25">
        <v>41</v>
      </c>
      <c r="AB3" t="s" s="25">
        <v>42</v>
      </c>
      <c r="AC3" t="s" s="25">
        <v>43</v>
      </c>
      <c r="AD3" t="s" s="25">
        <v>44</v>
      </c>
      <c r="AE3" t="s" s="25">
        <v>45</v>
      </c>
      <c r="AF3" t="s" s="25">
        <v>46</v>
      </c>
      <c r="AG3" t="s" s="26">
        <v>47</v>
      </c>
      <c r="AH3" t="s" s="27">
        <v>48</v>
      </c>
      <c r="AI3" t="s" s="25">
        <v>49</v>
      </c>
      <c r="AJ3" t="s" s="25">
        <v>50</v>
      </c>
      <c r="AK3" t="s" s="26">
        <v>51</v>
      </c>
      <c r="AL3" t="s" s="27">
        <v>52</v>
      </c>
      <c r="AM3" t="s" s="30">
        <v>53</v>
      </c>
      <c r="AN3" t="s" s="31">
        <v>36</v>
      </c>
      <c r="AO3" t="s" s="26">
        <v>37</v>
      </c>
      <c r="AP3" t="s" s="27">
        <v>38</v>
      </c>
      <c r="AQ3" t="s" s="26">
        <v>39</v>
      </c>
      <c r="AR3" t="s" s="27">
        <v>40</v>
      </c>
      <c r="AS3" t="s" s="25">
        <v>41</v>
      </c>
      <c r="AT3" t="s" s="25">
        <v>42</v>
      </c>
      <c r="AU3" t="s" s="25">
        <v>43</v>
      </c>
      <c r="AV3" t="s" s="25">
        <v>44</v>
      </c>
      <c r="AW3" t="s" s="25">
        <v>45</v>
      </c>
      <c r="AX3" t="s" s="25">
        <v>46</v>
      </c>
      <c r="AY3" t="s" s="26">
        <v>47</v>
      </c>
      <c r="AZ3" t="s" s="27">
        <v>48</v>
      </c>
      <c r="BA3" t="s" s="25">
        <v>49</v>
      </c>
      <c r="BB3" t="s" s="25">
        <v>50</v>
      </c>
      <c r="BC3" t="s" s="26">
        <v>51</v>
      </c>
      <c r="BD3" t="s" s="27">
        <v>52</v>
      </c>
      <c r="BE3" t="s" s="30">
        <v>53</v>
      </c>
      <c r="BF3" t="s" s="31">
        <v>36</v>
      </c>
      <c r="BG3" t="s" s="26">
        <v>37</v>
      </c>
      <c r="BH3" t="s" s="27">
        <v>38</v>
      </c>
      <c r="BI3" t="s" s="26">
        <v>39</v>
      </c>
      <c r="BJ3" t="s" s="27">
        <v>40</v>
      </c>
      <c r="BK3" t="s" s="25">
        <v>41</v>
      </c>
      <c r="BL3" t="s" s="25">
        <v>42</v>
      </c>
      <c r="BM3" t="s" s="25">
        <v>43</v>
      </c>
      <c r="BN3" t="s" s="25">
        <v>44</v>
      </c>
      <c r="BO3" t="s" s="25">
        <v>45</v>
      </c>
      <c r="BP3" t="s" s="25">
        <v>46</v>
      </c>
      <c r="BQ3" t="s" s="26">
        <v>47</v>
      </c>
      <c r="BR3" t="s" s="27">
        <v>48</v>
      </c>
      <c r="BS3" t="s" s="25">
        <v>49</v>
      </c>
      <c r="BT3" t="s" s="25">
        <v>50</v>
      </c>
      <c r="BU3" t="s" s="26">
        <v>51</v>
      </c>
      <c r="BV3" t="s" s="27">
        <v>52</v>
      </c>
      <c r="BW3" t="s" s="30">
        <v>53</v>
      </c>
      <c r="BX3" t="s" s="31">
        <v>36</v>
      </c>
      <c r="BY3" t="s" s="26">
        <v>37</v>
      </c>
      <c r="BZ3" t="s" s="27">
        <v>38</v>
      </c>
      <c r="CA3" t="s" s="26">
        <v>39</v>
      </c>
      <c r="CB3" t="s" s="27">
        <v>40</v>
      </c>
      <c r="CC3" t="s" s="25">
        <v>41</v>
      </c>
      <c r="CD3" t="s" s="25">
        <v>42</v>
      </c>
      <c r="CE3" t="s" s="25">
        <v>43</v>
      </c>
      <c r="CF3" t="s" s="25">
        <v>44</v>
      </c>
      <c r="CG3" t="s" s="25">
        <v>45</v>
      </c>
      <c r="CH3" t="s" s="25">
        <v>46</v>
      </c>
      <c r="CI3" t="s" s="26">
        <v>47</v>
      </c>
      <c r="CJ3" t="s" s="27">
        <v>48</v>
      </c>
      <c r="CK3" t="s" s="25">
        <v>49</v>
      </c>
      <c r="CL3" t="s" s="25">
        <v>50</v>
      </c>
      <c r="CM3" t="s" s="26">
        <v>51</v>
      </c>
      <c r="CN3" t="s" s="27">
        <v>52</v>
      </c>
      <c r="CO3" t="s" s="30">
        <v>53</v>
      </c>
      <c r="CP3" t="s" s="31">
        <v>36</v>
      </c>
      <c r="CQ3" t="s" s="26">
        <v>37</v>
      </c>
      <c r="CR3" t="s" s="27">
        <v>38</v>
      </c>
      <c r="CS3" t="s" s="26">
        <v>39</v>
      </c>
      <c r="CT3" t="s" s="27">
        <v>40</v>
      </c>
      <c r="CU3" t="s" s="25">
        <v>41</v>
      </c>
      <c r="CV3" t="s" s="25">
        <v>42</v>
      </c>
      <c r="CW3" t="s" s="25">
        <v>43</v>
      </c>
      <c r="CX3" t="s" s="25">
        <v>44</v>
      </c>
      <c r="CY3" t="s" s="25">
        <v>45</v>
      </c>
      <c r="CZ3" t="s" s="25">
        <v>46</v>
      </c>
      <c r="DA3" t="s" s="26">
        <v>47</v>
      </c>
      <c r="DB3" t="s" s="27">
        <v>48</v>
      </c>
      <c r="DC3" t="s" s="25">
        <v>49</v>
      </c>
      <c r="DD3" t="s" s="25">
        <v>50</v>
      </c>
      <c r="DE3" t="s" s="26">
        <v>51</v>
      </c>
      <c r="DF3" t="s" s="27">
        <v>52</v>
      </c>
      <c r="DG3" t="s" s="30">
        <v>53</v>
      </c>
      <c r="DH3" t="s" s="31">
        <v>36</v>
      </c>
      <c r="DI3" t="s" s="26">
        <v>37</v>
      </c>
      <c r="DJ3" t="s" s="27">
        <v>38</v>
      </c>
      <c r="DK3" t="s" s="26">
        <v>39</v>
      </c>
      <c r="DL3" t="s" s="27">
        <v>40</v>
      </c>
      <c r="DM3" t="s" s="25">
        <v>41</v>
      </c>
      <c r="DN3" t="s" s="25">
        <v>42</v>
      </c>
      <c r="DO3" t="s" s="25">
        <v>43</v>
      </c>
      <c r="DP3" t="s" s="25">
        <v>44</v>
      </c>
      <c r="DQ3" t="s" s="25">
        <v>45</v>
      </c>
      <c r="DR3" t="s" s="25">
        <v>46</v>
      </c>
      <c r="DS3" t="s" s="26">
        <v>47</v>
      </c>
      <c r="DT3" t="s" s="27">
        <v>48</v>
      </c>
      <c r="DU3" t="s" s="25">
        <v>49</v>
      </c>
      <c r="DV3" t="s" s="25">
        <v>50</v>
      </c>
      <c r="DW3" t="s" s="26">
        <v>51</v>
      </c>
      <c r="DX3" t="s" s="27">
        <v>52</v>
      </c>
      <c r="DY3" t="s" s="30">
        <v>53</v>
      </c>
      <c r="DZ3" t="s" s="31">
        <v>36</v>
      </c>
      <c r="EA3" t="s" s="26">
        <v>37</v>
      </c>
      <c r="EB3" t="s" s="27">
        <v>38</v>
      </c>
      <c r="EC3" t="s" s="26">
        <v>39</v>
      </c>
      <c r="ED3" t="s" s="27">
        <v>40</v>
      </c>
      <c r="EE3" t="s" s="25">
        <v>41</v>
      </c>
      <c r="EF3" t="s" s="25">
        <v>42</v>
      </c>
      <c r="EG3" t="s" s="25">
        <v>43</v>
      </c>
      <c r="EH3" t="s" s="25">
        <v>44</v>
      </c>
      <c r="EI3" t="s" s="25">
        <v>45</v>
      </c>
      <c r="EJ3" t="s" s="25">
        <v>46</v>
      </c>
      <c r="EK3" t="s" s="26">
        <v>47</v>
      </c>
      <c r="EL3" t="s" s="27">
        <v>48</v>
      </c>
      <c r="EM3" t="s" s="25">
        <v>49</v>
      </c>
      <c r="EN3" t="s" s="25">
        <v>50</v>
      </c>
      <c r="EO3" t="s" s="26">
        <v>51</v>
      </c>
      <c r="EP3" t="s" s="27">
        <v>52</v>
      </c>
      <c r="EQ3" t="s" s="30">
        <v>53</v>
      </c>
      <c r="ER3" t="s" s="31">
        <v>36</v>
      </c>
      <c r="ES3" t="s" s="26">
        <v>37</v>
      </c>
      <c r="ET3" t="s" s="27">
        <v>38</v>
      </c>
      <c r="EU3" t="s" s="26">
        <v>39</v>
      </c>
      <c r="EV3" t="s" s="27">
        <v>40</v>
      </c>
      <c r="EW3" t="s" s="25">
        <v>41</v>
      </c>
      <c r="EX3" t="s" s="25">
        <v>42</v>
      </c>
      <c r="EY3" t="s" s="25">
        <v>43</v>
      </c>
      <c r="EZ3" t="s" s="25">
        <v>44</v>
      </c>
      <c r="FA3" t="s" s="25">
        <v>45</v>
      </c>
      <c r="FB3" t="s" s="25">
        <v>46</v>
      </c>
      <c r="FC3" t="s" s="26">
        <v>47</v>
      </c>
      <c r="FD3" t="s" s="27">
        <v>48</v>
      </c>
      <c r="FE3" t="s" s="25">
        <v>49</v>
      </c>
      <c r="FF3" t="s" s="25">
        <v>50</v>
      </c>
      <c r="FG3" t="s" s="26">
        <v>51</v>
      </c>
      <c r="FH3" t="s" s="27">
        <v>52</v>
      </c>
      <c r="FI3" t="s" s="30">
        <v>53</v>
      </c>
      <c r="FJ3" t="s" s="31">
        <v>36</v>
      </c>
      <c r="FK3" t="s" s="26">
        <v>37</v>
      </c>
      <c r="FL3" t="s" s="27">
        <v>38</v>
      </c>
      <c r="FM3" t="s" s="26">
        <v>39</v>
      </c>
      <c r="FN3" t="s" s="27">
        <v>40</v>
      </c>
      <c r="FO3" t="s" s="25">
        <v>41</v>
      </c>
      <c r="FP3" t="s" s="25">
        <v>42</v>
      </c>
      <c r="FQ3" t="s" s="25">
        <v>43</v>
      </c>
      <c r="FR3" t="s" s="25">
        <v>44</v>
      </c>
      <c r="FS3" t="s" s="25">
        <v>45</v>
      </c>
      <c r="FT3" t="s" s="25">
        <v>46</v>
      </c>
      <c r="FU3" t="s" s="26">
        <v>47</v>
      </c>
      <c r="FV3" t="s" s="27">
        <v>48</v>
      </c>
      <c r="FW3" t="s" s="25">
        <v>49</v>
      </c>
      <c r="FX3" t="s" s="25">
        <v>50</v>
      </c>
      <c r="FY3" t="s" s="26">
        <v>51</v>
      </c>
      <c r="FZ3" t="s" s="27">
        <v>52</v>
      </c>
      <c r="GA3" t="s" s="30">
        <v>53</v>
      </c>
      <c r="GB3" t="s" s="31">
        <v>36</v>
      </c>
      <c r="GC3" t="s" s="26">
        <v>37</v>
      </c>
      <c r="GD3" t="s" s="27">
        <v>38</v>
      </c>
      <c r="GE3" t="s" s="26">
        <v>39</v>
      </c>
      <c r="GF3" t="s" s="27">
        <v>40</v>
      </c>
      <c r="GG3" t="s" s="25">
        <v>41</v>
      </c>
      <c r="GH3" t="s" s="25">
        <v>42</v>
      </c>
      <c r="GI3" t="s" s="25">
        <v>43</v>
      </c>
      <c r="GJ3" t="s" s="25">
        <v>44</v>
      </c>
      <c r="GK3" t="s" s="25">
        <v>45</v>
      </c>
      <c r="GL3" t="s" s="25">
        <v>46</v>
      </c>
      <c r="GM3" t="s" s="26">
        <v>47</v>
      </c>
      <c r="GN3" t="s" s="27">
        <v>48</v>
      </c>
      <c r="GO3" t="s" s="25">
        <v>49</v>
      </c>
      <c r="GP3" t="s" s="25">
        <v>50</v>
      </c>
      <c r="GQ3" t="s" s="26">
        <v>51</v>
      </c>
      <c r="GR3" t="s" s="27">
        <v>52</v>
      </c>
      <c r="GS3" t="s" s="30">
        <v>53</v>
      </c>
      <c r="GT3" t="s" s="31">
        <v>36</v>
      </c>
      <c r="GU3" t="s" s="26">
        <v>37</v>
      </c>
      <c r="GV3" t="s" s="27">
        <v>38</v>
      </c>
      <c r="GW3" t="s" s="26">
        <v>39</v>
      </c>
      <c r="GX3" t="s" s="27">
        <v>40</v>
      </c>
      <c r="GY3" t="s" s="25">
        <v>41</v>
      </c>
      <c r="GZ3" t="s" s="25">
        <v>42</v>
      </c>
      <c r="HA3" t="s" s="25">
        <v>43</v>
      </c>
      <c r="HB3" t="s" s="25">
        <v>44</v>
      </c>
      <c r="HC3" t="s" s="25">
        <v>45</v>
      </c>
      <c r="HD3" t="s" s="25">
        <v>46</v>
      </c>
      <c r="HE3" t="s" s="26">
        <v>47</v>
      </c>
      <c r="HF3" t="s" s="27">
        <v>48</v>
      </c>
      <c r="HG3" t="s" s="25">
        <v>49</v>
      </c>
      <c r="HH3" t="s" s="25">
        <v>50</v>
      </c>
      <c r="HI3" t="s" s="26">
        <v>51</v>
      </c>
      <c r="HJ3" t="s" s="27">
        <v>52</v>
      </c>
      <c r="HK3" t="s" s="30">
        <v>53</v>
      </c>
      <c r="HL3" t="s" s="31">
        <v>36</v>
      </c>
      <c r="HM3" t="s" s="26">
        <v>37</v>
      </c>
      <c r="HN3" t="s" s="27">
        <v>38</v>
      </c>
      <c r="HO3" t="s" s="26">
        <v>39</v>
      </c>
      <c r="HP3" t="s" s="27">
        <v>40</v>
      </c>
      <c r="HQ3" t="s" s="25">
        <v>41</v>
      </c>
      <c r="HR3" t="s" s="25">
        <v>42</v>
      </c>
      <c r="HS3" t="s" s="25">
        <v>43</v>
      </c>
      <c r="HT3" t="s" s="25">
        <v>44</v>
      </c>
      <c r="HU3" t="s" s="25">
        <v>45</v>
      </c>
      <c r="HV3" t="s" s="25">
        <v>46</v>
      </c>
      <c r="HW3" t="s" s="26">
        <v>47</v>
      </c>
      <c r="HX3" t="s" s="27">
        <v>48</v>
      </c>
      <c r="HY3" t="s" s="25">
        <v>49</v>
      </c>
      <c r="HZ3" t="s" s="25">
        <v>50</v>
      </c>
      <c r="IA3" t="s" s="26">
        <v>51</v>
      </c>
      <c r="IB3" t="s" s="27">
        <v>52</v>
      </c>
      <c r="IC3" t="s" s="30">
        <v>53</v>
      </c>
      <c r="ID3" t="s" s="31">
        <v>36</v>
      </c>
      <c r="IE3" t="s" s="26">
        <v>37</v>
      </c>
      <c r="IF3" t="s" s="27">
        <v>38</v>
      </c>
      <c r="IG3" t="s" s="26">
        <v>39</v>
      </c>
      <c r="IH3" t="s" s="27">
        <v>40</v>
      </c>
      <c r="II3" t="s" s="25">
        <v>41</v>
      </c>
      <c r="IJ3" t="s" s="25">
        <v>42</v>
      </c>
      <c r="IK3" t="s" s="25">
        <v>43</v>
      </c>
      <c r="IL3" t="s" s="25">
        <v>44</v>
      </c>
      <c r="IM3" t="s" s="25">
        <v>45</v>
      </c>
      <c r="IN3" t="s" s="25">
        <v>46</v>
      </c>
      <c r="IO3" t="s" s="26">
        <v>47</v>
      </c>
      <c r="IP3" t="s" s="27">
        <v>48</v>
      </c>
      <c r="IQ3" t="s" s="25">
        <v>49</v>
      </c>
      <c r="IR3" t="s" s="25">
        <v>50</v>
      </c>
      <c r="IS3" t="s" s="26">
        <v>51</v>
      </c>
      <c r="IT3" t="s" s="27">
        <v>52</v>
      </c>
      <c r="IU3" t="s" s="30">
        <v>53</v>
      </c>
      <c r="IV3" t="s" s="31">
        <v>36</v>
      </c>
      <c r="IW3" t="s" s="26">
        <v>37</v>
      </c>
      <c r="IX3" t="s" s="27">
        <v>38</v>
      </c>
      <c r="IY3" t="s" s="26">
        <v>39</v>
      </c>
      <c r="IZ3" t="s" s="27">
        <v>40</v>
      </c>
      <c r="JA3" t="s" s="25">
        <v>41</v>
      </c>
      <c r="JB3" t="s" s="25">
        <v>42</v>
      </c>
      <c r="JC3" t="s" s="25">
        <v>43</v>
      </c>
      <c r="JD3" t="s" s="25">
        <v>44</v>
      </c>
      <c r="JE3" t="s" s="25">
        <v>45</v>
      </c>
      <c r="JF3" t="s" s="25">
        <v>46</v>
      </c>
      <c r="JG3" t="s" s="26">
        <v>47</v>
      </c>
      <c r="JH3" t="s" s="27">
        <v>48</v>
      </c>
      <c r="JI3" t="s" s="25">
        <v>49</v>
      </c>
      <c r="JJ3" t="s" s="25">
        <v>50</v>
      </c>
      <c r="JK3" t="s" s="26">
        <v>51</v>
      </c>
      <c r="JL3" t="s" s="27">
        <v>52</v>
      </c>
      <c r="JM3" t="s" s="30">
        <v>53</v>
      </c>
      <c r="JN3" t="s" s="32">
        <v>36</v>
      </c>
      <c r="JO3" t="s" s="33">
        <v>37</v>
      </c>
      <c r="JP3" t="s" s="28">
        <v>38</v>
      </c>
      <c r="JQ3" t="s" s="33">
        <v>39</v>
      </c>
      <c r="JR3" t="s" s="28">
        <v>40</v>
      </c>
      <c r="JS3" t="s" s="29">
        <v>41</v>
      </c>
      <c r="JT3" t="s" s="29">
        <v>42</v>
      </c>
      <c r="JU3" t="s" s="29">
        <v>43</v>
      </c>
      <c r="JV3" t="s" s="29">
        <v>44</v>
      </c>
      <c r="JW3" t="s" s="29">
        <v>45</v>
      </c>
      <c r="JX3" t="s" s="29">
        <v>46</v>
      </c>
      <c r="JY3" t="s" s="33">
        <v>47</v>
      </c>
      <c r="JZ3" t="s" s="28">
        <v>48</v>
      </c>
      <c r="KA3" t="s" s="29">
        <v>49</v>
      </c>
      <c r="KB3" t="s" s="29">
        <v>50</v>
      </c>
      <c r="KC3" t="s" s="33">
        <v>51</v>
      </c>
      <c r="KD3" t="s" s="28">
        <v>52</v>
      </c>
      <c r="KE3" t="s" s="34">
        <v>53</v>
      </c>
      <c r="KF3" t="s" s="32">
        <v>36</v>
      </c>
      <c r="KG3" t="s" s="33">
        <v>37</v>
      </c>
      <c r="KH3" t="s" s="28">
        <v>38</v>
      </c>
      <c r="KI3" t="s" s="33">
        <v>39</v>
      </c>
      <c r="KJ3" t="s" s="28">
        <v>40</v>
      </c>
      <c r="KK3" t="s" s="29">
        <v>41</v>
      </c>
      <c r="KL3" t="s" s="29">
        <v>42</v>
      </c>
      <c r="KM3" t="s" s="29">
        <v>43</v>
      </c>
      <c r="KN3" t="s" s="29">
        <v>44</v>
      </c>
      <c r="KO3" t="s" s="29">
        <v>45</v>
      </c>
      <c r="KP3" t="s" s="29">
        <v>46</v>
      </c>
      <c r="KQ3" t="s" s="33">
        <v>47</v>
      </c>
      <c r="KR3" t="s" s="28">
        <v>48</v>
      </c>
      <c r="KS3" t="s" s="29">
        <v>49</v>
      </c>
      <c r="KT3" t="s" s="29">
        <v>50</v>
      </c>
      <c r="KU3" t="s" s="33">
        <v>51</v>
      </c>
      <c r="KV3" t="s" s="28">
        <v>52</v>
      </c>
      <c r="KW3" t="s" s="34">
        <v>53</v>
      </c>
      <c r="KX3" t="s" s="32">
        <v>36</v>
      </c>
      <c r="KY3" t="s" s="33">
        <v>37</v>
      </c>
      <c r="KZ3" t="s" s="28">
        <v>38</v>
      </c>
      <c r="LA3" t="s" s="33">
        <v>39</v>
      </c>
      <c r="LB3" t="s" s="28">
        <v>40</v>
      </c>
      <c r="LC3" t="s" s="29">
        <v>41</v>
      </c>
      <c r="LD3" t="s" s="29">
        <v>42</v>
      </c>
      <c r="LE3" t="s" s="29">
        <v>43</v>
      </c>
      <c r="LF3" t="s" s="29">
        <v>44</v>
      </c>
      <c r="LG3" t="s" s="29">
        <v>45</v>
      </c>
      <c r="LH3" t="s" s="29">
        <v>46</v>
      </c>
      <c r="LI3" t="s" s="33">
        <v>47</v>
      </c>
      <c r="LJ3" t="s" s="28">
        <v>48</v>
      </c>
      <c r="LK3" t="s" s="29">
        <v>49</v>
      </c>
      <c r="LL3" t="s" s="29">
        <v>50</v>
      </c>
      <c r="LM3" t="s" s="33">
        <v>51</v>
      </c>
      <c r="LN3" t="s" s="28">
        <v>52</v>
      </c>
      <c r="LO3" t="s" s="34">
        <v>53</v>
      </c>
      <c r="LP3" t="s" s="31">
        <v>36</v>
      </c>
      <c r="LQ3" t="s" s="26">
        <v>37</v>
      </c>
      <c r="LR3" t="s" s="27">
        <v>38</v>
      </c>
      <c r="LS3" t="s" s="26">
        <v>39</v>
      </c>
      <c r="LT3" t="s" s="27">
        <v>40</v>
      </c>
      <c r="LU3" t="s" s="25">
        <v>41</v>
      </c>
      <c r="LV3" t="s" s="25">
        <v>42</v>
      </c>
      <c r="LW3" t="s" s="25">
        <v>43</v>
      </c>
      <c r="LX3" t="s" s="25">
        <v>44</v>
      </c>
      <c r="LY3" t="s" s="25">
        <v>45</v>
      </c>
      <c r="LZ3" t="s" s="25">
        <v>46</v>
      </c>
      <c r="MA3" t="s" s="26">
        <v>47</v>
      </c>
      <c r="MB3" t="s" s="27">
        <v>48</v>
      </c>
      <c r="MC3" t="s" s="25">
        <v>49</v>
      </c>
      <c r="MD3" t="s" s="25">
        <v>50</v>
      </c>
      <c r="ME3" t="s" s="26">
        <v>51</v>
      </c>
      <c r="MF3" t="s" s="27">
        <v>52</v>
      </c>
      <c r="MG3" t="s" s="30">
        <v>53</v>
      </c>
      <c r="MH3" t="s" s="31">
        <v>36</v>
      </c>
      <c r="MI3" t="s" s="26">
        <v>37</v>
      </c>
      <c r="MJ3" t="s" s="27">
        <v>38</v>
      </c>
      <c r="MK3" t="s" s="26">
        <v>39</v>
      </c>
      <c r="ML3" t="s" s="27">
        <v>40</v>
      </c>
      <c r="MM3" t="s" s="25">
        <v>41</v>
      </c>
      <c r="MN3" t="s" s="25">
        <v>42</v>
      </c>
      <c r="MO3" t="s" s="25">
        <v>43</v>
      </c>
      <c r="MP3" t="s" s="25">
        <v>44</v>
      </c>
      <c r="MQ3" t="s" s="25">
        <v>45</v>
      </c>
      <c r="MR3" t="s" s="25">
        <v>46</v>
      </c>
      <c r="MS3" t="s" s="26">
        <v>47</v>
      </c>
      <c r="MT3" t="s" s="27">
        <v>48</v>
      </c>
      <c r="MU3" t="s" s="25">
        <v>49</v>
      </c>
      <c r="MV3" t="s" s="25">
        <v>50</v>
      </c>
      <c r="MW3" t="s" s="26">
        <v>51</v>
      </c>
      <c r="MX3" t="s" s="27">
        <v>52</v>
      </c>
      <c r="MY3" t="s" s="30">
        <v>53</v>
      </c>
      <c r="MZ3" t="s" s="31">
        <v>36</v>
      </c>
      <c r="NA3" t="s" s="26">
        <v>37</v>
      </c>
      <c r="NB3" t="s" s="27">
        <v>38</v>
      </c>
      <c r="NC3" t="s" s="26">
        <v>39</v>
      </c>
      <c r="ND3" t="s" s="27">
        <v>40</v>
      </c>
      <c r="NE3" t="s" s="25">
        <v>41</v>
      </c>
      <c r="NF3" t="s" s="25">
        <v>42</v>
      </c>
      <c r="NG3" t="s" s="25">
        <v>43</v>
      </c>
      <c r="NH3" t="s" s="25">
        <v>44</v>
      </c>
      <c r="NI3" t="s" s="25">
        <v>45</v>
      </c>
      <c r="NJ3" t="s" s="25">
        <v>46</v>
      </c>
      <c r="NK3" t="s" s="26">
        <v>47</v>
      </c>
      <c r="NL3" t="s" s="27">
        <v>48</v>
      </c>
      <c r="NM3" t="s" s="25">
        <v>49</v>
      </c>
      <c r="NN3" t="s" s="25">
        <v>50</v>
      </c>
      <c r="NO3" t="s" s="26">
        <v>51</v>
      </c>
      <c r="NP3" t="s" s="27">
        <v>52</v>
      </c>
      <c r="NQ3" t="s" s="30">
        <v>53</v>
      </c>
      <c r="NR3" t="s" s="31">
        <v>36</v>
      </c>
      <c r="NS3" t="s" s="26">
        <v>37</v>
      </c>
      <c r="NT3" t="s" s="27">
        <v>38</v>
      </c>
      <c r="NU3" t="s" s="26">
        <v>39</v>
      </c>
      <c r="NV3" t="s" s="27">
        <v>40</v>
      </c>
      <c r="NW3" t="s" s="25">
        <v>41</v>
      </c>
      <c r="NX3" t="s" s="25">
        <v>42</v>
      </c>
      <c r="NY3" t="s" s="25">
        <v>43</v>
      </c>
      <c r="NZ3" t="s" s="25">
        <v>44</v>
      </c>
      <c r="OA3" t="s" s="25">
        <v>45</v>
      </c>
      <c r="OB3" t="s" s="25">
        <v>46</v>
      </c>
      <c r="OC3" t="s" s="26">
        <v>47</v>
      </c>
      <c r="OD3" t="s" s="27">
        <v>48</v>
      </c>
      <c r="OE3" t="s" s="25">
        <v>49</v>
      </c>
      <c r="OF3" t="s" s="25">
        <v>50</v>
      </c>
      <c r="OG3" t="s" s="26">
        <v>51</v>
      </c>
      <c r="OH3" t="s" s="27">
        <v>52</v>
      </c>
      <c r="OI3" t="s" s="30">
        <v>53</v>
      </c>
      <c r="OJ3" t="s" s="31">
        <v>36</v>
      </c>
      <c r="OK3" t="s" s="26">
        <v>37</v>
      </c>
      <c r="OL3" t="s" s="27">
        <v>38</v>
      </c>
      <c r="OM3" t="s" s="26">
        <v>39</v>
      </c>
      <c r="ON3" t="s" s="27">
        <v>40</v>
      </c>
      <c r="OO3" t="s" s="25">
        <v>41</v>
      </c>
      <c r="OP3" t="s" s="25">
        <v>42</v>
      </c>
      <c r="OQ3" t="s" s="25">
        <v>43</v>
      </c>
      <c r="OR3" t="s" s="25">
        <v>44</v>
      </c>
      <c r="OS3" t="s" s="25">
        <v>45</v>
      </c>
      <c r="OT3" t="s" s="25">
        <v>46</v>
      </c>
      <c r="OU3" t="s" s="26">
        <v>47</v>
      </c>
      <c r="OV3" t="s" s="27">
        <v>48</v>
      </c>
      <c r="OW3" t="s" s="25">
        <v>49</v>
      </c>
      <c r="OX3" t="s" s="25">
        <v>50</v>
      </c>
      <c r="OY3" t="s" s="26">
        <v>51</v>
      </c>
      <c r="OZ3" t="s" s="27">
        <v>52</v>
      </c>
      <c r="PA3" t="s" s="30">
        <v>53</v>
      </c>
      <c r="PB3" t="s" s="31">
        <v>36</v>
      </c>
      <c r="PC3" t="s" s="26">
        <v>37</v>
      </c>
      <c r="PD3" t="s" s="27">
        <v>38</v>
      </c>
      <c r="PE3" t="s" s="26">
        <v>39</v>
      </c>
      <c r="PF3" t="s" s="27">
        <v>40</v>
      </c>
      <c r="PG3" t="s" s="25">
        <v>41</v>
      </c>
      <c r="PH3" t="s" s="25">
        <v>42</v>
      </c>
      <c r="PI3" t="s" s="25">
        <v>43</v>
      </c>
      <c r="PJ3" t="s" s="25">
        <v>44</v>
      </c>
      <c r="PK3" t="s" s="25">
        <v>45</v>
      </c>
      <c r="PL3" t="s" s="25">
        <v>46</v>
      </c>
      <c r="PM3" t="s" s="26">
        <v>47</v>
      </c>
      <c r="PN3" t="s" s="27">
        <v>48</v>
      </c>
      <c r="PO3" t="s" s="25">
        <v>49</v>
      </c>
      <c r="PP3" t="s" s="25">
        <v>50</v>
      </c>
      <c r="PQ3" t="s" s="26">
        <v>51</v>
      </c>
      <c r="PR3" t="s" s="27">
        <v>52</v>
      </c>
      <c r="PS3" t="s" s="30">
        <v>53</v>
      </c>
      <c r="PT3" t="s" s="31">
        <v>36</v>
      </c>
      <c r="PU3" t="s" s="26">
        <v>37</v>
      </c>
      <c r="PV3" t="s" s="27">
        <v>38</v>
      </c>
      <c r="PW3" t="s" s="26">
        <v>39</v>
      </c>
      <c r="PX3" t="s" s="27">
        <v>40</v>
      </c>
      <c r="PY3" t="s" s="25">
        <v>41</v>
      </c>
      <c r="PZ3" t="s" s="25">
        <v>42</v>
      </c>
      <c r="QA3" t="s" s="25">
        <v>43</v>
      </c>
      <c r="QB3" t="s" s="25">
        <v>44</v>
      </c>
      <c r="QC3" t="s" s="25">
        <v>45</v>
      </c>
      <c r="QD3" t="s" s="25">
        <v>46</v>
      </c>
      <c r="QE3" t="s" s="26">
        <v>47</v>
      </c>
      <c r="QF3" t="s" s="27">
        <v>48</v>
      </c>
      <c r="QG3" t="s" s="25">
        <v>49</v>
      </c>
      <c r="QH3" t="s" s="25">
        <v>50</v>
      </c>
      <c r="QI3" t="s" s="26">
        <v>51</v>
      </c>
      <c r="QJ3" t="s" s="27">
        <v>52</v>
      </c>
      <c r="QK3" t="s" s="30">
        <v>53</v>
      </c>
      <c r="QL3" t="s" s="31">
        <v>36</v>
      </c>
      <c r="QM3" t="s" s="26">
        <v>37</v>
      </c>
      <c r="QN3" t="s" s="27">
        <v>38</v>
      </c>
      <c r="QO3" t="s" s="26">
        <v>39</v>
      </c>
      <c r="QP3" t="s" s="27">
        <v>40</v>
      </c>
      <c r="QQ3" t="s" s="25">
        <v>41</v>
      </c>
      <c r="QR3" t="s" s="25">
        <v>42</v>
      </c>
      <c r="QS3" t="s" s="25">
        <v>43</v>
      </c>
      <c r="QT3" t="s" s="25">
        <v>44</v>
      </c>
      <c r="QU3" t="s" s="25">
        <v>45</v>
      </c>
      <c r="QV3" t="s" s="25">
        <v>46</v>
      </c>
      <c r="QW3" t="s" s="26">
        <v>47</v>
      </c>
      <c r="QX3" t="s" s="27">
        <v>48</v>
      </c>
      <c r="QY3" t="s" s="25">
        <v>49</v>
      </c>
      <c r="QZ3" t="s" s="25">
        <v>50</v>
      </c>
      <c r="RA3" t="s" s="26">
        <v>51</v>
      </c>
      <c r="RB3" t="s" s="27">
        <v>52</v>
      </c>
      <c r="RC3" t="s" s="30">
        <v>53</v>
      </c>
    </row>
    <row r="4" ht="25.4" customHeight="1">
      <c r="A4" t="s" s="35">
        <v>54</v>
      </c>
      <c r="B4" s="36">
        <f>((C37+D37+E37+F37)*100%)/(C37+D37+E37+F37+I37+J37+K37+L37)</f>
        <v>0.688679245283019</v>
      </c>
      <c r="C4" s="37">
        <f>(C37*100%)/(C37+I37)</f>
        <v>0.459459459459459</v>
      </c>
      <c r="D4" s="38">
        <v>2</v>
      </c>
      <c r="E4" s="39">
        <v>3</v>
      </c>
      <c r="F4" s="40">
        <v>0</v>
      </c>
      <c r="G4" s="40">
        <v>0</v>
      </c>
      <c r="H4" s="40">
        <v>4</v>
      </c>
      <c r="I4" s="40">
        <v>1</v>
      </c>
      <c r="J4" s="40">
        <v>0</v>
      </c>
      <c r="K4" s="40">
        <v>0</v>
      </c>
      <c r="L4" s="41">
        <v>0</v>
      </c>
      <c r="M4" s="38">
        <v>0</v>
      </c>
      <c r="N4" s="39">
        <v>3</v>
      </c>
      <c r="O4" s="40">
        <v>0</v>
      </c>
      <c r="P4" s="40">
        <v>0</v>
      </c>
      <c r="Q4" s="40">
        <v>1</v>
      </c>
      <c r="R4" s="40">
        <v>0</v>
      </c>
      <c r="S4" s="40">
        <v>0</v>
      </c>
      <c r="T4" s="42"/>
      <c r="U4" s="43"/>
      <c r="V4" s="44">
        <v>1</v>
      </c>
      <c r="W4" s="39">
        <v>4</v>
      </c>
      <c r="X4" s="40">
        <v>0</v>
      </c>
      <c r="Y4" s="40">
        <v>0</v>
      </c>
      <c r="Z4" s="40">
        <v>3</v>
      </c>
      <c r="AA4" s="40">
        <v>0</v>
      </c>
      <c r="AB4" s="40">
        <v>0</v>
      </c>
      <c r="AC4" s="45">
        <v>0</v>
      </c>
      <c r="AD4" s="39">
        <v>0</v>
      </c>
      <c r="AE4" s="46">
        <v>0</v>
      </c>
      <c r="AF4" s="39">
        <v>3</v>
      </c>
      <c r="AG4" s="40">
        <v>0</v>
      </c>
      <c r="AH4" s="40">
        <v>2</v>
      </c>
      <c r="AI4" s="40">
        <v>2</v>
      </c>
      <c r="AJ4" s="40">
        <v>1</v>
      </c>
      <c r="AK4" s="40">
        <v>0</v>
      </c>
      <c r="AL4" s="42"/>
      <c r="AM4" s="43"/>
      <c r="AN4" s="44">
        <v>0</v>
      </c>
      <c r="AO4" s="39">
        <v>0</v>
      </c>
      <c r="AP4" s="40">
        <v>0</v>
      </c>
      <c r="AQ4" s="40">
        <v>0</v>
      </c>
      <c r="AR4" s="40">
        <v>8</v>
      </c>
      <c r="AS4" s="40">
        <v>4</v>
      </c>
      <c r="AT4" s="40">
        <v>0</v>
      </c>
      <c r="AU4" s="45">
        <v>0</v>
      </c>
      <c r="AV4" s="39">
        <v>0</v>
      </c>
      <c r="AW4" s="46">
        <v>0</v>
      </c>
      <c r="AX4" s="39">
        <v>4</v>
      </c>
      <c r="AY4" s="40">
        <v>0</v>
      </c>
      <c r="AZ4" s="40">
        <v>0</v>
      </c>
      <c r="BA4" s="40">
        <v>2</v>
      </c>
      <c r="BB4" s="40">
        <v>0</v>
      </c>
      <c r="BC4" s="40">
        <v>0</v>
      </c>
      <c r="BD4" s="42"/>
      <c r="BE4" s="43"/>
      <c r="BF4" s="44">
        <v>0</v>
      </c>
      <c r="BG4" s="39">
        <v>5</v>
      </c>
      <c r="BH4" s="40">
        <v>1</v>
      </c>
      <c r="BI4" s="40">
        <v>0</v>
      </c>
      <c r="BJ4" s="40">
        <v>7</v>
      </c>
      <c r="BK4" s="40">
        <v>3</v>
      </c>
      <c r="BL4" s="40">
        <v>1</v>
      </c>
      <c r="BM4" s="45">
        <v>0</v>
      </c>
      <c r="BN4" s="39">
        <v>0</v>
      </c>
      <c r="BO4" s="46">
        <v>0</v>
      </c>
      <c r="BP4" s="39">
        <v>4</v>
      </c>
      <c r="BQ4" s="40">
        <v>0</v>
      </c>
      <c r="BR4" s="40">
        <v>1</v>
      </c>
      <c r="BS4" s="40">
        <v>4</v>
      </c>
      <c r="BT4" s="40">
        <v>1</v>
      </c>
      <c r="BU4" s="40">
        <v>0</v>
      </c>
      <c r="BV4" s="42"/>
      <c r="BW4" s="43"/>
      <c r="BX4" s="47"/>
      <c r="BY4" s="48"/>
      <c r="BZ4" s="48"/>
      <c r="CA4" s="48"/>
      <c r="CB4" s="48"/>
      <c r="CC4" s="48"/>
      <c r="CD4" s="48"/>
      <c r="CE4" s="48"/>
      <c r="CF4" s="49"/>
      <c r="CG4" s="50"/>
      <c r="CH4" s="48"/>
      <c r="CI4" s="48"/>
      <c r="CJ4" s="48"/>
      <c r="CK4" s="48"/>
      <c r="CL4" s="48"/>
      <c r="CM4" s="48"/>
      <c r="CN4" s="48"/>
      <c r="CO4" s="51"/>
      <c r="CP4" s="44">
        <v>1</v>
      </c>
      <c r="CQ4" s="39">
        <v>5</v>
      </c>
      <c r="CR4" s="40">
        <v>1</v>
      </c>
      <c r="CS4" s="40">
        <v>0</v>
      </c>
      <c r="CT4" s="40">
        <v>2</v>
      </c>
      <c r="CU4" s="40">
        <v>1</v>
      </c>
      <c r="CV4" s="40">
        <v>1</v>
      </c>
      <c r="CW4" s="45">
        <v>3</v>
      </c>
      <c r="CX4" s="39">
        <v>0</v>
      </c>
      <c r="CY4" s="46">
        <v>0</v>
      </c>
      <c r="CZ4" s="39">
        <v>2</v>
      </c>
      <c r="DA4" s="40">
        <v>0</v>
      </c>
      <c r="DB4" s="40">
        <v>1</v>
      </c>
      <c r="DC4" s="40">
        <v>1</v>
      </c>
      <c r="DD4" s="40">
        <v>1</v>
      </c>
      <c r="DE4" s="40">
        <v>1</v>
      </c>
      <c r="DF4" s="42"/>
      <c r="DG4" s="43"/>
      <c r="DH4" s="44">
        <v>1</v>
      </c>
      <c r="DI4" s="39">
        <v>1</v>
      </c>
      <c r="DJ4" s="40">
        <v>0</v>
      </c>
      <c r="DK4" s="40">
        <v>0</v>
      </c>
      <c r="DL4" s="40">
        <v>3</v>
      </c>
      <c r="DM4" s="40">
        <v>0</v>
      </c>
      <c r="DN4" s="40">
        <v>0</v>
      </c>
      <c r="DO4" s="45">
        <v>0</v>
      </c>
      <c r="DP4" s="39">
        <v>0</v>
      </c>
      <c r="DQ4" s="46">
        <v>0</v>
      </c>
      <c r="DR4" s="39">
        <v>3</v>
      </c>
      <c r="DS4" s="40">
        <v>0</v>
      </c>
      <c r="DT4" s="40">
        <v>0</v>
      </c>
      <c r="DU4" s="40">
        <v>0</v>
      </c>
      <c r="DV4" s="40">
        <v>1</v>
      </c>
      <c r="DW4" s="40">
        <v>2</v>
      </c>
      <c r="DX4" s="42"/>
      <c r="DY4" s="43"/>
      <c r="DZ4" s="44">
        <v>0</v>
      </c>
      <c r="EA4" s="39">
        <v>3</v>
      </c>
      <c r="EB4" s="40">
        <v>0</v>
      </c>
      <c r="EC4" s="40">
        <v>1</v>
      </c>
      <c r="ED4" s="40">
        <v>3</v>
      </c>
      <c r="EE4" s="40">
        <v>2</v>
      </c>
      <c r="EF4" s="40">
        <v>2</v>
      </c>
      <c r="EG4" s="45">
        <v>1</v>
      </c>
      <c r="EH4" s="39">
        <v>0</v>
      </c>
      <c r="EI4" s="46">
        <v>1</v>
      </c>
      <c r="EJ4" s="39">
        <v>1</v>
      </c>
      <c r="EK4" s="40">
        <v>0</v>
      </c>
      <c r="EL4" s="40">
        <v>0</v>
      </c>
      <c r="EM4" s="40">
        <v>0</v>
      </c>
      <c r="EN4" s="40">
        <v>1</v>
      </c>
      <c r="EO4" s="40">
        <v>1</v>
      </c>
      <c r="EP4" s="42"/>
      <c r="EQ4" s="43"/>
      <c r="ER4" s="44">
        <v>1</v>
      </c>
      <c r="ES4" s="39">
        <v>1</v>
      </c>
      <c r="ET4" s="40">
        <v>1</v>
      </c>
      <c r="EU4" s="40">
        <v>0</v>
      </c>
      <c r="EV4" s="40">
        <v>4</v>
      </c>
      <c r="EW4" s="40">
        <v>0</v>
      </c>
      <c r="EX4" s="40">
        <v>4</v>
      </c>
      <c r="EY4" s="45">
        <v>0</v>
      </c>
      <c r="EZ4" s="39">
        <v>0</v>
      </c>
      <c r="FA4" s="46">
        <v>0</v>
      </c>
      <c r="FB4" s="39">
        <v>2</v>
      </c>
      <c r="FC4" s="40">
        <v>0</v>
      </c>
      <c r="FD4" s="40">
        <v>0</v>
      </c>
      <c r="FE4" s="40">
        <v>0</v>
      </c>
      <c r="FF4" s="40">
        <v>0</v>
      </c>
      <c r="FG4" s="40">
        <v>0</v>
      </c>
      <c r="FH4" s="42"/>
      <c r="FI4" s="43"/>
      <c r="FJ4" s="44">
        <v>1</v>
      </c>
      <c r="FK4" s="39">
        <v>5</v>
      </c>
      <c r="FL4" s="40">
        <v>0</v>
      </c>
      <c r="FM4" s="40">
        <v>0</v>
      </c>
      <c r="FN4" s="40">
        <v>7</v>
      </c>
      <c r="FO4" s="40">
        <v>0</v>
      </c>
      <c r="FP4" s="40">
        <v>4</v>
      </c>
      <c r="FQ4" s="45">
        <v>2</v>
      </c>
      <c r="FR4" s="39">
        <v>0</v>
      </c>
      <c r="FS4" s="46">
        <v>0</v>
      </c>
      <c r="FT4" s="39">
        <v>1</v>
      </c>
      <c r="FU4" s="40">
        <v>0</v>
      </c>
      <c r="FV4" s="40">
        <v>1</v>
      </c>
      <c r="FW4" s="40">
        <v>1</v>
      </c>
      <c r="FX4" s="40">
        <v>0</v>
      </c>
      <c r="FY4" s="40">
        <v>0</v>
      </c>
      <c r="FZ4" s="42"/>
      <c r="GA4" s="43"/>
      <c r="GB4" s="44">
        <v>2</v>
      </c>
      <c r="GC4" s="39">
        <v>1</v>
      </c>
      <c r="GD4" s="40">
        <v>0</v>
      </c>
      <c r="GE4" s="40">
        <v>0</v>
      </c>
      <c r="GF4" s="40">
        <v>3</v>
      </c>
      <c r="GG4" s="40">
        <v>0</v>
      </c>
      <c r="GH4" s="40">
        <v>1</v>
      </c>
      <c r="GI4" s="45">
        <v>0</v>
      </c>
      <c r="GJ4" s="39">
        <v>0</v>
      </c>
      <c r="GK4" s="46">
        <v>0</v>
      </c>
      <c r="GL4" s="39">
        <v>1</v>
      </c>
      <c r="GM4" s="40">
        <v>0</v>
      </c>
      <c r="GN4" s="40">
        <v>0</v>
      </c>
      <c r="GO4" s="40">
        <v>0</v>
      </c>
      <c r="GP4" s="40">
        <v>0</v>
      </c>
      <c r="GQ4" s="40">
        <v>0</v>
      </c>
      <c r="GR4" s="40">
        <v>1</v>
      </c>
      <c r="GS4" s="52">
        <v>1</v>
      </c>
      <c r="GT4" s="44">
        <v>0</v>
      </c>
      <c r="GU4" s="39">
        <v>1</v>
      </c>
      <c r="GV4" s="40">
        <v>0</v>
      </c>
      <c r="GW4" s="40">
        <v>0</v>
      </c>
      <c r="GX4" s="40">
        <v>4</v>
      </c>
      <c r="GY4" s="40">
        <v>1</v>
      </c>
      <c r="GZ4" s="40">
        <v>2</v>
      </c>
      <c r="HA4" s="45">
        <v>0</v>
      </c>
      <c r="HB4" s="39">
        <v>0</v>
      </c>
      <c r="HC4" s="46">
        <v>0</v>
      </c>
      <c r="HD4" s="39">
        <v>3</v>
      </c>
      <c r="HE4" s="40">
        <v>0</v>
      </c>
      <c r="HF4" s="40">
        <v>0</v>
      </c>
      <c r="HG4" s="40">
        <v>1</v>
      </c>
      <c r="HH4" s="40">
        <v>0</v>
      </c>
      <c r="HI4" s="40">
        <v>0</v>
      </c>
      <c r="HJ4" s="40">
        <v>1</v>
      </c>
      <c r="HK4" s="52">
        <v>0</v>
      </c>
      <c r="HL4" s="44">
        <v>0</v>
      </c>
      <c r="HM4" s="39">
        <v>1</v>
      </c>
      <c r="HN4" s="40">
        <v>0</v>
      </c>
      <c r="HO4" s="40">
        <v>0</v>
      </c>
      <c r="HP4" s="40">
        <v>3</v>
      </c>
      <c r="HQ4" s="40">
        <v>3</v>
      </c>
      <c r="HR4" s="40">
        <v>0</v>
      </c>
      <c r="HS4" s="45">
        <v>0</v>
      </c>
      <c r="HT4" s="39">
        <v>0</v>
      </c>
      <c r="HU4" s="46">
        <v>0</v>
      </c>
      <c r="HV4" s="39">
        <v>4</v>
      </c>
      <c r="HW4" s="40">
        <v>0</v>
      </c>
      <c r="HX4" s="40">
        <v>0</v>
      </c>
      <c r="HY4" s="40">
        <v>1</v>
      </c>
      <c r="HZ4" s="40">
        <v>0</v>
      </c>
      <c r="IA4" s="40">
        <v>0</v>
      </c>
      <c r="IB4" s="40">
        <v>1</v>
      </c>
      <c r="IC4" s="52">
        <v>0</v>
      </c>
      <c r="ID4" s="44">
        <v>0</v>
      </c>
      <c r="IE4" s="39">
        <v>6</v>
      </c>
      <c r="IF4" s="40">
        <v>1</v>
      </c>
      <c r="IG4" s="40">
        <v>0</v>
      </c>
      <c r="IH4" s="40">
        <v>3</v>
      </c>
      <c r="II4" s="40">
        <v>0</v>
      </c>
      <c r="IJ4" s="40">
        <v>1</v>
      </c>
      <c r="IK4" s="40">
        <v>2</v>
      </c>
      <c r="IL4" s="40">
        <v>0</v>
      </c>
      <c r="IM4" s="40">
        <v>0</v>
      </c>
      <c r="IN4" s="40">
        <v>3</v>
      </c>
      <c r="IO4" s="40">
        <v>0</v>
      </c>
      <c r="IP4" s="40">
        <v>0</v>
      </c>
      <c r="IQ4" s="40">
        <v>1</v>
      </c>
      <c r="IR4" s="40">
        <v>1</v>
      </c>
      <c r="IS4" s="40">
        <v>1</v>
      </c>
      <c r="IT4" s="42"/>
      <c r="IU4" s="43"/>
      <c r="IV4" s="44">
        <v>2</v>
      </c>
      <c r="IW4" s="39">
        <v>0</v>
      </c>
      <c r="IX4" s="40">
        <v>0</v>
      </c>
      <c r="IY4" s="40">
        <v>0</v>
      </c>
      <c r="IZ4" s="40">
        <v>2</v>
      </c>
      <c r="JA4" s="40">
        <v>2</v>
      </c>
      <c r="JB4" s="40">
        <v>0</v>
      </c>
      <c r="JC4" s="45">
        <v>0</v>
      </c>
      <c r="JD4" s="39">
        <v>1</v>
      </c>
      <c r="JE4" s="46">
        <v>0</v>
      </c>
      <c r="JF4" s="39">
        <v>5</v>
      </c>
      <c r="JG4" s="40">
        <v>0</v>
      </c>
      <c r="JH4" s="40">
        <v>0</v>
      </c>
      <c r="JI4" s="40">
        <v>1</v>
      </c>
      <c r="JJ4" s="40">
        <v>0</v>
      </c>
      <c r="JK4" s="40">
        <v>0</v>
      </c>
      <c r="JL4" s="40">
        <v>0</v>
      </c>
      <c r="JM4" s="52">
        <v>0</v>
      </c>
      <c r="JN4" s="44">
        <v>0</v>
      </c>
      <c r="JO4" s="39">
        <v>5</v>
      </c>
      <c r="JP4" s="40">
        <v>0</v>
      </c>
      <c r="JQ4" s="40">
        <v>2</v>
      </c>
      <c r="JR4" s="40">
        <v>8</v>
      </c>
      <c r="JS4" s="40">
        <v>1</v>
      </c>
      <c r="JT4" s="40">
        <v>1</v>
      </c>
      <c r="JU4" s="45">
        <v>0</v>
      </c>
      <c r="JV4" s="39">
        <v>0</v>
      </c>
      <c r="JW4" s="46">
        <v>0</v>
      </c>
      <c r="JX4" s="39">
        <v>4</v>
      </c>
      <c r="JY4" s="40">
        <v>0</v>
      </c>
      <c r="JZ4" s="40">
        <v>0</v>
      </c>
      <c r="KA4" s="40">
        <v>1</v>
      </c>
      <c r="KB4" s="40">
        <v>1</v>
      </c>
      <c r="KC4" s="40">
        <v>1</v>
      </c>
      <c r="KD4" s="42"/>
      <c r="KE4" s="43"/>
      <c r="KF4" s="44">
        <v>2</v>
      </c>
      <c r="KG4" s="39">
        <v>1</v>
      </c>
      <c r="KH4" s="40">
        <v>0</v>
      </c>
      <c r="KI4" s="40">
        <v>0</v>
      </c>
      <c r="KJ4" s="40">
        <v>5</v>
      </c>
      <c r="KK4" s="40">
        <v>1</v>
      </c>
      <c r="KL4" s="40">
        <v>2</v>
      </c>
      <c r="KM4" s="45">
        <v>2</v>
      </c>
      <c r="KN4" s="39">
        <v>0</v>
      </c>
      <c r="KO4" s="46">
        <v>0</v>
      </c>
      <c r="KP4" s="39">
        <v>1</v>
      </c>
      <c r="KQ4" s="40">
        <v>0</v>
      </c>
      <c r="KR4" s="40">
        <v>1</v>
      </c>
      <c r="KS4" s="40">
        <v>0</v>
      </c>
      <c r="KT4" s="40">
        <v>1</v>
      </c>
      <c r="KU4" s="40">
        <v>1</v>
      </c>
      <c r="KV4" s="42"/>
      <c r="KW4" s="43"/>
      <c r="KX4" s="44">
        <v>4</v>
      </c>
      <c r="KY4" s="39">
        <v>5</v>
      </c>
      <c r="KZ4" s="40">
        <v>0</v>
      </c>
      <c r="LA4" s="40">
        <v>2</v>
      </c>
      <c r="LB4" s="40">
        <v>2</v>
      </c>
      <c r="LC4" s="40">
        <v>1</v>
      </c>
      <c r="LD4" s="40">
        <v>1</v>
      </c>
      <c r="LE4" s="45">
        <v>1</v>
      </c>
      <c r="LF4" s="39">
        <v>0</v>
      </c>
      <c r="LG4" s="46">
        <v>0</v>
      </c>
      <c r="LH4" s="39">
        <v>3</v>
      </c>
      <c r="LI4" s="40">
        <v>0</v>
      </c>
      <c r="LJ4" s="40">
        <v>0</v>
      </c>
      <c r="LK4" s="40">
        <v>3</v>
      </c>
      <c r="LL4" s="40">
        <v>0</v>
      </c>
      <c r="LM4" s="40">
        <v>0</v>
      </c>
      <c r="LN4" s="42"/>
      <c r="LO4" s="43"/>
      <c r="LP4" s="53"/>
      <c r="LQ4" s="54"/>
      <c r="LR4" s="42"/>
      <c r="LS4" s="42"/>
      <c r="LT4" s="42"/>
      <c r="LU4" s="42"/>
      <c r="LV4" s="42"/>
      <c r="LW4" s="55"/>
      <c r="LX4" s="54"/>
      <c r="LY4" s="56"/>
      <c r="LZ4" s="54"/>
      <c r="MA4" s="42"/>
      <c r="MB4" s="42"/>
      <c r="MC4" s="42"/>
      <c r="MD4" s="42"/>
      <c r="ME4" s="42"/>
      <c r="MF4" s="42"/>
      <c r="MG4" s="43"/>
      <c r="MH4" s="53"/>
      <c r="MI4" s="54"/>
      <c r="MJ4" s="42"/>
      <c r="MK4" s="42"/>
      <c r="ML4" s="42"/>
      <c r="MM4" s="42"/>
      <c r="MN4" s="42"/>
      <c r="MO4" s="55"/>
      <c r="MP4" s="54"/>
      <c r="MQ4" s="56"/>
      <c r="MR4" s="54"/>
      <c r="MS4" s="42"/>
      <c r="MT4" s="42"/>
      <c r="MU4" s="42"/>
      <c r="MV4" s="42"/>
      <c r="MW4" s="42"/>
      <c r="MX4" s="42"/>
      <c r="MY4" s="43"/>
      <c r="MZ4" s="53"/>
      <c r="NA4" s="54"/>
      <c r="NB4" s="42"/>
      <c r="NC4" s="42"/>
      <c r="ND4" s="42"/>
      <c r="NE4" s="42"/>
      <c r="NF4" s="42"/>
      <c r="NG4" s="55"/>
      <c r="NH4" s="54"/>
      <c r="NI4" s="56"/>
      <c r="NJ4" s="54"/>
      <c r="NK4" s="42"/>
      <c r="NL4" s="42"/>
      <c r="NM4" s="42"/>
      <c r="NN4" s="42"/>
      <c r="NO4" s="42"/>
      <c r="NP4" s="42"/>
      <c r="NQ4" s="43"/>
      <c r="NR4" s="53"/>
      <c r="NS4" s="54"/>
      <c r="NT4" s="42"/>
      <c r="NU4" s="42"/>
      <c r="NV4" s="42"/>
      <c r="NW4" s="42"/>
      <c r="NX4" s="42"/>
      <c r="NY4" s="55"/>
      <c r="NZ4" s="54"/>
      <c r="OA4" s="56"/>
      <c r="OB4" s="54"/>
      <c r="OC4" s="42"/>
      <c r="OD4" s="42"/>
      <c r="OE4" s="42"/>
      <c r="OF4" s="42"/>
      <c r="OG4" s="42"/>
      <c r="OH4" s="42"/>
      <c r="OI4" s="43"/>
      <c r="OJ4" s="53"/>
      <c r="OK4" s="54"/>
      <c r="OL4" s="42"/>
      <c r="OM4" s="42"/>
      <c r="ON4" s="42"/>
      <c r="OO4" s="42"/>
      <c r="OP4" s="42"/>
      <c r="OQ4" s="55"/>
      <c r="OR4" s="54"/>
      <c r="OS4" s="56"/>
      <c r="OT4" s="54"/>
      <c r="OU4" s="42"/>
      <c r="OV4" s="42"/>
      <c r="OW4" s="42"/>
      <c r="OX4" s="42"/>
      <c r="OY4" s="42"/>
      <c r="OZ4" s="42"/>
      <c r="PA4" s="43"/>
      <c r="PB4" s="53"/>
      <c r="PC4" s="54"/>
      <c r="PD4" s="42"/>
      <c r="PE4" s="42"/>
      <c r="PF4" s="42"/>
      <c r="PG4" s="42"/>
      <c r="PH4" s="42"/>
      <c r="PI4" s="55"/>
      <c r="PJ4" s="54"/>
      <c r="PK4" s="56"/>
      <c r="PL4" s="54"/>
      <c r="PM4" s="42"/>
      <c r="PN4" s="42"/>
      <c r="PO4" s="42"/>
      <c r="PP4" s="42"/>
      <c r="PQ4" s="42"/>
      <c r="PR4" s="42"/>
      <c r="PS4" s="43"/>
      <c r="PT4" s="53"/>
      <c r="PU4" s="54"/>
      <c r="PV4" s="42"/>
      <c r="PW4" s="42"/>
      <c r="PX4" s="42"/>
      <c r="PY4" s="42"/>
      <c r="PZ4" s="42"/>
      <c r="QA4" s="55"/>
      <c r="QB4" s="54"/>
      <c r="QC4" s="56"/>
      <c r="QD4" s="54"/>
      <c r="QE4" s="42"/>
      <c r="QF4" s="42"/>
      <c r="QG4" s="42"/>
      <c r="QH4" s="42"/>
      <c r="QI4" s="42"/>
      <c r="QJ4" s="42"/>
      <c r="QK4" s="43"/>
      <c r="QL4" s="53"/>
      <c r="QM4" s="54"/>
      <c r="QN4" s="42"/>
      <c r="QO4" s="42"/>
      <c r="QP4" s="42"/>
      <c r="QQ4" s="42"/>
      <c r="QR4" s="42"/>
      <c r="QS4" s="55"/>
      <c r="QT4" s="54"/>
      <c r="QU4" s="56"/>
      <c r="QV4" s="54"/>
      <c r="QW4" s="42"/>
      <c r="QX4" s="42"/>
      <c r="QY4" s="42"/>
      <c r="QZ4" s="42"/>
      <c r="RA4" s="42"/>
      <c r="RB4" s="42"/>
      <c r="RC4" s="43"/>
    </row>
    <row r="5" ht="25.4" customHeight="1">
      <c r="A5" t="s" s="57">
        <v>55</v>
      </c>
      <c r="B5" s="58">
        <f>((C38+D38+E38+F38)*100%)/(C38+D38+E38+F38+I38+J38+K38+L38)</f>
        <v>0.6</v>
      </c>
      <c r="C5" s="59">
        <f>(C38*100%)/(C38+I38)</f>
        <v>1</v>
      </c>
      <c r="D5" s="60"/>
      <c r="E5" s="61"/>
      <c r="F5" s="61"/>
      <c r="G5" s="61"/>
      <c r="H5" s="61"/>
      <c r="I5" s="61"/>
      <c r="J5" s="61"/>
      <c r="K5" s="61"/>
      <c r="L5" s="62"/>
      <c r="M5" s="60"/>
      <c r="N5" s="61"/>
      <c r="O5" s="61"/>
      <c r="P5" s="61"/>
      <c r="Q5" s="61"/>
      <c r="R5" s="61"/>
      <c r="S5" s="61"/>
      <c r="T5" s="61"/>
      <c r="U5" s="63"/>
      <c r="V5" s="64">
        <v>1</v>
      </c>
      <c r="W5" s="65">
        <v>1</v>
      </c>
      <c r="X5" s="65">
        <v>0</v>
      </c>
      <c r="Y5" s="65">
        <v>0</v>
      </c>
      <c r="Z5" s="65">
        <v>1</v>
      </c>
      <c r="AA5" s="65">
        <v>1</v>
      </c>
      <c r="AB5" s="65">
        <v>0</v>
      </c>
      <c r="AC5" s="65">
        <v>1</v>
      </c>
      <c r="AD5" s="65">
        <v>0</v>
      </c>
      <c r="AE5" s="65">
        <v>0</v>
      </c>
      <c r="AF5" s="65">
        <v>1</v>
      </c>
      <c r="AG5" s="65">
        <v>0</v>
      </c>
      <c r="AH5" s="65">
        <v>0</v>
      </c>
      <c r="AI5" s="65">
        <v>0</v>
      </c>
      <c r="AJ5" s="65">
        <v>0</v>
      </c>
      <c r="AK5" s="65">
        <v>0</v>
      </c>
      <c r="AL5" s="66"/>
      <c r="AM5" s="67"/>
      <c r="AN5" s="64">
        <v>0</v>
      </c>
      <c r="AO5" s="65">
        <v>0</v>
      </c>
      <c r="AP5" s="65">
        <v>0</v>
      </c>
      <c r="AQ5" s="65">
        <v>0</v>
      </c>
      <c r="AR5" s="65">
        <v>0</v>
      </c>
      <c r="AS5" s="65">
        <v>0</v>
      </c>
      <c r="AT5" s="65">
        <v>0</v>
      </c>
      <c r="AU5" s="65">
        <v>0</v>
      </c>
      <c r="AV5" s="65">
        <v>0</v>
      </c>
      <c r="AW5" s="65">
        <v>0</v>
      </c>
      <c r="AX5" s="65">
        <v>0</v>
      </c>
      <c r="AY5" s="65">
        <v>0</v>
      </c>
      <c r="AZ5" s="65">
        <v>0</v>
      </c>
      <c r="BA5" s="65">
        <v>0</v>
      </c>
      <c r="BB5" s="65">
        <v>0</v>
      </c>
      <c r="BC5" s="65">
        <v>0</v>
      </c>
      <c r="BD5" s="66"/>
      <c r="BE5" s="67"/>
      <c r="BF5" s="64">
        <v>0</v>
      </c>
      <c r="BG5" s="65">
        <v>0</v>
      </c>
      <c r="BH5" s="65">
        <v>0</v>
      </c>
      <c r="BI5" s="65">
        <v>0</v>
      </c>
      <c r="BJ5" s="65">
        <v>0</v>
      </c>
      <c r="BK5" s="65">
        <v>0</v>
      </c>
      <c r="BL5" s="65">
        <v>0</v>
      </c>
      <c r="BM5" s="65">
        <v>0</v>
      </c>
      <c r="BN5" s="65">
        <v>0</v>
      </c>
      <c r="BO5" s="65">
        <v>0</v>
      </c>
      <c r="BP5" s="65">
        <v>0</v>
      </c>
      <c r="BQ5" s="65">
        <v>0</v>
      </c>
      <c r="BR5" s="65">
        <v>0</v>
      </c>
      <c r="BS5" s="65">
        <v>0</v>
      </c>
      <c r="BT5" s="65">
        <v>0</v>
      </c>
      <c r="BU5" s="65">
        <v>0</v>
      </c>
      <c r="BV5" s="66"/>
      <c r="BW5" s="67"/>
      <c r="BX5" s="64">
        <v>1</v>
      </c>
      <c r="BY5" s="65">
        <v>0</v>
      </c>
      <c r="BZ5" s="65">
        <v>0</v>
      </c>
      <c r="CA5" s="65">
        <v>0</v>
      </c>
      <c r="CB5" s="65">
        <v>2</v>
      </c>
      <c r="CC5" s="65">
        <v>1</v>
      </c>
      <c r="CD5" s="65">
        <v>0</v>
      </c>
      <c r="CE5" s="65">
        <v>1</v>
      </c>
      <c r="CF5" s="65">
        <v>0</v>
      </c>
      <c r="CG5" s="65">
        <v>0</v>
      </c>
      <c r="CH5" s="65">
        <v>1</v>
      </c>
      <c r="CI5" s="65">
        <v>0</v>
      </c>
      <c r="CJ5" s="65">
        <v>0</v>
      </c>
      <c r="CK5" s="65">
        <v>0</v>
      </c>
      <c r="CL5" s="65">
        <v>0</v>
      </c>
      <c r="CM5" s="65">
        <v>0</v>
      </c>
      <c r="CN5" s="66"/>
      <c r="CO5" s="67"/>
      <c r="CP5" s="68"/>
      <c r="CQ5" s="61"/>
      <c r="CR5" s="61"/>
      <c r="CS5" s="61"/>
      <c r="CT5" s="61"/>
      <c r="CU5" s="61"/>
      <c r="CV5" s="61"/>
      <c r="CW5" s="61"/>
      <c r="CX5" s="62"/>
      <c r="CY5" s="60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2"/>
      <c r="DP5" s="60"/>
      <c r="DQ5" s="61"/>
      <c r="DR5" s="61"/>
      <c r="DS5" s="61"/>
      <c r="DT5" s="61"/>
      <c r="DU5" s="61"/>
      <c r="DV5" s="61"/>
      <c r="DW5" s="61"/>
      <c r="DX5" s="61"/>
      <c r="DY5" s="63"/>
      <c r="DZ5" s="68"/>
      <c r="EA5" s="61"/>
      <c r="EB5" s="61"/>
      <c r="EC5" s="61"/>
      <c r="ED5" s="61"/>
      <c r="EE5" s="61"/>
      <c r="EF5" s="61"/>
      <c r="EG5" s="61"/>
      <c r="EH5" s="62"/>
      <c r="EI5" s="60"/>
      <c r="EJ5" s="61"/>
      <c r="EK5" s="61"/>
      <c r="EL5" s="61"/>
      <c r="EM5" s="61"/>
      <c r="EN5" s="61"/>
      <c r="EO5" s="61"/>
      <c r="EP5" s="61"/>
      <c r="EQ5" s="63"/>
      <c r="ER5" s="68"/>
      <c r="ES5" s="61"/>
      <c r="ET5" s="61"/>
      <c r="EU5" s="61"/>
      <c r="EV5" s="61"/>
      <c r="EW5" s="61"/>
      <c r="EX5" s="61"/>
      <c r="EY5" s="61"/>
      <c r="EZ5" s="62"/>
      <c r="FA5" s="60"/>
      <c r="FB5" s="61"/>
      <c r="FC5" s="61"/>
      <c r="FD5" s="61"/>
      <c r="FE5" s="61"/>
      <c r="FF5" s="61"/>
      <c r="FG5" s="61"/>
      <c r="FH5" s="61"/>
      <c r="FI5" s="63"/>
      <c r="FJ5" s="68"/>
      <c r="FK5" s="61"/>
      <c r="FL5" s="61"/>
      <c r="FM5" s="61"/>
      <c r="FN5" s="61"/>
      <c r="FO5" s="61"/>
      <c r="FP5" s="61"/>
      <c r="FQ5" s="61"/>
      <c r="FR5" s="62"/>
      <c r="FS5" s="60"/>
      <c r="FT5" s="61"/>
      <c r="FU5" s="61"/>
      <c r="FV5" s="61"/>
      <c r="FW5" s="61"/>
      <c r="FX5" s="61"/>
      <c r="FY5" s="61"/>
      <c r="FZ5" s="61"/>
      <c r="GA5" s="63"/>
      <c r="GB5" s="68"/>
      <c r="GC5" s="61"/>
      <c r="GD5" s="61"/>
      <c r="GE5" s="61"/>
      <c r="GF5" s="61"/>
      <c r="GG5" s="61"/>
      <c r="GH5" s="61"/>
      <c r="GI5" s="61"/>
      <c r="GJ5" s="62"/>
      <c r="GK5" s="60"/>
      <c r="GL5" s="61"/>
      <c r="GM5" s="61"/>
      <c r="GN5" s="61"/>
      <c r="GO5" s="61"/>
      <c r="GP5" s="61"/>
      <c r="GQ5" s="61"/>
      <c r="GR5" s="61"/>
      <c r="GS5" s="63"/>
      <c r="GT5" s="68"/>
      <c r="GU5" s="61"/>
      <c r="GV5" s="61"/>
      <c r="GW5" s="61"/>
      <c r="GX5" s="61"/>
      <c r="GY5" s="61"/>
      <c r="GZ5" s="61"/>
      <c r="HA5" s="61"/>
      <c r="HB5" s="62"/>
      <c r="HC5" s="60"/>
      <c r="HD5" s="61"/>
      <c r="HE5" s="61"/>
      <c r="HF5" s="61"/>
      <c r="HG5" s="61"/>
      <c r="HH5" s="61"/>
      <c r="HI5" s="61"/>
      <c r="HJ5" s="61"/>
      <c r="HK5" s="63"/>
      <c r="HL5" s="68"/>
      <c r="HM5" s="61"/>
      <c r="HN5" s="61"/>
      <c r="HO5" s="61"/>
      <c r="HP5" s="61"/>
      <c r="HQ5" s="61"/>
      <c r="HR5" s="61"/>
      <c r="HS5" s="61"/>
      <c r="HT5" s="62"/>
      <c r="HU5" s="60"/>
      <c r="HV5" s="61"/>
      <c r="HW5" s="61"/>
      <c r="HX5" s="61"/>
      <c r="HY5" s="61"/>
      <c r="HZ5" s="61"/>
      <c r="IA5" s="61"/>
      <c r="IB5" s="61"/>
      <c r="IC5" s="61"/>
      <c r="ID5" s="61"/>
      <c r="IE5" s="61"/>
      <c r="IF5" s="61"/>
      <c r="IG5" s="61"/>
      <c r="IH5" s="61"/>
      <c r="II5" s="61"/>
      <c r="IJ5" s="61"/>
      <c r="IK5" s="61"/>
      <c r="IL5" s="61"/>
      <c r="IM5" s="61"/>
      <c r="IN5" s="61"/>
      <c r="IO5" s="61"/>
      <c r="IP5" s="61"/>
      <c r="IQ5" s="61"/>
      <c r="IR5" s="61"/>
      <c r="IS5" s="61"/>
      <c r="IT5" s="61"/>
      <c r="IU5" s="61"/>
      <c r="IV5" s="61"/>
      <c r="IW5" s="61"/>
      <c r="IX5" s="61"/>
      <c r="IY5" s="61"/>
      <c r="IZ5" s="61"/>
      <c r="JA5" s="61"/>
      <c r="JB5" s="61"/>
      <c r="JC5" s="61"/>
      <c r="JD5" s="61"/>
      <c r="JE5" s="61"/>
      <c r="JF5" s="61"/>
      <c r="JG5" s="61"/>
      <c r="JH5" s="61"/>
      <c r="JI5" s="61"/>
      <c r="JJ5" s="61"/>
      <c r="JK5" s="61"/>
      <c r="JL5" s="61"/>
      <c r="JM5" s="61"/>
      <c r="JN5" s="61"/>
      <c r="JO5" s="61"/>
      <c r="JP5" s="61"/>
      <c r="JQ5" s="61"/>
      <c r="JR5" s="61"/>
      <c r="JS5" s="61"/>
      <c r="JT5" s="61"/>
      <c r="JU5" s="61"/>
      <c r="JV5" s="61"/>
      <c r="JW5" s="61"/>
      <c r="JX5" s="61"/>
      <c r="JY5" s="61"/>
      <c r="JZ5" s="61"/>
      <c r="KA5" s="61"/>
      <c r="KB5" s="61"/>
      <c r="KC5" s="61"/>
      <c r="KD5" s="61"/>
      <c r="KE5" s="61"/>
      <c r="KF5" s="61"/>
      <c r="KG5" s="61"/>
      <c r="KH5" s="61"/>
      <c r="KI5" s="61"/>
      <c r="KJ5" s="61"/>
      <c r="KK5" s="61"/>
      <c r="KL5" s="61"/>
      <c r="KM5" s="61"/>
      <c r="KN5" s="61"/>
      <c r="KO5" s="61"/>
      <c r="KP5" s="61"/>
      <c r="KQ5" s="61"/>
      <c r="KR5" s="61"/>
      <c r="KS5" s="61"/>
      <c r="KT5" s="61"/>
      <c r="KU5" s="61"/>
      <c r="KV5" s="61"/>
      <c r="KW5" s="61"/>
      <c r="KX5" s="61"/>
      <c r="KY5" s="61"/>
      <c r="KZ5" s="61"/>
      <c r="LA5" s="61"/>
      <c r="LB5" s="61"/>
      <c r="LC5" s="61"/>
      <c r="LD5" s="61"/>
      <c r="LE5" s="61"/>
      <c r="LF5" s="61"/>
      <c r="LG5" s="61"/>
      <c r="LH5" s="61"/>
      <c r="LI5" s="61"/>
      <c r="LJ5" s="61"/>
      <c r="LK5" s="61"/>
      <c r="LL5" s="61"/>
      <c r="LM5" s="61"/>
      <c r="LN5" s="61"/>
      <c r="LO5" s="63"/>
      <c r="LP5" s="69"/>
      <c r="LQ5" s="66"/>
      <c r="LR5" s="66"/>
      <c r="LS5" s="66"/>
      <c r="LT5" s="66"/>
      <c r="LU5" s="66"/>
      <c r="LV5" s="66"/>
      <c r="LW5" s="66"/>
      <c r="LX5" s="66"/>
      <c r="LY5" s="66"/>
      <c r="LZ5" s="66"/>
      <c r="MA5" s="66"/>
      <c r="MB5" s="66"/>
      <c r="MC5" s="66"/>
      <c r="MD5" s="66"/>
      <c r="ME5" s="66"/>
      <c r="MF5" s="66"/>
      <c r="MG5" s="67"/>
      <c r="MH5" s="69"/>
      <c r="MI5" s="66"/>
      <c r="MJ5" s="66"/>
      <c r="MK5" s="66"/>
      <c r="ML5" s="66"/>
      <c r="MM5" s="66"/>
      <c r="MN5" s="66"/>
      <c r="MO5" s="66"/>
      <c r="MP5" s="66"/>
      <c r="MQ5" s="66"/>
      <c r="MR5" s="66"/>
      <c r="MS5" s="66"/>
      <c r="MT5" s="66"/>
      <c r="MU5" s="66"/>
      <c r="MV5" s="66"/>
      <c r="MW5" s="66"/>
      <c r="MX5" s="66"/>
      <c r="MY5" s="67"/>
      <c r="MZ5" s="69"/>
      <c r="NA5" s="66"/>
      <c r="NB5" s="66"/>
      <c r="NC5" s="66"/>
      <c r="ND5" s="66"/>
      <c r="NE5" s="66"/>
      <c r="NF5" s="66"/>
      <c r="NG5" s="66"/>
      <c r="NH5" s="66"/>
      <c r="NI5" s="66"/>
      <c r="NJ5" s="66"/>
      <c r="NK5" s="66"/>
      <c r="NL5" s="66"/>
      <c r="NM5" s="66"/>
      <c r="NN5" s="66"/>
      <c r="NO5" s="66"/>
      <c r="NP5" s="66"/>
      <c r="NQ5" s="67"/>
      <c r="NR5" s="69"/>
      <c r="NS5" s="66"/>
      <c r="NT5" s="66"/>
      <c r="NU5" s="66"/>
      <c r="NV5" s="66"/>
      <c r="NW5" s="66"/>
      <c r="NX5" s="66"/>
      <c r="NY5" s="66"/>
      <c r="NZ5" s="66"/>
      <c r="OA5" s="66"/>
      <c r="OB5" s="66"/>
      <c r="OC5" s="66"/>
      <c r="OD5" s="66"/>
      <c r="OE5" s="66"/>
      <c r="OF5" s="66"/>
      <c r="OG5" s="66"/>
      <c r="OH5" s="66"/>
      <c r="OI5" s="67"/>
      <c r="OJ5" s="69"/>
      <c r="OK5" s="66"/>
      <c r="OL5" s="66"/>
      <c r="OM5" s="66"/>
      <c r="ON5" s="66"/>
      <c r="OO5" s="66"/>
      <c r="OP5" s="66"/>
      <c r="OQ5" s="66"/>
      <c r="OR5" s="66"/>
      <c r="OS5" s="66"/>
      <c r="OT5" s="66"/>
      <c r="OU5" s="66"/>
      <c r="OV5" s="66"/>
      <c r="OW5" s="66"/>
      <c r="OX5" s="66"/>
      <c r="OY5" s="66"/>
      <c r="OZ5" s="66"/>
      <c r="PA5" s="67"/>
      <c r="PB5" s="69"/>
      <c r="PC5" s="66"/>
      <c r="PD5" s="66"/>
      <c r="PE5" s="66"/>
      <c r="PF5" s="66"/>
      <c r="PG5" s="66"/>
      <c r="PH5" s="66"/>
      <c r="PI5" s="66"/>
      <c r="PJ5" s="66"/>
      <c r="PK5" s="66"/>
      <c r="PL5" s="66"/>
      <c r="PM5" s="66"/>
      <c r="PN5" s="66"/>
      <c r="PO5" s="66"/>
      <c r="PP5" s="66"/>
      <c r="PQ5" s="66"/>
      <c r="PR5" s="66"/>
      <c r="PS5" s="67"/>
      <c r="PT5" s="69"/>
      <c r="PU5" s="66"/>
      <c r="PV5" s="66"/>
      <c r="PW5" s="66"/>
      <c r="PX5" s="66"/>
      <c r="PY5" s="66"/>
      <c r="PZ5" s="66"/>
      <c r="QA5" s="66"/>
      <c r="QB5" s="66"/>
      <c r="QC5" s="66"/>
      <c r="QD5" s="66"/>
      <c r="QE5" s="66"/>
      <c r="QF5" s="66"/>
      <c r="QG5" s="66"/>
      <c r="QH5" s="66"/>
      <c r="QI5" s="66"/>
      <c r="QJ5" s="66"/>
      <c r="QK5" s="67"/>
      <c r="QL5" s="69"/>
      <c r="QM5" s="66"/>
      <c r="QN5" s="66"/>
      <c r="QO5" s="66"/>
      <c r="QP5" s="66"/>
      <c r="QQ5" s="66"/>
      <c r="QR5" s="66"/>
      <c r="QS5" s="66"/>
      <c r="QT5" s="66"/>
      <c r="QU5" s="66"/>
      <c r="QV5" s="66"/>
      <c r="QW5" s="66"/>
      <c r="QX5" s="66"/>
      <c r="QY5" s="66"/>
      <c r="QZ5" s="66"/>
      <c r="RA5" s="66"/>
      <c r="RB5" s="66"/>
      <c r="RC5" s="67"/>
    </row>
    <row r="6" ht="25.4" customHeight="1">
      <c r="A6" t="s" s="70">
        <v>56</v>
      </c>
      <c r="B6" s="71">
        <f>((C39+D39+E39+F39)*100%)/(C39+D39+E39+F39+I39+J39+K39+L39)</f>
        <v>0.571428571428571</v>
      </c>
      <c r="C6" s="72">
        <f>(C39*100%)/(C39+I39)</f>
        <v>1</v>
      </c>
      <c r="D6" s="60"/>
      <c r="E6" s="61"/>
      <c r="F6" s="61"/>
      <c r="G6" s="61"/>
      <c r="H6" s="61"/>
      <c r="I6" s="61"/>
      <c r="J6" s="61"/>
      <c r="K6" s="61"/>
      <c r="L6" s="62"/>
      <c r="M6" s="60"/>
      <c r="N6" s="61"/>
      <c r="O6" s="61"/>
      <c r="P6" s="61"/>
      <c r="Q6" s="61"/>
      <c r="R6" s="61"/>
      <c r="S6" s="61"/>
      <c r="T6" s="61"/>
      <c r="U6" s="63"/>
      <c r="V6" s="68"/>
      <c r="W6" s="61"/>
      <c r="X6" s="61"/>
      <c r="Y6" s="61"/>
      <c r="Z6" s="61"/>
      <c r="AA6" s="61"/>
      <c r="AB6" s="61"/>
      <c r="AC6" s="61"/>
      <c r="AD6" s="62"/>
      <c r="AE6" s="60"/>
      <c r="AF6" s="61"/>
      <c r="AG6" s="61"/>
      <c r="AH6" s="61"/>
      <c r="AI6" s="61"/>
      <c r="AJ6" s="61"/>
      <c r="AK6" s="61"/>
      <c r="AL6" s="61"/>
      <c r="AM6" s="63"/>
      <c r="AN6" s="68"/>
      <c r="AO6" s="61"/>
      <c r="AP6" s="61"/>
      <c r="AQ6" s="61"/>
      <c r="AR6" s="61"/>
      <c r="AS6" s="61"/>
      <c r="AT6" s="61"/>
      <c r="AU6" s="61"/>
      <c r="AV6" s="62"/>
      <c r="AW6" s="60"/>
      <c r="AX6" s="61"/>
      <c r="AY6" s="61"/>
      <c r="AZ6" s="61"/>
      <c r="BA6" s="61"/>
      <c r="BB6" s="61"/>
      <c r="BC6" s="61"/>
      <c r="BD6" s="61"/>
      <c r="BE6" s="63"/>
      <c r="BF6" s="68"/>
      <c r="BG6" s="61"/>
      <c r="BH6" s="61"/>
      <c r="BI6" s="61"/>
      <c r="BJ6" s="61"/>
      <c r="BK6" s="61"/>
      <c r="BL6" s="61"/>
      <c r="BM6" s="61"/>
      <c r="BN6" s="62"/>
      <c r="BO6" s="60"/>
      <c r="BP6" s="61"/>
      <c r="BQ6" s="61"/>
      <c r="BR6" s="61"/>
      <c r="BS6" s="61"/>
      <c r="BT6" s="61"/>
      <c r="BU6" s="61"/>
      <c r="BV6" s="61"/>
      <c r="BW6" s="63"/>
      <c r="BX6" s="68"/>
      <c r="BY6" s="61"/>
      <c r="BZ6" s="61"/>
      <c r="CA6" s="61"/>
      <c r="CB6" s="61"/>
      <c r="CC6" s="61"/>
      <c r="CD6" s="61"/>
      <c r="CE6" s="61"/>
      <c r="CF6" s="62"/>
      <c r="CG6" s="60"/>
      <c r="CH6" s="61"/>
      <c r="CI6" s="61"/>
      <c r="CJ6" s="61"/>
      <c r="CK6" s="61"/>
      <c r="CL6" s="61"/>
      <c r="CM6" s="61"/>
      <c r="CN6" s="61"/>
      <c r="CO6" s="63"/>
      <c r="CP6" s="68"/>
      <c r="CQ6" s="61"/>
      <c r="CR6" s="61"/>
      <c r="CS6" s="61"/>
      <c r="CT6" s="61"/>
      <c r="CU6" s="61"/>
      <c r="CV6" s="61"/>
      <c r="CW6" s="61"/>
      <c r="CX6" s="62"/>
      <c r="CY6" s="60"/>
      <c r="CZ6" s="61"/>
      <c r="DA6" s="61"/>
      <c r="DB6" s="61"/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  <c r="DO6" s="62"/>
      <c r="DP6" s="60"/>
      <c r="DQ6" s="61"/>
      <c r="DR6" s="61"/>
      <c r="DS6" s="61"/>
      <c r="DT6" s="61"/>
      <c r="DU6" s="61"/>
      <c r="DV6" s="61"/>
      <c r="DW6" s="61"/>
      <c r="DX6" s="61"/>
      <c r="DY6" s="63"/>
      <c r="DZ6" s="68"/>
      <c r="EA6" s="61"/>
      <c r="EB6" s="61"/>
      <c r="EC6" s="61"/>
      <c r="ED6" s="61"/>
      <c r="EE6" s="61"/>
      <c r="EF6" s="61"/>
      <c r="EG6" s="61"/>
      <c r="EH6" s="62"/>
      <c r="EI6" s="60"/>
      <c r="EJ6" s="61"/>
      <c r="EK6" s="61"/>
      <c r="EL6" s="61"/>
      <c r="EM6" s="61"/>
      <c r="EN6" s="61"/>
      <c r="EO6" s="61"/>
      <c r="EP6" s="61"/>
      <c r="EQ6" s="63"/>
      <c r="ER6" s="68"/>
      <c r="ES6" s="61"/>
      <c r="ET6" s="61"/>
      <c r="EU6" s="61"/>
      <c r="EV6" s="61"/>
      <c r="EW6" s="61"/>
      <c r="EX6" s="61"/>
      <c r="EY6" s="61"/>
      <c r="EZ6" s="62"/>
      <c r="FA6" s="60"/>
      <c r="FB6" s="61"/>
      <c r="FC6" s="61"/>
      <c r="FD6" s="61"/>
      <c r="FE6" s="61"/>
      <c r="FF6" s="61"/>
      <c r="FG6" s="61"/>
      <c r="FH6" s="61"/>
      <c r="FI6" s="63"/>
      <c r="FJ6" s="68"/>
      <c r="FK6" s="61"/>
      <c r="FL6" s="61"/>
      <c r="FM6" s="61"/>
      <c r="FN6" s="61"/>
      <c r="FO6" s="61"/>
      <c r="FP6" s="61"/>
      <c r="FQ6" s="61"/>
      <c r="FR6" s="62"/>
      <c r="FS6" s="60"/>
      <c r="FT6" s="61"/>
      <c r="FU6" s="61"/>
      <c r="FV6" s="61"/>
      <c r="FW6" s="61"/>
      <c r="FX6" s="61"/>
      <c r="FY6" s="61"/>
      <c r="FZ6" s="61"/>
      <c r="GA6" s="63"/>
      <c r="GB6" s="68"/>
      <c r="GC6" s="61"/>
      <c r="GD6" s="61"/>
      <c r="GE6" s="61"/>
      <c r="GF6" s="61"/>
      <c r="GG6" s="61"/>
      <c r="GH6" s="61"/>
      <c r="GI6" s="61"/>
      <c r="GJ6" s="62"/>
      <c r="GK6" s="60"/>
      <c r="GL6" s="61"/>
      <c r="GM6" s="61"/>
      <c r="GN6" s="61"/>
      <c r="GO6" s="61"/>
      <c r="GP6" s="61"/>
      <c r="GQ6" s="61"/>
      <c r="GR6" s="61"/>
      <c r="GS6" s="63"/>
      <c r="GT6" s="68"/>
      <c r="GU6" s="61"/>
      <c r="GV6" s="61"/>
      <c r="GW6" s="61"/>
      <c r="GX6" s="61"/>
      <c r="GY6" s="61"/>
      <c r="GZ6" s="61"/>
      <c r="HA6" s="61"/>
      <c r="HB6" s="62"/>
      <c r="HC6" s="60"/>
      <c r="HD6" s="61"/>
      <c r="HE6" s="61"/>
      <c r="HF6" s="61"/>
      <c r="HG6" s="61"/>
      <c r="HH6" s="61"/>
      <c r="HI6" s="61"/>
      <c r="HJ6" s="61"/>
      <c r="HK6" s="63"/>
      <c r="HL6" s="68"/>
      <c r="HM6" s="61"/>
      <c r="HN6" s="61"/>
      <c r="HO6" s="61"/>
      <c r="HP6" s="61"/>
      <c r="HQ6" s="61"/>
      <c r="HR6" s="61"/>
      <c r="HS6" s="61"/>
      <c r="HT6" s="62"/>
      <c r="HU6" s="60"/>
      <c r="HV6" s="61"/>
      <c r="HW6" s="61"/>
      <c r="HX6" s="61"/>
      <c r="HY6" s="61"/>
      <c r="HZ6" s="61"/>
      <c r="IA6" s="61"/>
      <c r="IB6" s="61"/>
      <c r="IC6" s="63"/>
      <c r="ID6" s="73">
        <v>0</v>
      </c>
      <c r="IE6" s="74">
        <v>1</v>
      </c>
      <c r="IF6" s="74">
        <v>0</v>
      </c>
      <c r="IG6" s="74">
        <v>0</v>
      </c>
      <c r="IH6" s="74">
        <v>4</v>
      </c>
      <c r="II6" s="74">
        <v>1</v>
      </c>
      <c r="IJ6" s="74">
        <v>0</v>
      </c>
      <c r="IK6" s="74">
        <v>1</v>
      </c>
      <c r="IL6" s="74">
        <v>0</v>
      </c>
      <c r="IM6" s="74">
        <v>0</v>
      </c>
      <c r="IN6" s="74">
        <v>0</v>
      </c>
      <c r="IO6" s="74">
        <v>0</v>
      </c>
      <c r="IP6" s="74">
        <v>0</v>
      </c>
      <c r="IQ6" s="74">
        <v>0</v>
      </c>
      <c r="IR6" s="74">
        <v>0</v>
      </c>
      <c r="IS6" s="74">
        <v>0</v>
      </c>
      <c r="IT6" s="74">
        <v>1</v>
      </c>
      <c r="IU6" s="75">
        <v>1</v>
      </c>
      <c r="IV6" s="73">
        <v>1</v>
      </c>
      <c r="IW6" s="74">
        <v>0</v>
      </c>
      <c r="IX6" s="74">
        <v>0</v>
      </c>
      <c r="IY6" s="74">
        <v>0</v>
      </c>
      <c r="IZ6" s="74">
        <v>2</v>
      </c>
      <c r="JA6" s="74">
        <v>0</v>
      </c>
      <c r="JB6" s="74">
        <v>0</v>
      </c>
      <c r="JC6" s="74">
        <v>0</v>
      </c>
      <c r="JD6" s="74">
        <v>1</v>
      </c>
      <c r="JE6" s="74">
        <v>0</v>
      </c>
      <c r="JF6" s="74">
        <v>2</v>
      </c>
      <c r="JG6" s="74">
        <v>0</v>
      </c>
      <c r="JH6" s="74">
        <v>0</v>
      </c>
      <c r="JI6" s="74">
        <v>0</v>
      </c>
      <c r="JJ6" s="74">
        <v>0</v>
      </c>
      <c r="JK6" s="74">
        <v>1</v>
      </c>
      <c r="JL6" s="74">
        <v>0</v>
      </c>
      <c r="JM6" s="75">
        <v>0</v>
      </c>
      <c r="JN6" s="73">
        <v>0</v>
      </c>
      <c r="JO6" s="74">
        <v>0</v>
      </c>
      <c r="JP6" s="74">
        <v>0</v>
      </c>
      <c r="JQ6" s="74">
        <v>0</v>
      </c>
      <c r="JR6" s="74">
        <v>6</v>
      </c>
      <c r="JS6" s="74">
        <v>0</v>
      </c>
      <c r="JT6" s="74">
        <v>0</v>
      </c>
      <c r="JU6" s="74">
        <v>0</v>
      </c>
      <c r="JV6" s="74">
        <v>0</v>
      </c>
      <c r="JW6" s="74">
        <v>0</v>
      </c>
      <c r="JX6" s="74">
        <v>2</v>
      </c>
      <c r="JY6" s="74">
        <v>0</v>
      </c>
      <c r="JZ6" s="74">
        <v>0</v>
      </c>
      <c r="KA6" s="74">
        <v>0</v>
      </c>
      <c r="KB6" s="74">
        <v>1</v>
      </c>
      <c r="KC6" s="74">
        <v>0</v>
      </c>
      <c r="KD6" s="76"/>
      <c r="KE6" s="77"/>
      <c r="KF6" s="73">
        <v>1</v>
      </c>
      <c r="KG6" s="74">
        <v>1</v>
      </c>
      <c r="KH6" s="74">
        <v>0</v>
      </c>
      <c r="KI6" s="74">
        <v>0</v>
      </c>
      <c r="KJ6" s="74">
        <v>1</v>
      </c>
      <c r="KK6" s="74">
        <v>0</v>
      </c>
      <c r="KL6" s="74">
        <v>0</v>
      </c>
      <c r="KM6" s="74">
        <v>1</v>
      </c>
      <c r="KN6" s="74">
        <v>0</v>
      </c>
      <c r="KO6" s="74">
        <v>0</v>
      </c>
      <c r="KP6" s="74">
        <v>4</v>
      </c>
      <c r="KQ6" s="74">
        <v>0</v>
      </c>
      <c r="KR6" s="74">
        <v>0</v>
      </c>
      <c r="KS6" s="74">
        <v>0</v>
      </c>
      <c r="KT6" s="74">
        <v>0</v>
      </c>
      <c r="KU6" s="74">
        <v>0</v>
      </c>
      <c r="KV6" s="76"/>
      <c r="KW6" s="76"/>
      <c r="KX6" s="61"/>
      <c r="KY6" s="61"/>
      <c r="KZ6" s="61"/>
      <c r="LA6" s="61"/>
      <c r="LB6" s="61"/>
      <c r="LC6" s="61"/>
      <c r="LD6" s="61"/>
      <c r="LE6" s="61"/>
      <c r="LF6" s="61"/>
      <c r="LG6" s="61"/>
      <c r="LH6" s="61"/>
      <c r="LI6" s="61"/>
      <c r="LJ6" s="61"/>
      <c r="LK6" s="61"/>
      <c r="LL6" s="61"/>
      <c r="LM6" s="61"/>
      <c r="LN6" s="61"/>
      <c r="LO6" s="63"/>
      <c r="LP6" s="78"/>
      <c r="LQ6" s="76"/>
      <c r="LR6" s="76"/>
      <c r="LS6" s="76"/>
      <c r="LT6" s="76"/>
      <c r="LU6" s="76"/>
      <c r="LV6" s="76"/>
      <c r="LW6" s="76"/>
      <c r="LX6" s="76"/>
      <c r="LY6" s="76"/>
      <c r="LZ6" s="76"/>
      <c r="MA6" s="76"/>
      <c r="MB6" s="76"/>
      <c r="MC6" s="76"/>
      <c r="MD6" s="76"/>
      <c r="ME6" s="76"/>
      <c r="MF6" s="76"/>
      <c r="MG6" s="77"/>
      <c r="MH6" s="78"/>
      <c r="MI6" s="76"/>
      <c r="MJ6" s="76"/>
      <c r="MK6" s="76"/>
      <c r="ML6" s="76"/>
      <c r="MM6" s="76"/>
      <c r="MN6" s="76"/>
      <c r="MO6" s="76"/>
      <c r="MP6" s="76"/>
      <c r="MQ6" s="76"/>
      <c r="MR6" s="76"/>
      <c r="MS6" s="76"/>
      <c r="MT6" s="76"/>
      <c r="MU6" s="76"/>
      <c r="MV6" s="76"/>
      <c r="MW6" s="76"/>
      <c r="MX6" s="76"/>
      <c r="MY6" s="77"/>
      <c r="MZ6" s="78"/>
      <c r="NA6" s="76"/>
      <c r="NB6" s="76"/>
      <c r="NC6" s="76"/>
      <c r="ND6" s="76"/>
      <c r="NE6" s="76"/>
      <c r="NF6" s="76"/>
      <c r="NG6" s="76"/>
      <c r="NH6" s="76"/>
      <c r="NI6" s="76"/>
      <c r="NJ6" s="76"/>
      <c r="NK6" s="76"/>
      <c r="NL6" s="76"/>
      <c r="NM6" s="76"/>
      <c r="NN6" s="76"/>
      <c r="NO6" s="76"/>
      <c r="NP6" s="76"/>
      <c r="NQ6" s="77"/>
      <c r="NR6" s="78"/>
      <c r="NS6" s="76"/>
      <c r="NT6" s="76"/>
      <c r="NU6" s="76"/>
      <c r="NV6" s="76"/>
      <c r="NW6" s="76"/>
      <c r="NX6" s="76"/>
      <c r="NY6" s="76"/>
      <c r="NZ6" s="76"/>
      <c r="OA6" s="76"/>
      <c r="OB6" s="76"/>
      <c r="OC6" s="76"/>
      <c r="OD6" s="76"/>
      <c r="OE6" s="76"/>
      <c r="OF6" s="76"/>
      <c r="OG6" s="76"/>
      <c r="OH6" s="76"/>
      <c r="OI6" s="77"/>
      <c r="OJ6" s="78"/>
      <c r="OK6" s="76"/>
      <c r="OL6" s="76"/>
      <c r="OM6" s="76"/>
      <c r="ON6" s="76"/>
      <c r="OO6" s="76"/>
      <c r="OP6" s="76"/>
      <c r="OQ6" s="76"/>
      <c r="OR6" s="76"/>
      <c r="OS6" s="76"/>
      <c r="OT6" s="76"/>
      <c r="OU6" s="76"/>
      <c r="OV6" s="76"/>
      <c r="OW6" s="76"/>
      <c r="OX6" s="76"/>
      <c r="OY6" s="76"/>
      <c r="OZ6" s="76"/>
      <c r="PA6" s="77"/>
      <c r="PB6" s="78"/>
      <c r="PC6" s="76"/>
      <c r="PD6" s="76"/>
      <c r="PE6" s="76"/>
      <c r="PF6" s="76"/>
      <c r="PG6" s="76"/>
      <c r="PH6" s="76"/>
      <c r="PI6" s="76"/>
      <c r="PJ6" s="76"/>
      <c r="PK6" s="76"/>
      <c r="PL6" s="76"/>
      <c r="PM6" s="76"/>
      <c r="PN6" s="76"/>
      <c r="PO6" s="76"/>
      <c r="PP6" s="76"/>
      <c r="PQ6" s="76"/>
      <c r="PR6" s="76"/>
      <c r="PS6" s="77"/>
      <c r="PT6" s="78"/>
      <c r="PU6" s="76"/>
      <c r="PV6" s="76"/>
      <c r="PW6" s="76"/>
      <c r="PX6" s="76"/>
      <c r="PY6" s="76"/>
      <c r="PZ6" s="76"/>
      <c r="QA6" s="76"/>
      <c r="QB6" s="76"/>
      <c r="QC6" s="76"/>
      <c r="QD6" s="76"/>
      <c r="QE6" s="76"/>
      <c r="QF6" s="76"/>
      <c r="QG6" s="76"/>
      <c r="QH6" s="76"/>
      <c r="QI6" s="76"/>
      <c r="QJ6" s="76"/>
      <c r="QK6" s="77"/>
      <c r="QL6" s="78"/>
      <c r="QM6" s="76"/>
      <c r="QN6" s="76"/>
      <c r="QO6" s="76"/>
      <c r="QP6" s="76"/>
      <c r="QQ6" s="76"/>
      <c r="QR6" s="76"/>
      <c r="QS6" s="76"/>
      <c r="QT6" s="76"/>
      <c r="QU6" s="76"/>
      <c r="QV6" s="76"/>
      <c r="QW6" s="76"/>
      <c r="QX6" s="76"/>
      <c r="QY6" s="76"/>
      <c r="QZ6" s="76"/>
      <c r="RA6" s="76"/>
      <c r="RB6" s="76"/>
      <c r="RC6" s="77"/>
    </row>
    <row r="7" ht="25.4" customHeight="1">
      <c r="A7" t="s" s="79">
        <v>57</v>
      </c>
      <c r="B7" s="58">
        <f>((C40+D40+E40+F40)*100%)/(C40+D40+E40+F40+I40+J40+K40+L40)</f>
        <v>0.857142857142857</v>
      </c>
      <c r="C7" s="37">
        <f>(C40*100%)/(C40+I40)</f>
        <v>0</v>
      </c>
      <c r="D7" s="60"/>
      <c r="E7" s="61"/>
      <c r="F7" s="61"/>
      <c r="G7" s="61"/>
      <c r="H7" s="61"/>
      <c r="I7" s="61"/>
      <c r="J7" s="61"/>
      <c r="K7" s="61"/>
      <c r="L7" s="62"/>
      <c r="M7" s="60"/>
      <c r="N7" s="61"/>
      <c r="O7" s="61"/>
      <c r="P7" s="61"/>
      <c r="Q7" s="61"/>
      <c r="R7" s="61"/>
      <c r="S7" s="61"/>
      <c r="T7" s="61"/>
      <c r="U7" s="63"/>
      <c r="V7" s="68"/>
      <c r="W7" s="61"/>
      <c r="X7" s="61"/>
      <c r="Y7" s="61"/>
      <c r="Z7" s="61"/>
      <c r="AA7" s="61"/>
      <c r="AB7" s="61"/>
      <c r="AC7" s="61"/>
      <c r="AD7" s="62"/>
      <c r="AE7" s="60"/>
      <c r="AF7" s="61"/>
      <c r="AG7" s="61"/>
      <c r="AH7" s="61"/>
      <c r="AI7" s="61"/>
      <c r="AJ7" s="61"/>
      <c r="AK7" s="61"/>
      <c r="AL7" s="61"/>
      <c r="AM7" s="63"/>
      <c r="AN7" s="64">
        <v>0</v>
      </c>
      <c r="AO7" s="65">
        <v>0</v>
      </c>
      <c r="AP7" s="65">
        <v>0</v>
      </c>
      <c r="AQ7" s="65">
        <v>0</v>
      </c>
      <c r="AR7" s="65">
        <v>4</v>
      </c>
      <c r="AS7" s="65">
        <v>0</v>
      </c>
      <c r="AT7" s="65">
        <v>0</v>
      </c>
      <c r="AU7" s="65">
        <v>0</v>
      </c>
      <c r="AV7" s="65">
        <v>0</v>
      </c>
      <c r="AW7" s="65">
        <v>0</v>
      </c>
      <c r="AX7" s="65">
        <v>2</v>
      </c>
      <c r="AY7" s="65">
        <v>0</v>
      </c>
      <c r="AZ7" s="65">
        <v>0</v>
      </c>
      <c r="BA7" s="65">
        <v>0</v>
      </c>
      <c r="BB7" s="65">
        <v>0</v>
      </c>
      <c r="BC7" s="65">
        <v>0</v>
      </c>
      <c r="BD7" s="66"/>
      <c r="BE7" s="67"/>
      <c r="BF7" s="64">
        <v>0</v>
      </c>
      <c r="BG7" s="65">
        <v>1</v>
      </c>
      <c r="BH7" s="65">
        <v>0</v>
      </c>
      <c r="BI7" s="65">
        <v>0</v>
      </c>
      <c r="BJ7" s="65">
        <v>0</v>
      </c>
      <c r="BK7" s="65">
        <v>1</v>
      </c>
      <c r="BL7" s="65">
        <v>0</v>
      </c>
      <c r="BM7" s="65">
        <v>0</v>
      </c>
      <c r="BN7" s="65">
        <v>0</v>
      </c>
      <c r="BO7" s="65">
        <v>0</v>
      </c>
      <c r="BP7" s="65">
        <v>0</v>
      </c>
      <c r="BQ7" s="65">
        <v>0</v>
      </c>
      <c r="BR7" s="65">
        <v>0</v>
      </c>
      <c r="BS7" s="65">
        <v>0</v>
      </c>
      <c r="BT7" s="65">
        <v>0</v>
      </c>
      <c r="BU7" s="65">
        <v>0</v>
      </c>
      <c r="BV7" s="66"/>
      <c r="BW7" s="67"/>
      <c r="BX7" s="64">
        <v>0</v>
      </c>
      <c r="BY7" s="65">
        <v>2</v>
      </c>
      <c r="BZ7" s="65">
        <v>0</v>
      </c>
      <c r="CA7" s="65">
        <v>0</v>
      </c>
      <c r="CB7" s="65">
        <v>2</v>
      </c>
      <c r="CC7" s="65">
        <v>0</v>
      </c>
      <c r="CD7" s="65">
        <v>0</v>
      </c>
      <c r="CE7" s="65">
        <v>0</v>
      </c>
      <c r="CF7" s="65">
        <v>0</v>
      </c>
      <c r="CG7" s="65">
        <v>0</v>
      </c>
      <c r="CH7" s="65">
        <v>0</v>
      </c>
      <c r="CI7" s="65">
        <v>0</v>
      </c>
      <c r="CJ7" s="65">
        <v>0</v>
      </c>
      <c r="CK7" s="65">
        <v>0</v>
      </c>
      <c r="CL7" s="65">
        <v>0</v>
      </c>
      <c r="CM7" s="65">
        <v>0</v>
      </c>
      <c r="CN7" s="66"/>
      <c r="CO7" s="67"/>
      <c r="CP7" s="64">
        <v>0</v>
      </c>
      <c r="CQ7" s="65">
        <v>4</v>
      </c>
      <c r="CR7" s="65">
        <v>0</v>
      </c>
      <c r="CS7" s="65">
        <v>0</v>
      </c>
      <c r="CT7" s="65">
        <v>1</v>
      </c>
      <c r="CU7" s="65">
        <v>1</v>
      </c>
      <c r="CV7" s="65">
        <v>0</v>
      </c>
      <c r="CW7" s="65">
        <v>1</v>
      </c>
      <c r="CX7" s="65">
        <v>0</v>
      </c>
      <c r="CY7" s="65">
        <v>0</v>
      </c>
      <c r="CZ7" s="65">
        <v>1</v>
      </c>
      <c r="DA7" s="65">
        <v>0</v>
      </c>
      <c r="DB7" s="65">
        <v>0</v>
      </c>
      <c r="DC7" s="65">
        <v>0</v>
      </c>
      <c r="DD7" s="65">
        <v>0</v>
      </c>
      <c r="DE7" s="65">
        <v>0</v>
      </c>
      <c r="DF7" s="66"/>
      <c r="DG7" s="67"/>
      <c r="DH7" s="64">
        <v>0</v>
      </c>
      <c r="DI7" s="65">
        <v>1</v>
      </c>
      <c r="DJ7" s="65">
        <v>0</v>
      </c>
      <c r="DK7" s="65">
        <v>0</v>
      </c>
      <c r="DL7" s="65">
        <v>1</v>
      </c>
      <c r="DM7" s="65">
        <v>0</v>
      </c>
      <c r="DN7" s="65">
        <v>0</v>
      </c>
      <c r="DO7" s="65">
        <v>0</v>
      </c>
      <c r="DP7" s="65">
        <v>0</v>
      </c>
      <c r="DQ7" s="65">
        <v>0</v>
      </c>
      <c r="DR7" s="65">
        <v>0</v>
      </c>
      <c r="DS7" s="65">
        <v>0</v>
      </c>
      <c r="DT7" s="65">
        <v>0</v>
      </c>
      <c r="DU7" s="65">
        <v>0</v>
      </c>
      <c r="DV7" s="65">
        <v>0</v>
      </c>
      <c r="DW7" s="65">
        <v>0</v>
      </c>
      <c r="DX7" s="66"/>
      <c r="DY7" s="67"/>
      <c r="DZ7" s="64">
        <v>0</v>
      </c>
      <c r="EA7" s="65">
        <v>0</v>
      </c>
      <c r="EB7" s="65">
        <v>0</v>
      </c>
      <c r="EC7" s="65">
        <v>0</v>
      </c>
      <c r="ED7" s="65">
        <v>0</v>
      </c>
      <c r="EE7" s="65">
        <v>0</v>
      </c>
      <c r="EF7" s="65">
        <v>0</v>
      </c>
      <c r="EG7" s="65">
        <v>0</v>
      </c>
      <c r="EH7" s="65">
        <v>0</v>
      </c>
      <c r="EI7" s="65">
        <v>0</v>
      </c>
      <c r="EJ7" s="65">
        <v>3</v>
      </c>
      <c r="EK7" s="65">
        <v>0</v>
      </c>
      <c r="EL7" s="65">
        <v>0</v>
      </c>
      <c r="EM7" s="65">
        <v>0</v>
      </c>
      <c r="EN7" s="65">
        <v>0</v>
      </c>
      <c r="EO7" s="65">
        <v>1</v>
      </c>
      <c r="EP7" s="66"/>
      <c r="EQ7" s="67"/>
      <c r="ER7" s="64">
        <v>0</v>
      </c>
      <c r="ES7" s="65">
        <v>0</v>
      </c>
      <c r="ET7" s="65">
        <v>0</v>
      </c>
      <c r="EU7" s="65">
        <v>0</v>
      </c>
      <c r="EV7" s="65">
        <v>0</v>
      </c>
      <c r="EW7" s="65">
        <v>0</v>
      </c>
      <c r="EX7" s="65">
        <v>0</v>
      </c>
      <c r="EY7" s="65">
        <v>0</v>
      </c>
      <c r="EZ7" s="65">
        <v>0</v>
      </c>
      <c r="FA7" s="65">
        <v>0</v>
      </c>
      <c r="FB7" s="65">
        <v>0</v>
      </c>
      <c r="FC7" s="65">
        <v>0</v>
      </c>
      <c r="FD7" s="65">
        <v>0</v>
      </c>
      <c r="FE7" s="65">
        <v>0</v>
      </c>
      <c r="FF7" s="65">
        <v>0</v>
      </c>
      <c r="FG7" s="65">
        <v>0</v>
      </c>
      <c r="FH7" s="66"/>
      <c r="FI7" s="67"/>
      <c r="FJ7" s="64">
        <v>0</v>
      </c>
      <c r="FK7" s="65">
        <v>1</v>
      </c>
      <c r="FL7" s="65">
        <v>0</v>
      </c>
      <c r="FM7" s="65">
        <v>0</v>
      </c>
      <c r="FN7" s="65">
        <v>0</v>
      </c>
      <c r="FO7" s="65">
        <v>0</v>
      </c>
      <c r="FP7" s="65">
        <v>1</v>
      </c>
      <c r="FQ7" s="65">
        <v>0</v>
      </c>
      <c r="FR7" s="65">
        <v>0</v>
      </c>
      <c r="FS7" s="65">
        <v>0</v>
      </c>
      <c r="FT7" s="65">
        <v>0</v>
      </c>
      <c r="FU7" s="65">
        <v>0</v>
      </c>
      <c r="FV7" s="65">
        <v>0</v>
      </c>
      <c r="FW7" s="65">
        <v>0</v>
      </c>
      <c r="FX7" s="65">
        <v>0</v>
      </c>
      <c r="FY7" s="65">
        <v>0</v>
      </c>
      <c r="FZ7" s="66"/>
      <c r="GA7" s="67"/>
      <c r="GB7" s="64">
        <v>0</v>
      </c>
      <c r="GC7" s="65">
        <v>0</v>
      </c>
      <c r="GD7" s="65">
        <v>0</v>
      </c>
      <c r="GE7" s="65">
        <v>0</v>
      </c>
      <c r="GF7" s="65">
        <v>0</v>
      </c>
      <c r="GG7" s="65">
        <v>0</v>
      </c>
      <c r="GH7" s="65">
        <v>0</v>
      </c>
      <c r="GI7" s="65">
        <v>0</v>
      </c>
      <c r="GJ7" s="65">
        <v>0</v>
      </c>
      <c r="GK7" s="65">
        <v>0</v>
      </c>
      <c r="GL7" s="65">
        <v>0</v>
      </c>
      <c r="GM7" s="65">
        <v>0</v>
      </c>
      <c r="GN7" s="65">
        <v>0</v>
      </c>
      <c r="GO7" s="65">
        <v>0</v>
      </c>
      <c r="GP7" s="65">
        <v>0</v>
      </c>
      <c r="GQ7" s="65">
        <v>0</v>
      </c>
      <c r="GR7" s="66"/>
      <c r="GS7" s="67"/>
      <c r="GT7" s="64">
        <v>0</v>
      </c>
      <c r="GU7" s="65">
        <v>0</v>
      </c>
      <c r="GV7" s="65">
        <v>0</v>
      </c>
      <c r="GW7" s="65">
        <v>0</v>
      </c>
      <c r="GX7" s="65">
        <v>1</v>
      </c>
      <c r="GY7" s="65">
        <v>0</v>
      </c>
      <c r="GZ7" s="65">
        <v>0</v>
      </c>
      <c r="HA7" s="65">
        <v>0</v>
      </c>
      <c r="HB7" s="65">
        <v>0</v>
      </c>
      <c r="HC7" s="65">
        <v>0</v>
      </c>
      <c r="HD7" s="65">
        <v>0</v>
      </c>
      <c r="HE7" s="65">
        <v>0</v>
      </c>
      <c r="HF7" s="65">
        <v>0</v>
      </c>
      <c r="HG7" s="65">
        <v>0</v>
      </c>
      <c r="HH7" s="65">
        <v>1</v>
      </c>
      <c r="HI7" s="65">
        <v>0</v>
      </c>
      <c r="HJ7" s="66"/>
      <c r="HK7" s="67"/>
      <c r="HL7" s="64">
        <v>0</v>
      </c>
      <c r="HM7" s="65">
        <v>1</v>
      </c>
      <c r="HN7" s="65">
        <v>1</v>
      </c>
      <c r="HO7" s="65">
        <v>0</v>
      </c>
      <c r="HP7" s="65">
        <v>2</v>
      </c>
      <c r="HQ7" s="65">
        <v>1</v>
      </c>
      <c r="HR7" s="65">
        <v>0</v>
      </c>
      <c r="HS7" s="65">
        <v>0</v>
      </c>
      <c r="HT7" s="65">
        <v>0</v>
      </c>
      <c r="HU7" s="65">
        <v>0</v>
      </c>
      <c r="HV7" s="65">
        <v>2</v>
      </c>
      <c r="HW7" s="65">
        <v>0</v>
      </c>
      <c r="HX7" s="65">
        <v>0</v>
      </c>
      <c r="HY7" s="65">
        <v>1</v>
      </c>
      <c r="HZ7" s="65">
        <v>0</v>
      </c>
      <c r="IA7" s="65">
        <v>0</v>
      </c>
      <c r="IB7" s="66"/>
      <c r="IC7" s="66"/>
      <c r="ID7" s="61"/>
      <c r="IE7" s="61"/>
      <c r="IF7" s="61"/>
      <c r="IG7" s="61"/>
      <c r="IH7" s="61"/>
      <c r="II7" s="61"/>
      <c r="IJ7" s="61"/>
      <c r="IK7" s="61"/>
      <c r="IL7" s="61"/>
      <c r="IM7" s="61"/>
      <c r="IN7" s="61"/>
      <c r="IO7" s="61"/>
      <c r="IP7" s="61"/>
      <c r="IQ7" s="61"/>
      <c r="IR7" s="61"/>
      <c r="IS7" s="61"/>
      <c r="IT7" s="61"/>
      <c r="IU7" s="63"/>
      <c r="IV7" s="64">
        <v>0</v>
      </c>
      <c r="IW7" s="65">
        <v>1</v>
      </c>
      <c r="IX7" s="65">
        <v>0</v>
      </c>
      <c r="IY7" s="65">
        <v>0</v>
      </c>
      <c r="IZ7" s="65">
        <v>0</v>
      </c>
      <c r="JA7" s="65">
        <v>0</v>
      </c>
      <c r="JB7" s="65">
        <v>0</v>
      </c>
      <c r="JC7" s="65">
        <v>0</v>
      </c>
      <c r="JD7" s="65">
        <v>0</v>
      </c>
      <c r="JE7" s="65">
        <v>0</v>
      </c>
      <c r="JF7" s="65">
        <v>1</v>
      </c>
      <c r="JG7" s="65">
        <v>0</v>
      </c>
      <c r="JH7" s="65">
        <v>0</v>
      </c>
      <c r="JI7" s="65">
        <v>0</v>
      </c>
      <c r="JJ7" s="65">
        <v>0</v>
      </c>
      <c r="JK7" s="65">
        <v>0</v>
      </c>
      <c r="JL7" s="65">
        <v>0</v>
      </c>
      <c r="JM7" s="65">
        <v>0</v>
      </c>
      <c r="JN7" s="61"/>
      <c r="JO7" s="61"/>
      <c r="JP7" s="61"/>
      <c r="JQ7" s="61"/>
      <c r="JR7" s="61"/>
      <c r="JS7" s="61"/>
      <c r="JT7" s="61"/>
      <c r="JU7" s="61"/>
      <c r="JV7" s="61"/>
      <c r="JW7" s="61"/>
      <c r="JX7" s="61"/>
      <c r="JY7" s="61"/>
      <c r="JZ7" s="61"/>
      <c r="KA7" s="61"/>
      <c r="KB7" s="61"/>
      <c r="KC7" s="61"/>
      <c r="KD7" s="61"/>
      <c r="KE7" s="61"/>
      <c r="KF7" s="61"/>
      <c r="KG7" s="61"/>
      <c r="KH7" s="61"/>
      <c r="KI7" s="61"/>
      <c r="KJ7" s="61"/>
      <c r="KK7" s="61"/>
      <c r="KL7" s="61"/>
      <c r="KM7" s="61"/>
      <c r="KN7" s="61"/>
      <c r="KO7" s="61"/>
      <c r="KP7" s="61"/>
      <c r="KQ7" s="61"/>
      <c r="KR7" s="61"/>
      <c r="KS7" s="61"/>
      <c r="KT7" s="61"/>
      <c r="KU7" s="61"/>
      <c r="KV7" s="61"/>
      <c r="KW7" s="63"/>
      <c r="KX7" s="64">
        <v>0</v>
      </c>
      <c r="KY7" s="65">
        <v>0</v>
      </c>
      <c r="KZ7" s="65">
        <v>0</v>
      </c>
      <c r="LA7" s="65">
        <v>0</v>
      </c>
      <c r="LB7" s="65">
        <v>0</v>
      </c>
      <c r="LC7" s="65">
        <v>0</v>
      </c>
      <c r="LD7" s="65">
        <v>0</v>
      </c>
      <c r="LE7" s="65">
        <v>0</v>
      </c>
      <c r="LF7" s="65">
        <v>0</v>
      </c>
      <c r="LG7" s="65">
        <v>0</v>
      </c>
      <c r="LH7" s="65">
        <v>0</v>
      </c>
      <c r="LI7" s="65">
        <v>0</v>
      </c>
      <c r="LJ7" s="65">
        <v>0</v>
      </c>
      <c r="LK7" s="65">
        <v>0</v>
      </c>
      <c r="LL7" s="65">
        <v>1</v>
      </c>
      <c r="LM7" s="65">
        <v>1</v>
      </c>
      <c r="LN7" s="66"/>
      <c r="LO7" s="67"/>
      <c r="LP7" s="69"/>
      <c r="LQ7" s="66"/>
      <c r="LR7" s="66"/>
      <c r="LS7" s="66"/>
      <c r="LT7" s="66"/>
      <c r="LU7" s="66"/>
      <c r="LV7" s="66"/>
      <c r="LW7" s="66"/>
      <c r="LX7" s="66"/>
      <c r="LY7" s="66"/>
      <c r="LZ7" s="66"/>
      <c r="MA7" s="66"/>
      <c r="MB7" s="66"/>
      <c r="MC7" s="66"/>
      <c r="MD7" s="66"/>
      <c r="ME7" s="66"/>
      <c r="MF7" s="66"/>
      <c r="MG7" s="67"/>
      <c r="MH7" s="69"/>
      <c r="MI7" s="66"/>
      <c r="MJ7" s="66"/>
      <c r="MK7" s="66"/>
      <c r="ML7" s="66"/>
      <c r="MM7" s="66"/>
      <c r="MN7" s="66"/>
      <c r="MO7" s="66"/>
      <c r="MP7" s="66"/>
      <c r="MQ7" s="66"/>
      <c r="MR7" s="66"/>
      <c r="MS7" s="66"/>
      <c r="MT7" s="66"/>
      <c r="MU7" s="66"/>
      <c r="MV7" s="66"/>
      <c r="MW7" s="66"/>
      <c r="MX7" s="66"/>
      <c r="MY7" s="67"/>
      <c r="MZ7" s="69"/>
      <c r="NA7" s="66"/>
      <c r="NB7" s="66"/>
      <c r="NC7" s="66"/>
      <c r="ND7" s="66"/>
      <c r="NE7" s="66"/>
      <c r="NF7" s="66"/>
      <c r="NG7" s="66"/>
      <c r="NH7" s="66"/>
      <c r="NI7" s="66"/>
      <c r="NJ7" s="66"/>
      <c r="NK7" s="66"/>
      <c r="NL7" s="66"/>
      <c r="NM7" s="66"/>
      <c r="NN7" s="66"/>
      <c r="NO7" s="66"/>
      <c r="NP7" s="66"/>
      <c r="NQ7" s="67"/>
      <c r="NR7" s="69"/>
      <c r="NS7" s="66"/>
      <c r="NT7" s="66"/>
      <c r="NU7" s="66"/>
      <c r="NV7" s="66"/>
      <c r="NW7" s="66"/>
      <c r="NX7" s="66"/>
      <c r="NY7" s="66"/>
      <c r="NZ7" s="66"/>
      <c r="OA7" s="66"/>
      <c r="OB7" s="66"/>
      <c r="OC7" s="66"/>
      <c r="OD7" s="66"/>
      <c r="OE7" s="66"/>
      <c r="OF7" s="66"/>
      <c r="OG7" s="66"/>
      <c r="OH7" s="66"/>
      <c r="OI7" s="67"/>
      <c r="OJ7" s="69"/>
      <c r="OK7" s="66"/>
      <c r="OL7" s="66"/>
      <c r="OM7" s="66"/>
      <c r="ON7" s="66"/>
      <c r="OO7" s="66"/>
      <c r="OP7" s="66"/>
      <c r="OQ7" s="66"/>
      <c r="OR7" s="66"/>
      <c r="OS7" s="66"/>
      <c r="OT7" s="66"/>
      <c r="OU7" s="66"/>
      <c r="OV7" s="66"/>
      <c r="OW7" s="66"/>
      <c r="OX7" s="66"/>
      <c r="OY7" s="66"/>
      <c r="OZ7" s="66"/>
      <c r="PA7" s="67"/>
      <c r="PB7" s="69"/>
      <c r="PC7" s="66"/>
      <c r="PD7" s="66"/>
      <c r="PE7" s="66"/>
      <c r="PF7" s="66"/>
      <c r="PG7" s="66"/>
      <c r="PH7" s="66"/>
      <c r="PI7" s="66"/>
      <c r="PJ7" s="66"/>
      <c r="PK7" s="66"/>
      <c r="PL7" s="66"/>
      <c r="PM7" s="66"/>
      <c r="PN7" s="66"/>
      <c r="PO7" s="66"/>
      <c r="PP7" s="66"/>
      <c r="PQ7" s="66"/>
      <c r="PR7" s="66"/>
      <c r="PS7" s="67"/>
      <c r="PT7" s="69"/>
      <c r="PU7" s="66"/>
      <c r="PV7" s="66"/>
      <c r="PW7" s="66"/>
      <c r="PX7" s="66"/>
      <c r="PY7" s="66"/>
      <c r="PZ7" s="66"/>
      <c r="QA7" s="66"/>
      <c r="QB7" s="66"/>
      <c r="QC7" s="66"/>
      <c r="QD7" s="66"/>
      <c r="QE7" s="66"/>
      <c r="QF7" s="66"/>
      <c r="QG7" s="66"/>
      <c r="QH7" s="66"/>
      <c r="QI7" s="66"/>
      <c r="QJ7" s="66"/>
      <c r="QK7" s="67"/>
      <c r="QL7" s="69"/>
      <c r="QM7" s="66"/>
      <c r="QN7" s="66"/>
      <c r="QO7" s="66"/>
      <c r="QP7" s="66"/>
      <c r="QQ7" s="66"/>
      <c r="QR7" s="66"/>
      <c r="QS7" s="66"/>
      <c r="QT7" s="66"/>
      <c r="QU7" s="66"/>
      <c r="QV7" s="66"/>
      <c r="QW7" s="66"/>
      <c r="QX7" s="66"/>
      <c r="QY7" s="66"/>
      <c r="QZ7" s="66"/>
      <c r="RA7" s="66"/>
      <c r="RB7" s="66"/>
      <c r="RC7" s="67"/>
    </row>
    <row r="8" ht="25.4" customHeight="1">
      <c r="A8" t="s" s="70">
        <v>58</v>
      </c>
      <c r="B8" s="71">
        <f>((C41+D41+E41+F41)*100%)/(C41+D41+E41+F41+I41+J41+K41+L41)</f>
        <v>0.611940298507463</v>
      </c>
      <c r="C8" s="37">
        <f>(C41*100%)/(C41+I41)</f>
        <v>0.571428571428571</v>
      </c>
      <c r="D8" s="80">
        <v>1</v>
      </c>
      <c r="E8" s="74">
        <v>1</v>
      </c>
      <c r="F8" s="74">
        <v>0</v>
      </c>
      <c r="G8" s="74">
        <v>0</v>
      </c>
      <c r="H8" s="74">
        <v>2</v>
      </c>
      <c r="I8" s="74">
        <v>1</v>
      </c>
      <c r="J8" s="74">
        <v>0</v>
      </c>
      <c r="K8" s="74">
        <v>2</v>
      </c>
      <c r="L8" s="81">
        <v>1</v>
      </c>
      <c r="M8" s="82">
        <v>0</v>
      </c>
      <c r="N8" s="74">
        <v>3</v>
      </c>
      <c r="O8" s="74">
        <v>0</v>
      </c>
      <c r="P8" s="74">
        <v>4</v>
      </c>
      <c r="Q8" s="74">
        <v>1</v>
      </c>
      <c r="R8" s="74">
        <v>2</v>
      </c>
      <c r="S8" s="74">
        <v>1</v>
      </c>
      <c r="T8" s="76"/>
      <c r="U8" s="77"/>
      <c r="V8" s="73">
        <v>3</v>
      </c>
      <c r="W8" s="74">
        <v>3</v>
      </c>
      <c r="X8" s="74">
        <v>0</v>
      </c>
      <c r="Y8" s="74">
        <v>0</v>
      </c>
      <c r="Z8" s="74">
        <v>3</v>
      </c>
      <c r="AA8" s="74">
        <v>0</v>
      </c>
      <c r="AB8" s="74">
        <v>1</v>
      </c>
      <c r="AC8" s="74">
        <v>0</v>
      </c>
      <c r="AD8" s="74">
        <v>1</v>
      </c>
      <c r="AE8" s="74">
        <v>0</v>
      </c>
      <c r="AF8" s="74">
        <v>3</v>
      </c>
      <c r="AG8" s="74">
        <v>0</v>
      </c>
      <c r="AH8" s="74">
        <v>0</v>
      </c>
      <c r="AI8" s="74">
        <v>2</v>
      </c>
      <c r="AJ8" s="74">
        <v>1</v>
      </c>
      <c r="AK8" s="74">
        <v>1</v>
      </c>
      <c r="AL8" s="76"/>
      <c r="AM8" s="77"/>
      <c r="AN8" s="68"/>
      <c r="AO8" s="61"/>
      <c r="AP8" s="61"/>
      <c r="AQ8" s="61"/>
      <c r="AR8" s="61"/>
      <c r="AS8" s="61"/>
      <c r="AT8" s="61"/>
      <c r="AU8" s="61"/>
      <c r="AV8" s="62"/>
      <c r="AW8" s="60"/>
      <c r="AX8" s="61"/>
      <c r="AY8" s="61"/>
      <c r="AZ8" s="61"/>
      <c r="BA8" s="61"/>
      <c r="BB8" s="61"/>
      <c r="BC8" s="61"/>
      <c r="BD8" s="61"/>
      <c r="BE8" s="63"/>
      <c r="BF8" s="73">
        <v>0</v>
      </c>
      <c r="BG8" s="74">
        <v>1</v>
      </c>
      <c r="BH8" s="74">
        <v>0</v>
      </c>
      <c r="BI8" s="74">
        <v>0</v>
      </c>
      <c r="BJ8" s="74">
        <v>2</v>
      </c>
      <c r="BK8" s="74">
        <v>0</v>
      </c>
      <c r="BL8" s="74">
        <v>0</v>
      </c>
      <c r="BM8" s="74">
        <v>0</v>
      </c>
      <c r="BN8" s="74">
        <v>0</v>
      </c>
      <c r="BO8" s="74">
        <v>0</v>
      </c>
      <c r="BP8" s="74">
        <v>2</v>
      </c>
      <c r="BQ8" s="74">
        <v>1</v>
      </c>
      <c r="BR8" s="74">
        <v>0</v>
      </c>
      <c r="BS8" s="74">
        <v>1</v>
      </c>
      <c r="BT8" s="74">
        <v>0</v>
      </c>
      <c r="BU8" s="74">
        <v>0</v>
      </c>
      <c r="BV8" s="76"/>
      <c r="BW8" s="77"/>
      <c r="BX8" s="73">
        <v>3</v>
      </c>
      <c r="BY8" s="74">
        <v>4</v>
      </c>
      <c r="BZ8" s="74">
        <v>0</v>
      </c>
      <c r="CA8" s="74">
        <v>0</v>
      </c>
      <c r="CB8" s="74">
        <v>3</v>
      </c>
      <c r="CC8" s="74">
        <v>0</v>
      </c>
      <c r="CD8" s="74">
        <v>1</v>
      </c>
      <c r="CE8" s="74">
        <v>4</v>
      </c>
      <c r="CF8" s="74">
        <v>0</v>
      </c>
      <c r="CG8" s="74">
        <v>0</v>
      </c>
      <c r="CH8" s="74">
        <v>2</v>
      </c>
      <c r="CI8" s="74">
        <v>0</v>
      </c>
      <c r="CJ8" s="74">
        <v>3</v>
      </c>
      <c r="CK8" s="74">
        <v>0</v>
      </c>
      <c r="CL8" s="74">
        <v>2</v>
      </c>
      <c r="CM8" s="74">
        <v>1</v>
      </c>
      <c r="CN8" s="76"/>
      <c r="CO8" s="77"/>
      <c r="CP8" s="68"/>
      <c r="CQ8" s="61"/>
      <c r="CR8" s="61"/>
      <c r="CS8" s="61"/>
      <c r="CT8" s="61"/>
      <c r="CU8" s="61"/>
      <c r="CV8" s="61"/>
      <c r="CW8" s="61"/>
      <c r="CX8" s="62"/>
      <c r="CY8" s="60"/>
      <c r="CZ8" s="61"/>
      <c r="DA8" s="61"/>
      <c r="DB8" s="61"/>
      <c r="DC8" s="61"/>
      <c r="DD8" s="61"/>
      <c r="DE8" s="61"/>
      <c r="DF8" s="61"/>
      <c r="DG8" s="63"/>
      <c r="DH8" s="73">
        <v>1</v>
      </c>
      <c r="DI8" s="74">
        <v>6</v>
      </c>
      <c r="DJ8" s="74">
        <v>0</v>
      </c>
      <c r="DK8" s="74">
        <v>0</v>
      </c>
      <c r="DL8" s="74">
        <v>2</v>
      </c>
      <c r="DM8" s="74">
        <v>0</v>
      </c>
      <c r="DN8" s="74">
        <v>0</v>
      </c>
      <c r="DO8" s="74">
        <v>1</v>
      </c>
      <c r="DP8" s="74">
        <v>0</v>
      </c>
      <c r="DQ8" s="74">
        <v>0</v>
      </c>
      <c r="DR8" s="74">
        <v>2</v>
      </c>
      <c r="DS8" s="74">
        <v>1</v>
      </c>
      <c r="DT8" s="74">
        <v>0</v>
      </c>
      <c r="DU8" s="74">
        <v>1</v>
      </c>
      <c r="DV8" s="74">
        <v>0</v>
      </c>
      <c r="DW8" s="74">
        <v>0</v>
      </c>
      <c r="DX8" s="76"/>
      <c r="DY8" s="77"/>
      <c r="DZ8" s="73">
        <v>0</v>
      </c>
      <c r="EA8" s="74">
        <v>1</v>
      </c>
      <c r="EB8" s="74">
        <v>0</v>
      </c>
      <c r="EC8" s="74">
        <v>0</v>
      </c>
      <c r="ED8" s="74">
        <v>4</v>
      </c>
      <c r="EE8" s="74">
        <v>0</v>
      </c>
      <c r="EF8" s="74">
        <v>3</v>
      </c>
      <c r="EG8" s="74">
        <v>0</v>
      </c>
      <c r="EH8" s="74">
        <v>0</v>
      </c>
      <c r="EI8" s="74">
        <v>0</v>
      </c>
      <c r="EJ8" s="74">
        <v>2</v>
      </c>
      <c r="EK8" s="74">
        <v>0</v>
      </c>
      <c r="EL8" s="74">
        <v>0</v>
      </c>
      <c r="EM8" s="74">
        <v>1</v>
      </c>
      <c r="EN8" s="74">
        <v>1</v>
      </c>
      <c r="EO8" s="74">
        <v>1</v>
      </c>
      <c r="EP8" s="76"/>
      <c r="EQ8" s="77"/>
      <c r="ER8" s="73">
        <v>1</v>
      </c>
      <c r="ES8" s="74">
        <v>3</v>
      </c>
      <c r="ET8" s="74">
        <v>1</v>
      </c>
      <c r="EU8" s="74">
        <v>0</v>
      </c>
      <c r="EV8" s="74">
        <v>3</v>
      </c>
      <c r="EW8" s="74">
        <v>0</v>
      </c>
      <c r="EX8" s="74">
        <v>0</v>
      </c>
      <c r="EY8" s="74">
        <v>0</v>
      </c>
      <c r="EZ8" s="74">
        <v>1</v>
      </c>
      <c r="FA8" s="74">
        <v>0</v>
      </c>
      <c r="FB8" s="74">
        <v>4</v>
      </c>
      <c r="FC8" s="74">
        <v>0</v>
      </c>
      <c r="FD8" s="74">
        <v>1</v>
      </c>
      <c r="FE8" s="74">
        <v>1</v>
      </c>
      <c r="FF8" s="74">
        <v>0</v>
      </c>
      <c r="FG8" s="74">
        <v>0</v>
      </c>
      <c r="FH8" s="76"/>
      <c r="FI8" s="77"/>
      <c r="FJ8" s="73">
        <v>1</v>
      </c>
      <c r="FK8" s="74">
        <v>0</v>
      </c>
      <c r="FL8" s="74">
        <v>0</v>
      </c>
      <c r="FM8" s="74">
        <v>0</v>
      </c>
      <c r="FN8" s="74">
        <v>0</v>
      </c>
      <c r="FO8" s="74">
        <v>0</v>
      </c>
      <c r="FP8" s="74">
        <v>2</v>
      </c>
      <c r="FQ8" s="74">
        <v>1</v>
      </c>
      <c r="FR8" s="74">
        <v>0</v>
      </c>
      <c r="FS8" s="74">
        <v>0</v>
      </c>
      <c r="FT8" s="74">
        <v>0</v>
      </c>
      <c r="FU8" s="74">
        <v>0</v>
      </c>
      <c r="FV8" s="74">
        <v>0</v>
      </c>
      <c r="FW8" s="74">
        <v>1</v>
      </c>
      <c r="FX8" s="74">
        <v>0</v>
      </c>
      <c r="FY8" s="74">
        <v>0</v>
      </c>
      <c r="FZ8" s="76"/>
      <c r="GA8" s="77"/>
      <c r="GB8" s="73">
        <v>0</v>
      </c>
      <c r="GC8" s="74">
        <v>1</v>
      </c>
      <c r="GD8" s="74">
        <v>0</v>
      </c>
      <c r="GE8" s="74">
        <v>0</v>
      </c>
      <c r="GF8" s="74">
        <v>0</v>
      </c>
      <c r="GG8" s="74">
        <v>0</v>
      </c>
      <c r="GH8" s="74">
        <v>1</v>
      </c>
      <c r="GI8" s="74">
        <v>0</v>
      </c>
      <c r="GJ8" s="74">
        <v>1</v>
      </c>
      <c r="GK8" s="74">
        <v>0</v>
      </c>
      <c r="GL8" s="74">
        <v>0</v>
      </c>
      <c r="GM8" s="74">
        <v>0</v>
      </c>
      <c r="GN8" s="74">
        <v>0</v>
      </c>
      <c r="GO8" s="74">
        <v>0</v>
      </c>
      <c r="GP8" s="74">
        <v>0</v>
      </c>
      <c r="GQ8" s="74">
        <v>0</v>
      </c>
      <c r="GR8" s="76"/>
      <c r="GS8" s="77"/>
      <c r="GT8" s="68"/>
      <c r="GU8" s="61"/>
      <c r="GV8" s="61"/>
      <c r="GW8" s="61"/>
      <c r="GX8" s="61"/>
      <c r="GY8" s="61"/>
      <c r="GZ8" s="61"/>
      <c r="HA8" s="61"/>
      <c r="HB8" s="62"/>
      <c r="HC8" s="60"/>
      <c r="HD8" s="61"/>
      <c r="HE8" s="61"/>
      <c r="HF8" s="61"/>
      <c r="HG8" s="61"/>
      <c r="HH8" s="61"/>
      <c r="HI8" s="61"/>
      <c r="HJ8" s="61"/>
      <c r="HK8" s="63"/>
      <c r="HL8" s="68"/>
      <c r="HM8" s="61"/>
      <c r="HN8" s="61"/>
      <c r="HO8" s="61"/>
      <c r="HP8" s="61"/>
      <c r="HQ8" s="61"/>
      <c r="HR8" s="61"/>
      <c r="HS8" s="61"/>
      <c r="HT8" s="62"/>
      <c r="HU8" s="60"/>
      <c r="HV8" s="61"/>
      <c r="HW8" s="61"/>
      <c r="HX8" s="61"/>
      <c r="HY8" s="61"/>
      <c r="HZ8" s="61"/>
      <c r="IA8" s="61"/>
      <c r="IB8" s="61"/>
      <c r="IC8" s="61"/>
      <c r="ID8" s="61"/>
      <c r="IE8" s="61"/>
      <c r="IF8" s="61"/>
      <c r="IG8" s="61"/>
      <c r="IH8" s="61"/>
      <c r="II8" s="61"/>
      <c r="IJ8" s="61"/>
      <c r="IK8" s="61"/>
      <c r="IL8" s="61"/>
      <c r="IM8" s="61"/>
      <c r="IN8" s="61"/>
      <c r="IO8" s="61"/>
      <c r="IP8" s="61"/>
      <c r="IQ8" s="61"/>
      <c r="IR8" s="61"/>
      <c r="IS8" s="61"/>
      <c r="IT8" s="61"/>
      <c r="IU8" s="61"/>
      <c r="IV8" s="61"/>
      <c r="IW8" s="61"/>
      <c r="IX8" s="61"/>
      <c r="IY8" s="61"/>
      <c r="IZ8" s="61"/>
      <c r="JA8" s="61"/>
      <c r="JB8" s="61"/>
      <c r="JC8" s="61"/>
      <c r="JD8" s="61"/>
      <c r="JE8" s="61"/>
      <c r="JF8" s="61"/>
      <c r="JG8" s="61"/>
      <c r="JH8" s="61"/>
      <c r="JI8" s="61"/>
      <c r="JJ8" s="61"/>
      <c r="JK8" s="61"/>
      <c r="JL8" s="61"/>
      <c r="JM8" s="63"/>
      <c r="JN8" s="73">
        <v>0</v>
      </c>
      <c r="JO8" s="74">
        <v>3</v>
      </c>
      <c r="JP8" s="74">
        <v>1</v>
      </c>
      <c r="JQ8" s="74">
        <v>2</v>
      </c>
      <c r="JR8" s="74">
        <v>1</v>
      </c>
      <c r="JS8" s="74">
        <v>0</v>
      </c>
      <c r="JT8" s="74">
        <v>0</v>
      </c>
      <c r="JU8" s="74">
        <v>2</v>
      </c>
      <c r="JV8" s="74">
        <v>1</v>
      </c>
      <c r="JW8" s="74">
        <v>1</v>
      </c>
      <c r="JX8" s="74">
        <v>2</v>
      </c>
      <c r="JY8" s="74">
        <v>0</v>
      </c>
      <c r="JZ8" s="74">
        <v>1</v>
      </c>
      <c r="KA8" s="74">
        <v>1</v>
      </c>
      <c r="KB8" s="74">
        <v>0</v>
      </c>
      <c r="KC8" s="74">
        <v>1</v>
      </c>
      <c r="KD8" s="76"/>
      <c r="KE8" s="76"/>
      <c r="KF8" s="61"/>
      <c r="KG8" s="61"/>
      <c r="KH8" s="61"/>
      <c r="KI8" s="61"/>
      <c r="KJ8" s="61"/>
      <c r="KK8" s="61"/>
      <c r="KL8" s="61"/>
      <c r="KM8" s="61"/>
      <c r="KN8" s="61"/>
      <c r="KO8" s="61"/>
      <c r="KP8" s="61"/>
      <c r="KQ8" s="61"/>
      <c r="KR8" s="61"/>
      <c r="KS8" s="61"/>
      <c r="KT8" s="61"/>
      <c r="KU8" s="61"/>
      <c r="KV8" s="61"/>
      <c r="KW8" s="63"/>
      <c r="KX8" s="73">
        <v>2</v>
      </c>
      <c r="KY8" s="74">
        <v>0</v>
      </c>
      <c r="KZ8" s="74">
        <v>2</v>
      </c>
      <c r="LA8" s="74">
        <v>0</v>
      </c>
      <c r="LB8" s="74">
        <v>3</v>
      </c>
      <c r="LC8" s="74">
        <v>1</v>
      </c>
      <c r="LD8" s="74">
        <v>1</v>
      </c>
      <c r="LE8" s="74">
        <v>1</v>
      </c>
      <c r="LF8" s="74">
        <v>0</v>
      </c>
      <c r="LG8" s="74">
        <v>0</v>
      </c>
      <c r="LH8" s="74">
        <v>1</v>
      </c>
      <c r="LI8" s="74">
        <v>0</v>
      </c>
      <c r="LJ8" s="74">
        <v>0</v>
      </c>
      <c r="LK8" s="74">
        <v>1</v>
      </c>
      <c r="LL8" s="74">
        <v>0</v>
      </c>
      <c r="LM8" s="74">
        <v>1</v>
      </c>
      <c r="LN8" s="76"/>
      <c r="LO8" s="77"/>
      <c r="LP8" s="78"/>
      <c r="LQ8" s="76"/>
      <c r="LR8" s="76"/>
      <c r="LS8" s="76"/>
      <c r="LT8" s="76"/>
      <c r="LU8" s="76"/>
      <c r="LV8" s="76"/>
      <c r="LW8" s="76"/>
      <c r="LX8" s="76"/>
      <c r="LY8" s="76"/>
      <c r="LZ8" s="76"/>
      <c r="MA8" s="76"/>
      <c r="MB8" s="76"/>
      <c r="MC8" s="76"/>
      <c r="MD8" s="76"/>
      <c r="ME8" s="76"/>
      <c r="MF8" s="76"/>
      <c r="MG8" s="77"/>
      <c r="MH8" s="78"/>
      <c r="MI8" s="76"/>
      <c r="MJ8" s="76"/>
      <c r="MK8" s="76"/>
      <c r="ML8" s="76"/>
      <c r="MM8" s="76"/>
      <c r="MN8" s="76"/>
      <c r="MO8" s="76"/>
      <c r="MP8" s="76"/>
      <c r="MQ8" s="76"/>
      <c r="MR8" s="76"/>
      <c r="MS8" s="76"/>
      <c r="MT8" s="76"/>
      <c r="MU8" s="76"/>
      <c r="MV8" s="76"/>
      <c r="MW8" s="76"/>
      <c r="MX8" s="76"/>
      <c r="MY8" s="77"/>
      <c r="MZ8" s="78"/>
      <c r="NA8" s="76"/>
      <c r="NB8" s="76"/>
      <c r="NC8" s="76"/>
      <c r="ND8" s="76"/>
      <c r="NE8" s="76"/>
      <c r="NF8" s="76"/>
      <c r="NG8" s="76"/>
      <c r="NH8" s="76"/>
      <c r="NI8" s="76"/>
      <c r="NJ8" s="76"/>
      <c r="NK8" s="76"/>
      <c r="NL8" s="76"/>
      <c r="NM8" s="76"/>
      <c r="NN8" s="76"/>
      <c r="NO8" s="76"/>
      <c r="NP8" s="76"/>
      <c r="NQ8" s="77"/>
      <c r="NR8" s="78"/>
      <c r="NS8" s="76"/>
      <c r="NT8" s="76"/>
      <c r="NU8" s="76"/>
      <c r="NV8" s="76"/>
      <c r="NW8" s="76"/>
      <c r="NX8" s="76"/>
      <c r="NY8" s="76"/>
      <c r="NZ8" s="76"/>
      <c r="OA8" s="76"/>
      <c r="OB8" s="76"/>
      <c r="OC8" s="76"/>
      <c r="OD8" s="76"/>
      <c r="OE8" s="76"/>
      <c r="OF8" s="76"/>
      <c r="OG8" s="76"/>
      <c r="OH8" s="76"/>
      <c r="OI8" s="77"/>
      <c r="OJ8" s="78"/>
      <c r="OK8" s="76"/>
      <c r="OL8" s="76"/>
      <c r="OM8" s="76"/>
      <c r="ON8" s="76"/>
      <c r="OO8" s="76"/>
      <c r="OP8" s="76"/>
      <c r="OQ8" s="76"/>
      <c r="OR8" s="76"/>
      <c r="OS8" s="76"/>
      <c r="OT8" s="76"/>
      <c r="OU8" s="76"/>
      <c r="OV8" s="76"/>
      <c r="OW8" s="76"/>
      <c r="OX8" s="76"/>
      <c r="OY8" s="76"/>
      <c r="OZ8" s="76"/>
      <c r="PA8" s="77"/>
      <c r="PB8" s="78"/>
      <c r="PC8" s="76"/>
      <c r="PD8" s="76"/>
      <c r="PE8" s="76"/>
      <c r="PF8" s="76"/>
      <c r="PG8" s="76"/>
      <c r="PH8" s="76"/>
      <c r="PI8" s="76"/>
      <c r="PJ8" s="76"/>
      <c r="PK8" s="76"/>
      <c r="PL8" s="76"/>
      <c r="PM8" s="76"/>
      <c r="PN8" s="76"/>
      <c r="PO8" s="76"/>
      <c r="PP8" s="76"/>
      <c r="PQ8" s="76"/>
      <c r="PR8" s="76"/>
      <c r="PS8" s="77"/>
      <c r="PT8" s="78"/>
      <c r="PU8" s="76"/>
      <c r="PV8" s="76"/>
      <c r="PW8" s="76"/>
      <c r="PX8" s="76"/>
      <c r="PY8" s="76"/>
      <c r="PZ8" s="76"/>
      <c r="QA8" s="76"/>
      <c r="QB8" s="76"/>
      <c r="QC8" s="76"/>
      <c r="QD8" s="76"/>
      <c r="QE8" s="76"/>
      <c r="QF8" s="76"/>
      <c r="QG8" s="76"/>
      <c r="QH8" s="76"/>
      <c r="QI8" s="76"/>
      <c r="QJ8" s="76"/>
      <c r="QK8" s="77"/>
      <c r="QL8" s="78"/>
      <c r="QM8" s="76"/>
      <c r="QN8" s="76"/>
      <c r="QO8" s="76"/>
      <c r="QP8" s="76"/>
      <c r="QQ8" s="76"/>
      <c r="QR8" s="76"/>
      <c r="QS8" s="76"/>
      <c r="QT8" s="76"/>
      <c r="QU8" s="76"/>
      <c r="QV8" s="76"/>
      <c r="QW8" s="76"/>
      <c r="QX8" s="76"/>
      <c r="QY8" s="76"/>
      <c r="QZ8" s="76"/>
      <c r="RA8" s="76"/>
      <c r="RB8" s="76"/>
      <c r="RC8" s="77"/>
    </row>
    <row r="9" ht="25.4" customHeight="1">
      <c r="A9" t="s" s="83">
        <v>59</v>
      </c>
      <c r="B9" s="58">
        <f>((C42+D42+E42+F42)*100%)/(C42+D42+E42+F42+I42+J42+K42+L42)</f>
        <v>0.515151515151515</v>
      </c>
      <c r="C9" s="37">
        <f>(C42*100%)/(C42+I42)</f>
        <v>0.571428571428571</v>
      </c>
      <c r="D9" s="84">
        <v>1</v>
      </c>
      <c r="E9" s="65">
        <v>0</v>
      </c>
      <c r="F9" s="65">
        <v>0</v>
      </c>
      <c r="G9" s="65">
        <v>0</v>
      </c>
      <c r="H9" s="65">
        <v>0</v>
      </c>
      <c r="I9" s="65">
        <v>0</v>
      </c>
      <c r="J9" s="65">
        <v>1</v>
      </c>
      <c r="K9" s="65">
        <v>1</v>
      </c>
      <c r="L9" s="85">
        <v>1</v>
      </c>
      <c r="M9" s="86">
        <v>0</v>
      </c>
      <c r="N9" s="65">
        <v>1</v>
      </c>
      <c r="O9" s="65">
        <v>0</v>
      </c>
      <c r="P9" s="65">
        <v>1</v>
      </c>
      <c r="Q9" s="65">
        <v>0</v>
      </c>
      <c r="R9" s="65">
        <v>0</v>
      </c>
      <c r="S9" s="65">
        <v>0</v>
      </c>
      <c r="T9" s="66"/>
      <c r="U9" s="67"/>
      <c r="V9" s="64">
        <v>3</v>
      </c>
      <c r="W9" s="65">
        <v>1</v>
      </c>
      <c r="X9" s="65">
        <v>0</v>
      </c>
      <c r="Y9" s="65">
        <v>0</v>
      </c>
      <c r="Z9" s="65">
        <v>3</v>
      </c>
      <c r="AA9" s="65">
        <v>0</v>
      </c>
      <c r="AB9" s="65">
        <v>0</v>
      </c>
      <c r="AC9" s="65">
        <v>1</v>
      </c>
      <c r="AD9" s="65">
        <v>0</v>
      </c>
      <c r="AE9" s="65">
        <v>0</v>
      </c>
      <c r="AF9" s="65">
        <v>0</v>
      </c>
      <c r="AG9" s="65">
        <v>0</v>
      </c>
      <c r="AH9" s="65">
        <v>0</v>
      </c>
      <c r="AI9" s="65">
        <v>1</v>
      </c>
      <c r="AJ9" s="65">
        <v>0</v>
      </c>
      <c r="AK9" s="65">
        <v>0</v>
      </c>
      <c r="AL9" s="66"/>
      <c r="AM9" s="67"/>
      <c r="AN9" s="64">
        <v>2</v>
      </c>
      <c r="AO9" s="65">
        <v>0</v>
      </c>
      <c r="AP9" s="65">
        <v>0</v>
      </c>
      <c r="AQ9" s="65">
        <v>0</v>
      </c>
      <c r="AR9" s="65">
        <v>3</v>
      </c>
      <c r="AS9" s="65">
        <v>1</v>
      </c>
      <c r="AT9" s="65">
        <v>1</v>
      </c>
      <c r="AU9" s="65">
        <v>3</v>
      </c>
      <c r="AV9" s="65">
        <v>0</v>
      </c>
      <c r="AW9" s="65">
        <v>0</v>
      </c>
      <c r="AX9" s="65">
        <v>1</v>
      </c>
      <c r="AY9" s="65">
        <v>0</v>
      </c>
      <c r="AZ9" s="65">
        <v>0</v>
      </c>
      <c r="BA9" s="65">
        <v>2</v>
      </c>
      <c r="BB9" s="65">
        <v>1</v>
      </c>
      <c r="BC9" s="65">
        <v>0</v>
      </c>
      <c r="BD9" s="66"/>
      <c r="BE9" s="67"/>
      <c r="BF9" s="68"/>
      <c r="BG9" s="61"/>
      <c r="BH9" s="61"/>
      <c r="BI9" s="61"/>
      <c r="BJ9" s="61"/>
      <c r="BK9" s="61"/>
      <c r="BL9" s="61"/>
      <c r="BM9" s="61"/>
      <c r="BN9" s="62"/>
      <c r="BO9" s="60"/>
      <c r="BP9" s="61"/>
      <c r="BQ9" s="61"/>
      <c r="BR9" s="61"/>
      <c r="BS9" s="61"/>
      <c r="BT9" s="61"/>
      <c r="BU9" s="61"/>
      <c r="BV9" s="61"/>
      <c r="BW9" s="63"/>
      <c r="BX9" s="64">
        <v>0</v>
      </c>
      <c r="BY9" s="65">
        <v>0</v>
      </c>
      <c r="BZ9" s="65">
        <v>1</v>
      </c>
      <c r="CA9" s="65">
        <v>0</v>
      </c>
      <c r="CB9" s="65">
        <v>0</v>
      </c>
      <c r="CC9" s="65">
        <v>0</v>
      </c>
      <c r="CD9" s="65">
        <v>2</v>
      </c>
      <c r="CE9" s="65">
        <v>0</v>
      </c>
      <c r="CF9" s="65">
        <v>0</v>
      </c>
      <c r="CG9" s="65">
        <v>0</v>
      </c>
      <c r="CH9" s="65">
        <v>1</v>
      </c>
      <c r="CI9" s="65">
        <v>0</v>
      </c>
      <c r="CJ9" s="65">
        <v>1</v>
      </c>
      <c r="CK9" s="65">
        <v>0</v>
      </c>
      <c r="CL9" s="65">
        <v>0</v>
      </c>
      <c r="CM9" s="65">
        <v>0</v>
      </c>
      <c r="CN9" s="66"/>
      <c r="CO9" s="67"/>
      <c r="CP9" s="64">
        <v>2</v>
      </c>
      <c r="CQ9" s="65">
        <v>0</v>
      </c>
      <c r="CR9" s="65">
        <v>0</v>
      </c>
      <c r="CS9" s="65">
        <v>0</v>
      </c>
      <c r="CT9" s="65">
        <v>0</v>
      </c>
      <c r="CU9" s="65">
        <v>0</v>
      </c>
      <c r="CV9" s="65">
        <v>0</v>
      </c>
      <c r="CW9" s="65">
        <v>0</v>
      </c>
      <c r="CX9" s="65">
        <v>2</v>
      </c>
      <c r="CY9" s="65">
        <v>0</v>
      </c>
      <c r="CZ9" s="65">
        <v>1</v>
      </c>
      <c r="DA9" s="65">
        <v>0</v>
      </c>
      <c r="DB9" s="65">
        <v>0</v>
      </c>
      <c r="DC9" s="65">
        <v>0</v>
      </c>
      <c r="DD9" s="65">
        <v>0</v>
      </c>
      <c r="DE9" s="65">
        <v>0</v>
      </c>
      <c r="DF9" s="66"/>
      <c r="DG9" s="67"/>
      <c r="DH9" s="64">
        <v>0</v>
      </c>
      <c r="DI9" s="65">
        <v>0</v>
      </c>
      <c r="DJ9" s="65">
        <v>0</v>
      </c>
      <c r="DK9" s="65">
        <v>0</v>
      </c>
      <c r="DL9" s="65">
        <v>1</v>
      </c>
      <c r="DM9" s="65">
        <v>0</v>
      </c>
      <c r="DN9" s="65">
        <v>0</v>
      </c>
      <c r="DO9" s="65">
        <v>0</v>
      </c>
      <c r="DP9" s="65">
        <v>0</v>
      </c>
      <c r="DQ9" s="65">
        <v>0</v>
      </c>
      <c r="DR9" s="65">
        <v>1</v>
      </c>
      <c r="DS9" s="65">
        <v>0</v>
      </c>
      <c r="DT9" s="65">
        <v>0</v>
      </c>
      <c r="DU9" s="65">
        <v>0</v>
      </c>
      <c r="DV9" s="65">
        <v>2</v>
      </c>
      <c r="DW9" s="65">
        <v>1</v>
      </c>
      <c r="DX9" s="66"/>
      <c r="DY9" s="67"/>
      <c r="DZ9" s="64">
        <v>0</v>
      </c>
      <c r="EA9" s="65">
        <v>0</v>
      </c>
      <c r="EB9" s="65">
        <v>0</v>
      </c>
      <c r="EC9" s="65">
        <v>0</v>
      </c>
      <c r="ED9" s="65">
        <v>0</v>
      </c>
      <c r="EE9" s="65">
        <v>0</v>
      </c>
      <c r="EF9" s="65">
        <v>2</v>
      </c>
      <c r="EG9" s="65">
        <v>0</v>
      </c>
      <c r="EH9" s="65">
        <v>0</v>
      </c>
      <c r="EI9" s="65">
        <v>0</v>
      </c>
      <c r="EJ9" s="65">
        <v>0</v>
      </c>
      <c r="EK9" s="65">
        <v>0</v>
      </c>
      <c r="EL9" s="65">
        <v>0</v>
      </c>
      <c r="EM9" s="65">
        <v>0</v>
      </c>
      <c r="EN9" s="65">
        <v>0</v>
      </c>
      <c r="EO9" s="65">
        <v>0</v>
      </c>
      <c r="EP9" s="66"/>
      <c r="EQ9" s="67"/>
      <c r="ER9" s="64">
        <v>2</v>
      </c>
      <c r="ES9" s="65">
        <v>2</v>
      </c>
      <c r="ET9" s="65">
        <v>0</v>
      </c>
      <c r="EU9" s="65">
        <v>0</v>
      </c>
      <c r="EV9" s="65">
        <v>1</v>
      </c>
      <c r="EW9" s="65">
        <v>0</v>
      </c>
      <c r="EX9" s="65">
        <v>1</v>
      </c>
      <c r="EY9" s="65">
        <v>0</v>
      </c>
      <c r="EZ9" s="65">
        <v>1</v>
      </c>
      <c r="FA9" s="65">
        <v>0</v>
      </c>
      <c r="FB9" s="65">
        <v>1</v>
      </c>
      <c r="FC9" s="65">
        <v>0</v>
      </c>
      <c r="FD9" s="65">
        <v>1</v>
      </c>
      <c r="FE9" s="65">
        <v>1</v>
      </c>
      <c r="FF9" s="65">
        <v>3</v>
      </c>
      <c r="FG9" s="65">
        <v>0</v>
      </c>
      <c r="FH9" s="66"/>
      <c r="FI9" s="67"/>
      <c r="FJ9" s="64">
        <v>0</v>
      </c>
      <c r="FK9" s="65">
        <v>1</v>
      </c>
      <c r="FL9" s="65">
        <v>0</v>
      </c>
      <c r="FM9" s="65">
        <v>0</v>
      </c>
      <c r="FN9" s="65">
        <v>0</v>
      </c>
      <c r="FO9" s="65">
        <v>0</v>
      </c>
      <c r="FP9" s="65">
        <v>0</v>
      </c>
      <c r="FQ9" s="65">
        <v>0</v>
      </c>
      <c r="FR9" s="65">
        <v>0</v>
      </c>
      <c r="FS9" s="65">
        <v>0</v>
      </c>
      <c r="FT9" s="65">
        <v>4</v>
      </c>
      <c r="FU9" s="65">
        <v>0</v>
      </c>
      <c r="FV9" s="65">
        <v>1</v>
      </c>
      <c r="FW9" s="65">
        <v>0</v>
      </c>
      <c r="FX9" s="65">
        <v>0</v>
      </c>
      <c r="FY9" s="65">
        <v>1</v>
      </c>
      <c r="FZ9" s="66"/>
      <c r="GA9" s="67"/>
      <c r="GB9" s="64">
        <v>1</v>
      </c>
      <c r="GC9" s="65">
        <v>1</v>
      </c>
      <c r="GD9" s="65">
        <v>0</v>
      </c>
      <c r="GE9" s="65">
        <v>0</v>
      </c>
      <c r="GF9" s="65">
        <v>1</v>
      </c>
      <c r="GG9" s="65">
        <v>0</v>
      </c>
      <c r="GH9" s="65">
        <v>1</v>
      </c>
      <c r="GI9" s="65">
        <v>1</v>
      </c>
      <c r="GJ9" s="65">
        <v>0</v>
      </c>
      <c r="GK9" s="65">
        <v>0</v>
      </c>
      <c r="GL9" s="65">
        <v>2</v>
      </c>
      <c r="GM9" s="65">
        <v>0</v>
      </c>
      <c r="GN9" s="65">
        <v>0</v>
      </c>
      <c r="GO9" s="65">
        <v>0</v>
      </c>
      <c r="GP9" s="65">
        <v>0</v>
      </c>
      <c r="GQ9" s="65">
        <v>1</v>
      </c>
      <c r="GR9" s="66"/>
      <c r="GS9" s="67"/>
      <c r="GT9" s="64">
        <v>3</v>
      </c>
      <c r="GU9" s="65">
        <v>2</v>
      </c>
      <c r="GV9" s="65">
        <v>0</v>
      </c>
      <c r="GW9" s="65">
        <v>0</v>
      </c>
      <c r="GX9" s="65">
        <v>1</v>
      </c>
      <c r="GY9" s="65">
        <v>0</v>
      </c>
      <c r="GZ9" s="65">
        <v>0</v>
      </c>
      <c r="HA9" s="65">
        <v>1</v>
      </c>
      <c r="HB9" s="65">
        <v>1</v>
      </c>
      <c r="HC9" s="65">
        <v>0</v>
      </c>
      <c r="HD9" s="65">
        <v>0</v>
      </c>
      <c r="HE9" s="65">
        <v>0</v>
      </c>
      <c r="HF9" s="65">
        <v>2</v>
      </c>
      <c r="HG9" s="65">
        <v>0</v>
      </c>
      <c r="HH9" s="65">
        <v>1</v>
      </c>
      <c r="HI9" s="65">
        <v>1</v>
      </c>
      <c r="HJ9" s="66"/>
      <c r="HK9" s="67"/>
      <c r="HL9" s="64">
        <v>1</v>
      </c>
      <c r="HM9" s="65">
        <v>1</v>
      </c>
      <c r="HN9" s="65">
        <v>1</v>
      </c>
      <c r="HO9" s="65">
        <v>0</v>
      </c>
      <c r="HP9" s="65">
        <v>6</v>
      </c>
      <c r="HQ9" s="65">
        <v>2</v>
      </c>
      <c r="HR9" s="65">
        <v>1</v>
      </c>
      <c r="HS9" s="65">
        <v>3</v>
      </c>
      <c r="HT9" s="65">
        <v>0</v>
      </c>
      <c r="HU9" s="65">
        <v>0</v>
      </c>
      <c r="HV9" s="65">
        <v>3</v>
      </c>
      <c r="HW9" s="65">
        <v>0</v>
      </c>
      <c r="HX9" s="65">
        <v>2</v>
      </c>
      <c r="HY9" s="65">
        <v>1</v>
      </c>
      <c r="HZ9" s="65">
        <v>0</v>
      </c>
      <c r="IA9" s="65">
        <v>0</v>
      </c>
      <c r="IB9" s="66"/>
      <c r="IC9" s="67"/>
      <c r="ID9" s="64">
        <v>2</v>
      </c>
      <c r="IE9" s="65">
        <v>4</v>
      </c>
      <c r="IF9" s="65">
        <v>0</v>
      </c>
      <c r="IG9" s="65">
        <v>0</v>
      </c>
      <c r="IH9" s="65">
        <v>4</v>
      </c>
      <c r="II9" s="65">
        <v>0</v>
      </c>
      <c r="IJ9" s="65">
        <v>3</v>
      </c>
      <c r="IK9" s="65">
        <v>1</v>
      </c>
      <c r="IL9" s="65">
        <v>0</v>
      </c>
      <c r="IM9" s="65">
        <v>0</v>
      </c>
      <c r="IN9" s="65">
        <v>3</v>
      </c>
      <c r="IO9" s="65">
        <v>0</v>
      </c>
      <c r="IP9" s="65">
        <v>1</v>
      </c>
      <c r="IQ9" s="65">
        <v>2</v>
      </c>
      <c r="IR9" s="65">
        <v>1</v>
      </c>
      <c r="IS9" s="65">
        <v>2</v>
      </c>
      <c r="IT9" s="66"/>
      <c r="IU9" s="67"/>
      <c r="IV9" s="64">
        <v>2</v>
      </c>
      <c r="IW9" s="65">
        <v>0</v>
      </c>
      <c r="IX9" s="65">
        <v>0</v>
      </c>
      <c r="IY9" s="65">
        <v>0</v>
      </c>
      <c r="IZ9" s="65">
        <v>0</v>
      </c>
      <c r="JA9" s="65">
        <v>0</v>
      </c>
      <c r="JB9" s="65">
        <v>0</v>
      </c>
      <c r="JC9" s="65">
        <v>0</v>
      </c>
      <c r="JD9" s="65">
        <v>1</v>
      </c>
      <c r="JE9" s="65">
        <v>0</v>
      </c>
      <c r="JF9" s="65">
        <v>1</v>
      </c>
      <c r="JG9" s="65">
        <v>0</v>
      </c>
      <c r="JH9" s="65">
        <v>0</v>
      </c>
      <c r="JI9" s="65">
        <v>0</v>
      </c>
      <c r="JJ9" s="65">
        <v>0</v>
      </c>
      <c r="JK9" s="65">
        <v>1</v>
      </c>
      <c r="JL9" s="65">
        <v>0</v>
      </c>
      <c r="JM9" s="65">
        <v>0</v>
      </c>
      <c r="JN9" s="61"/>
      <c r="JO9" s="61"/>
      <c r="JP9" s="61"/>
      <c r="JQ9" s="61"/>
      <c r="JR9" s="61"/>
      <c r="JS9" s="61"/>
      <c r="JT9" s="61"/>
      <c r="JU9" s="61"/>
      <c r="JV9" s="61"/>
      <c r="JW9" s="61"/>
      <c r="JX9" s="61"/>
      <c r="JY9" s="61"/>
      <c r="JZ9" s="61"/>
      <c r="KA9" s="61"/>
      <c r="KB9" s="61"/>
      <c r="KC9" s="61"/>
      <c r="KD9" s="61"/>
      <c r="KE9" s="63"/>
      <c r="KF9" s="64">
        <v>1</v>
      </c>
      <c r="KG9" s="65">
        <v>0</v>
      </c>
      <c r="KH9" s="65">
        <v>0</v>
      </c>
      <c r="KI9" s="65">
        <v>0</v>
      </c>
      <c r="KJ9" s="65">
        <v>0</v>
      </c>
      <c r="KK9" s="65">
        <v>1</v>
      </c>
      <c r="KL9" s="65">
        <v>2</v>
      </c>
      <c r="KM9" s="65">
        <v>0</v>
      </c>
      <c r="KN9" s="65">
        <v>0</v>
      </c>
      <c r="KO9" s="65">
        <v>0</v>
      </c>
      <c r="KP9" s="65">
        <v>1</v>
      </c>
      <c r="KQ9" s="65">
        <v>0</v>
      </c>
      <c r="KR9" s="65">
        <v>0</v>
      </c>
      <c r="KS9" s="65">
        <v>0</v>
      </c>
      <c r="KT9" s="65">
        <v>0</v>
      </c>
      <c r="KU9" s="65">
        <v>0</v>
      </c>
      <c r="KV9" s="66"/>
      <c r="KW9" s="67"/>
      <c r="KX9" s="64">
        <v>0</v>
      </c>
      <c r="KY9" s="65">
        <v>0</v>
      </c>
      <c r="KZ9" s="65">
        <v>0</v>
      </c>
      <c r="LA9" s="65">
        <v>0</v>
      </c>
      <c r="LB9" s="65">
        <v>0</v>
      </c>
      <c r="LC9" s="65">
        <v>1</v>
      </c>
      <c r="LD9" s="65">
        <v>1</v>
      </c>
      <c r="LE9" s="65">
        <v>0</v>
      </c>
      <c r="LF9" s="65">
        <v>0</v>
      </c>
      <c r="LG9" s="65">
        <v>0</v>
      </c>
      <c r="LH9" s="65">
        <v>0</v>
      </c>
      <c r="LI9" s="65">
        <v>0</v>
      </c>
      <c r="LJ9" s="65">
        <v>0</v>
      </c>
      <c r="LK9" s="65">
        <v>0</v>
      </c>
      <c r="LL9" s="65">
        <v>1</v>
      </c>
      <c r="LM9" s="65">
        <v>1</v>
      </c>
      <c r="LN9" s="66"/>
      <c r="LO9" s="67"/>
      <c r="LP9" s="69"/>
      <c r="LQ9" s="66"/>
      <c r="LR9" s="66"/>
      <c r="LS9" s="66"/>
      <c r="LT9" s="66"/>
      <c r="LU9" s="66"/>
      <c r="LV9" s="66"/>
      <c r="LW9" s="66"/>
      <c r="LX9" s="66"/>
      <c r="LY9" s="66"/>
      <c r="LZ9" s="66"/>
      <c r="MA9" s="66"/>
      <c r="MB9" s="66"/>
      <c r="MC9" s="66"/>
      <c r="MD9" s="66"/>
      <c r="ME9" s="66"/>
      <c r="MF9" s="66"/>
      <c r="MG9" s="67"/>
      <c r="MH9" s="69"/>
      <c r="MI9" s="66"/>
      <c r="MJ9" s="66"/>
      <c r="MK9" s="66"/>
      <c r="ML9" s="66"/>
      <c r="MM9" s="66"/>
      <c r="MN9" s="66"/>
      <c r="MO9" s="66"/>
      <c r="MP9" s="66"/>
      <c r="MQ9" s="66"/>
      <c r="MR9" s="66"/>
      <c r="MS9" s="66"/>
      <c r="MT9" s="66"/>
      <c r="MU9" s="66"/>
      <c r="MV9" s="66"/>
      <c r="MW9" s="66"/>
      <c r="MX9" s="66"/>
      <c r="MY9" s="67"/>
      <c r="MZ9" s="69"/>
      <c r="NA9" s="66"/>
      <c r="NB9" s="66"/>
      <c r="NC9" s="66"/>
      <c r="ND9" s="66"/>
      <c r="NE9" s="66"/>
      <c r="NF9" s="66"/>
      <c r="NG9" s="66"/>
      <c r="NH9" s="66"/>
      <c r="NI9" s="66"/>
      <c r="NJ9" s="66"/>
      <c r="NK9" s="66"/>
      <c r="NL9" s="66"/>
      <c r="NM9" s="66"/>
      <c r="NN9" s="66"/>
      <c r="NO9" s="66"/>
      <c r="NP9" s="66"/>
      <c r="NQ9" s="67"/>
      <c r="NR9" s="69"/>
      <c r="NS9" s="66"/>
      <c r="NT9" s="66"/>
      <c r="NU9" s="66"/>
      <c r="NV9" s="66"/>
      <c r="NW9" s="66"/>
      <c r="NX9" s="66"/>
      <c r="NY9" s="66"/>
      <c r="NZ9" s="66"/>
      <c r="OA9" s="66"/>
      <c r="OB9" s="66"/>
      <c r="OC9" s="66"/>
      <c r="OD9" s="66"/>
      <c r="OE9" s="66"/>
      <c r="OF9" s="66"/>
      <c r="OG9" s="66"/>
      <c r="OH9" s="66"/>
      <c r="OI9" s="67"/>
      <c r="OJ9" s="69"/>
      <c r="OK9" s="66"/>
      <c r="OL9" s="66"/>
      <c r="OM9" s="66"/>
      <c r="ON9" s="66"/>
      <c r="OO9" s="66"/>
      <c r="OP9" s="66"/>
      <c r="OQ9" s="66"/>
      <c r="OR9" s="66"/>
      <c r="OS9" s="66"/>
      <c r="OT9" s="66"/>
      <c r="OU9" s="66"/>
      <c r="OV9" s="66"/>
      <c r="OW9" s="66"/>
      <c r="OX9" s="66"/>
      <c r="OY9" s="66"/>
      <c r="OZ9" s="66"/>
      <c r="PA9" s="67"/>
      <c r="PB9" s="69"/>
      <c r="PC9" s="66"/>
      <c r="PD9" s="66"/>
      <c r="PE9" s="66"/>
      <c r="PF9" s="66"/>
      <c r="PG9" s="66"/>
      <c r="PH9" s="66"/>
      <c r="PI9" s="66"/>
      <c r="PJ9" s="66"/>
      <c r="PK9" s="66"/>
      <c r="PL9" s="66"/>
      <c r="PM9" s="66"/>
      <c r="PN9" s="66"/>
      <c r="PO9" s="66"/>
      <c r="PP9" s="66"/>
      <c r="PQ9" s="66"/>
      <c r="PR9" s="66"/>
      <c r="PS9" s="67"/>
      <c r="PT9" s="69"/>
      <c r="PU9" s="66"/>
      <c r="PV9" s="66"/>
      <c r="PW9" s="66"/>
      <c r="PX9" s="66"/>
      <c r="PY9" s="66"/>
      <c r="PZ9" s="66"/>
      <c r="QA9" s="66"/>
      <c r="QB9" s="66"/>
      <c r="QC9" s="66"/>
      <c r="QD9" s="66"/>
      <c r="QE9" s="66"/>
      <c r="QF9" s="66"/>
      <c r="QG9" s="66"/>
      <c r="QH9" s="66"/>
      <c r="QI9" s="66"/>
      <c r="QJ9" s="66"/>
      <c r="QK9" s="67"/>
      <c r="QL9" s="69"/>
      <c r="QM9" s="66"/>
      <c r="QN9" s="66"/>
      <c r="QO9" s="66"/>
      <c r="QP9" s="66"/>
      <c r="QQ9" s="66"/>
      <c r="QR9" s="66"/>
      <c r="QS9" s="66"/>
      <c r="QT9" s="66"/>
      <c r="QU9" s="66"/>
      <c r="QV9" s="66"/>
      <c r="QW9" s="66"/>
      <c r="QX9" s="66"/>
      <c r="QY9" s="66"/>
      <c r="QZ9" s="66"/>
      <c r="RA9" s="66"/>
      <c r="RB9" s="66"/>
      <c r="RC9" s="67"/>
    </row>
    <row r="10" ht="25.4" customHeight="1">
      <c r="A10" t="s" s="87">
        <v>60</v>
      </c>
      <c r="B10" s="71">
        <f>((C43+D43+E43+F43)*100%)/(C43+D43+E43+F43+I43+J43+K43+L43)</f>
        <v>0.682539682539683</v>
      </c>
      <c r="C10" s="88">
        <f>(C43*100%)/(C43+I43)</f>
        <v>0.620689655172414</v>
      </c>
      <c r="D10" s="80">
        <v>0</v>
      </c>
      <c r="E10" s="74">
        <v>0</v>
      </c>
      <c r="F10" s="74">
        <v>0</v>
      </c>
      <c r="G10" s="74">
        <v>0</v>
      </c>
      <c r="H10" s="74">
        <v>0</v>
      </c>
      <c r="I10" s="74">
        <v>0</v>
      </c>
      <c r="J10" s="74">
        <v>1</v>
      </c>
      <c r="K10" s="74">
        <v>1</v>
      </c>
      <c r="L10" s="81">
        <v>0</v>
      </c>
      <c r="M10" s="82">
        <v>0</v>
      </c>
      <c r="N10" s="74">
        <v>0</v>
      </c>
      <c r="O10" s="74">
        <v>0</v>
      </c>
      <c r="P10" s="74">
        <v>0</v>
      </c>
      <c r="Q10" s="74">
        <v>0</v>
      </c>
      <c r="R10" s="74">
        <v>1</v>
      </c>
      <c r="S10" s="74">
        <v>0</v>
      </c>
      <c r="T10" s="76"/>
      <c r="U10" s="77"/>
      <c r="V10" s="73">
        <v>1</v>
      </c>
      <c r="W10" s="74">
        <v>1</v>
      </c>
      <c r="X10" s="74">
        <v>0</v>
      </c>
      <c r="Y10" s="74">
        <v>0</v>
      </c>
      <c r="Z10" s="74">
        <v>1</v>
      </c>
      <c r="AA10" s="74">
        <v>1</v>
      </c>
      <c r="AB10" s="74">
        <v>0</v>
      </c>
      <c r="AC10" s="74">
        <v>0</v>
      </c>
      <c r="AD10" s="74">
        <v>0</v>
      </c>
      <c r="AE10" s="74">
        <v>0</v>
      </c>
      <c r="AF10" s="74">
        <v>0</v>
      </c>
      <c r="AG10" s="74">
        <v>0</v>
      </c>
      <c r="AH10" s="74">
        <v>0</v>
      </c>
      <c r="AI10" s="74">
        <v>0</v>
      </c>
      <c r="AJ10" s="74">
        <v>1</v>
      </c>
      <c r="AK10" s="74">
        <v>1</v>
      </c>
      <c r="AL10" s="76"/>
      <c r="AM10" s="77"/>
      <c r="AN10" s="68"/>
      <c r="AO10" s="61"/>
      <c r="AP10" s="61"/>
      <c r="AQ10" s="61"/>
      <c r="AR10" s="61"/>
      <c r="AS10" s="61"/>
      <c r="AT10" s="61"/>
      <c r="AU10" s="61"/>
      <c r="AV10" s="62"/>
      <c r="AW10" s="60"/>
      <c r="AX10" s="61"/>
      <c r="AY10" s="61"/>
      <c r="AZ10" s="61"/>
      <c r="BA10" s="61"/>
      <c r="BB10" s="61"/>
      <c r="BC10" s="61"/>
      <c r="BD10" s="61"/>
      <c r="BE10" s="63"/>
      <c r="BF10" s="73">
        <v>2</v>
      </c>
      <c r="BG10" s="74">
        <v>1</v>
      </c>
      <c r="BH10" s="74">
        <v>0</v>
      </c>
      <c r="BI10" s="74">
        <v>0</v>
      </c>
      <c r="BJ10" s="74">
        <v>5</v>
      </c>
      <c r="BK10" s="74">
        <v>0</v>
      </c>
      <c r="BL10" s="74">
        <v>1</v>
      </c>
      <c r="BM10" s="74">
        <v>0</v>
      </c>
      <c r="BN10" s="74">
        <v>0</v>
      </c>
      <c r="BO10" s="74">
        <v>0</v>
      </c>
      <c r="BP10" s="74">
        <v>1</v>
      </c>
      <c r="BQ10" s="74">
        <v>1</v>
      </c>
      <c r="BR10" s="74">
        <v>2</v>
      </c>
      <c r="BS10" s="74">
        <v>0</v>
      </c>
      <c r="BT10" s="74">
        <v>0</v>
      </c>
      <c r="BU10" s="74">
        <v>0</v>
      </c>
      <c r="BV10" s="76"/>
      <c r="BW10" s="77"/>
      <c r="BX10" s="73">
        <v>2</v>
      </c>
      <c r="BY10" s="74">
        <v>1</v>
      </c>
      <c r="BZ10" s="74">
        <v>0</v>
      </c>
      <c r="CA10" s="74">
        <v>0</v>
      </c>
      <c r="CB10" s="74">
        <v>1</v>
      </c>
      <c r="CC10" s="74">
        <v>1</v>
      </c>
      <c r="CD10" s="74">
        <v>0</v>
      </c>
      <c r="CE10" s="74">
        <v>0</v>
      </c>
      <c r="CF10" s="74">
        <v>0</v>
      </c>
      <c r="CG10" s="74">
        <v>0</v>
      </c>
      <c r="CH10" s="74">
        <v>2</v>
      </c>
      <c r="CI10" s="74">
        <v>0</v>
      </c>
      <c r="CJ10" s="74">
        <v>1</v>
      </c>
      <c r="CK10" s="74">
        <v>0</v>
      </c>
      <c r="CL10" s="74">
        <v>0</v>
      </c>
      <c r="CM10" s="74">
        <v>0</v>
      </c>
      <c r="CN10" s="76"/>
      <c r="CO10" s="77"/>
      <c r="CP10" s="73">
        <v>2</v>
      </c>
      <c r="CQ10" s="74">
        <v>0</v>
      </c>
      <c r="CR10" s="74">
        <v>0</v>
      </c>
      <c r="CS10" s="74">
        <v>0</v>
      </c>
      <c r="CT10" s="74">
        <v>1</v>
      </c>
      <c r="CU10" s="74">
        <v>0</v>
      </c>
      <c r="CV10" s="74">
        <v>1</v>
      </c>
      <c r="CW10" s="74">
        <v>1</v>
      </c>
      <c r="CX10" s="74">
        <v>0</v>
      </c>
      <c r="CY10" s="74">
        <v>0</v>
      </c>
      <c r="CZ10" s="74">
        <v>1</v>
      </c>
      <c r="DA10" s="74">
        <v>0</v>
      </c>
      <c r="DB10" s="74">
        <v>0</v>
      </c>
      <c r="DC10" s="74">
        <v>0</v>
      </c>
      <c r="DD10" s="74">
        <v>0</v>
      </c>
      <c r="DE10" s="74">
        <v>0</v>
      </c>
      <c r="DF10" s="76"/>
      <c r="DG10" s="77"/>
      <c r="DH10" s="73">
        <v>2</v>
      </c>
      <c r="DI10" s="74">
        <v>5</v>
      </c>
      <c r="DJ10" s="74">
        <v>1</v>
      </c>
      <c r="DK10" s="74">
        <v>0</v>
      </c>
      <c r="DL10" s="74">
        <v>4</v>
      </c>
      <c r="DM10" s="74">
        <v>2</v>
      </c>
      <c r="DN10" s="74">
        <v>1</v>
      </c>
      <c r="DO10" s="74">
        <v>0</v>
      </c>
      <c r="DP10" s="74">
        <v>0</v>
      </c>
      <c r="DQ10" s="74">
        <v>0</v>
      </c>
      <c r="DR10" s="74">
        <v>1</v>
      </c>
      <c r="DS10" s="74">
        <v>2</v>
      </c>
      <c r="DT10" s="74">
        <v>2</v>
      </c>
      <c r="DU10" s="74">
        <v>1</v>
      </c>
      <c r="DV10" s="74">
        <v>0</v>
      </c>
      <c r="DW10" s="74">
        <v>1</v>
      </c>
      <c r="DX10" s="76"/>
      <c r="DY10" s="77"/>
      <c r="DZ10" s="73">
        <v>3</v>
      </c>
      <c r="EA10" s="74">
        <v>0</v>
      </c>
      <c r="EB10" s="74">
        <v>0</v>
      </c>
      <c r="EC10" s="74">
        <v>1</v>
      </c>
      <c r="ED10" s="74">
        <v>1</v>
      </c>
      <c r="EE10" s="74">
        <v>0</v>
      </c>
      <c r="EF10" s="74">
        <v>3</v>
      </c>
      <c r="EG10" s="74">
        <v>0</v>
      </c>
      <c r="EH10" s="74">
        <v>0</v>
      </c>
      <c r="EI10" s="74">
        <v>1</v>
      </c>
      <c r="EJ10" s="74">
        <v>2</v>
      </c>
      <c r="EK10" s="74">
        <v>0</v>
      </c>
      <c r="EL10" s="74">
        <v>0</v>
      </c>
      <c r="EM10" s="74">
        <v>0</v>
      </c>
      <c r="EN10" s="74">
        <v>0</v>
      </c>
      <c r="EO10" s="74">
        <v>0</v>
      </c>
      <c r="EP10" s="76"/>
      <c r="EQ10" s="77"/>
      <c r="ER10" s="73">
        <v>1</v>
      </c>
      <c r="ES10" s="74">
        <v>0</v>
      </c>
      <c r="ET10" s="74">
        <v>0</v>
      </c>
      <c r="EU10" s="74">
        <v>0</v>
      </c>
      <c r="EV10" s="74">
        <v>0</v>
      </c>
      <c r="EW10" s="74">
        <v>1</v>
      </c>
      <c r="EX10" s="74">
        <v>0</v>
      </c>
      <c r="EY10" s="74">
        <v>1</v>
      </c>
      <c r="EZ10" s="74">
        <v>0</v>
      </c>
      <c r="FA10" s="74">
        <v>0</v>
      </c>
      <c r="FB10" s="74">
        <v>1</v>
      </c>
      <c r="FC10" s="74">
        <v>0</v>
      </c>
      <c r="FD10" s="74">
        <v>0</v>
      </c>
      <c r="FE10" s="74">
        <v>0</v>
      </c>
      <c r="FF10" s="74">
        <v>0</v>
      </c>
      <c r="FG10" s="74">
        <v>0</v>
      </c>
      <c r="FH10" s="76"/>
      <c r="FI10" s="77"/>
      <c r="FJ10" s="73">
        <v>1</v>
      </c>
      <c r="FK10" s="74">
        <v>1</v>
      </c>
      <c r="FL10" s="74">
        <v>0</v>
      </c>
      <c r="FM10" s="74">
        <v>0</v>
      </c>
      <c r="FN10" s="74">
        <v>5</v>
      </c>
      <c r="FO10" s="74">
        <v>2</v>
      </c>
      <c r="FP10" s="74">
        <v>2</v>
      </c>
      <c r="FQ10" s="74">
        <v>1</v>
      </c>
      <c r="FR10" s="74">
        <v>0</v>
      </c>
      <c r="FS10" s="74">
        <v>0</v>
      </c>
      <c r="FT10" s="74">
        <v>0</v>
      </c>
      <c r="FU10" s="74">
        <v>0</v>
      </c>
      <c r="FV10" s="74">
        <v>0</v>
      </c>
      <c r="FW10" s="74">
        <v>0</v>
      </c>
      <c r="FX10" s="74">
        <v>1</v>
      </c>
      <c r="FY10" s="74">
        <v>1</v>
      </c>
      <c r="FZ10" s="76"/>
      <c r="GA10" s="77"/>
      <c r="GB10" s="73">
        <v>2</v>
      </c>
      <c r="GC10" s="74">
        <v>4</v>
      </c>
      <c r="GD10" s="74">
        <v>0</v>
      </c>
      <c r="GE10" s="74">
        <v>0</v>
      </c>
      <c r="GF10" s="74">
        <v>3</v>
      </c>
      <c r="GG10" s="74">
        <v>2</v>
      </c>
      <c r="GH10" s="74">
        <v>0</v>
      </c>
      <c r="GI10" s="74">
        <v>0</v>
      </c>
      <c r="GJ10" s="74">
        <v>1</v>
      </c>
      <c r="GK10" s="74">
        <v>0</v>
      </c>
      <c r="GL10" s="74">
        <v>2</v>
      </c>
      <c r="GM10" s="74">
        <v>0</v>
      </c>
      <c r="GN10" s="74">
        <v>0</v>
      </c>
      <c r="GO10" s="74">
        <v>0</v>
      </c>
      <c r="GP10" s="74">
        <v>0</v>
      </c>
      <c r="GQ10" s="74">
        <v>0</v>
      </c>
      <c r="GR10" s="76"/>
      <c r="GS10" s="77"/>
      <c r="GT10" s="73">
        <v>1</v>
      </c>
      <c r="GU10" s="74">
        <v>2</v>
      </c>
      <c r="GV10" s="74">
        <v>0</v>
      </c>
      <c r="GW10" s="74">
        <v>0</v>
      </c>
      <c r="GX10" s="74">
        <v>0</v>
      </c>
      <c r="GY10" s="74">
        <v>0</v>
      </c>
      <c r="GZ10" s="74">
        <v>0</v>
      </c>
      <c r="HA10" s="74">
        <v>0</v>
      </c>
      <c r="HB10" s="74">
        <v>1</v>
      </c>
      <c r="HC10" s="74">
        <v>0</v>
      </c>
      <c r="HD10" s="74">
        <v>1</v>
      </c>
      <c r="HE10" s="74">
        <v>0</v>
      </c>
      <c r="HF10" s="74">
        <v>0</v>
      </c>
      <c r="HG10" s="74">
        <v>0</v>
      </c>
      <c r="HH10" s="74">
        <v>0</v>
      </c>
      <c r="HI10" s="74">
        <v>0</v>
      </c>
      <c r="HJ10" s="76"/>
      <c r="HK10" s="77"/>
      <c r="HL10" s="68"/>
      <c r="HM10" s="61"/>
      <c r="HN10" s="61"/>
      <c r="HO10" s="61"/>
      <c r="HP10" s="61"/>
      <c r="HQ10" s="61"/>
      <c r="HR10" s="61"/>
      <c r="HS10" s="61"/>
      <c r="HT10" s="62"/>
      <c r="HU10" s="60"/>
      <c r="HV10" s="61"/>
      <c r="HW10" s="61"/>
      <c r="HX10" s="61"/>
      <c r="HY10" s="61"/>
      <c r="HZ10" s="61"/>
      <c r="IA10" s="61"/>
      <c r="IB10" s="61"/>
      <c r="IC10" s="61"/>
      <c r="ID10" s="61"/>
      <c r="IE10" s="61"/>
      <c r="IF10" s="61"/>
      <c r="IG10" s="61"/>
      <c r="IH10" s="61"/>
      <c r="II10" s="61"/>
      <c r="IJ10" s="61"/>
      <c r="IK10" s="61"/>
      <c r="IL10" s="61"/>
      <c r="IM10" s="61"/>
      <c r="IN10" s="61"/>
      <c r="IO10" s="61"/>
      <c r="IP10" s="61"/>
      <c r="IQ10" s="61"/>
      <c r="IR10" s="61"/>
      <c r="IS10" s="61"/>
      <c r="IT10" s="61"/>
      <c r="IU10" s="63"/>
      <c r="IV10" s="73">
        <v>0</v>
      </c>
      <c r="IW10" s="74">
        <v>1</v>
      </c>
      <c r="IX10" s="74">
        <v>4</v>
      </c>
      <c r="IY10" s="74">
        <v>1</v>
      </c>
      <c r="IZ10" s="74">
        <v>1</v>
      </c>
      <c r="JA10" s="74">
        <v>1</v>
      </c>
      <c r="JB10" s="74">
        <v>0</v>
      </c>
      <c r="JC10" s="74">
        <v>0</v>
      </c>
      <c r="JD10" s="74">
        <v>1</v>
      </c>
      <c r="JE10" s="74">
        <v>0</v>
      </c>
      <c r="JF10" s="74">
        <v>1</v>
      </c>
      <c r="JG10" s="74">
        <v>1</v>
      </c>
      <c r="JH10" s="74">
        <v>0</v>
      </c>
      <c r="JI10" s="74">
        <v>1</v>
      </c>
      <c r="JJ10" s="74">
        <v>0</v>
      </c>
      <c r="JK10" s="74">
        <v>0</v>
      </c>
      <c r="JL10" s="74">
        <v>0</v>
      </c>
      <c r="JM10" s="75">
        <v>0</v>
      </c>
      <c r="JN10" s="73">
        <v>0</v>
      </c>
      <c r="JO10" s="74">
        <v>1</v>
      </c>
      <c r="JP10" s="74">
        <v>0</v>
      </c>
      <c r="JQ10" s="74">
        <v>0</v>
      </c>
      <c r="JR10" s="74">
        <v>1</v>
      </c>
      <c r="JS10" s="74">
        <v>0</v>
      </c>
      <c r="JT10" s="74">
        <v>0</v>
      </c>
      <c r="JU10" s="74">
        <v>0</v>
      </c>
      <c r="JV10" s="74">
        <v>0</v>
      </c>
      <c r="JW10" s="74">
        <v>0</v>
      </c>
      <c r="JX10" s="74">
        <v>2</v>
      </c>
      <c r="JY10" s="74">
        <v>0</v>
      </c>
      <c r="JZ10" s="74">
        <v>0</v>
      </c>
      <c r="KA10" s="74">
        <v>0</v>
      </c>
      <c r="KB10" s="74">
        <v>0</v>
      </c>
      <c r="KC10" s="74">
        <v>0</v>
      </c>
      <c r="KD10" s="76"/>
      <c r="KE10" s="77"/>
      <c r="KF10" s="73">
        <v>1</v>
      </c>
      <c r="KG10" s="74">
        <v>1</v>
      </c>
      <c r="KH10" s="74">
        <v>0</v>
      </c>
      <c r="KI10" s="74">
        <v>0</v>
      </c>
      <c r="KJ10" s="74">
        <v>2</v>
      </c>
      <c r="KK10" s="74">
        <v>0</v>
      </c>
      <c r="KL10" s="74">
        <v>1</v>
      </c>
      <c r="KM10" s="74">
        <v>0</v>
      </c>
      <c r="KN10" s="74">
        <v>1</v>
      </c>
      <c r="KO10" s="74">
        <v>0</v>
      </c>
      <c r="KP10" s="74">
        <v>0</v>
      </c>
      <c r="KQ10" s="74">
        <v>0</v>
      </c>
      <c r="KR10" s="74">
        <v>0</v>
      </c>
      <c r="KS10" s="74">
        <v>0</v>
      </c>
      <c r="KT10" s="74">
        <v>1</v>
      </c>
      <c r="KU10" s="74">
        <v>1</v>
      </c>
      <c r="KV10" s="76"/>
      <c r="KW10" s="77"/>
      <c r="KX10" s="73">
        <v>0</v>
      </c>
      <c r="KY10" s="74">
        <v>0</v>
      </c>
      <c r="KZ10" s="74">
        <v>0</v>
      </c>
      <c r="LA10" s="74">
        <v>0</v>
      </c>
      <c r="LB10" s="74">
        <v>0</v>
      </c>
      <c r="LC10" s="74">
        <v>0</v>
      </c>
      <c r="LD10" s="74">
        <v>1</v>
      </c>
      <c r="LE10" s="74">
        <v>0</v>
      </c>
      <c r="LF10" s="74">
        <v>0</v>
      </c>
      <c r="LG10" s="74">
        <v>0</v>
      </c>
      <c r="LH10" s="74">
        <v>0</v>
      </c>
      <c r="LI10" s="74">
        <v>0</v>
      </c>
      <c r="LJ10" s="74">
        <v>0</v>
      </c>
      <c r="LK10" s="74">
        <v>0</v>
      </c>
      <c r="LL10" s="74">
        <v>0</v>
      </c>
      <c r="LM10" s="74">
        <v>0</v>
      </c>
      <c r="LN10" s="76"/>
      <c r="LO10" s="77"/>
      <c r="LP10" s="78"/>
      <c r="LQ10" s="76"/>
      <c r="LR10" s="76"/>
      <c r="LS10" s="76"/>
      <c r="LT10" s="76"/>
      <c r="LU10" s="76"/>
      <c r="LV10" s="76"/>
      <c r="LW10" s="76"/>
      <c r="LX10" s="76"/>
      <c r="LY10" s="76"/>
      <c r="LZ10" s="76"/>
      <c r="MA10" s="76"/>
      <c r="MB10" s="76"/>
      <c r="MC10" s="76"/>
      <c r="MD10" s="76"/>
      <c r="ME10" s="76"/>
      <c r="MF10" s="76"/>
      <c r="MG10" s="77"/>
      <c r="MH10" s="78"/>
      <c r="MI10" s="76"/>
      <c r="MJ10" s="76"/>
      <c r="MK10" s="76"/>
      <c r="ML10" s="76"/>
      <c r="MM10" s="76"/>
      <c r="MN10" s="76"/>
      <c r="MO10" s="76"/>
      <c r="MP10" s="76"/>
      <c r="MQ10" s="76"/>
      <c r="MR10" s="76"/>
      <c r="MS10" s="76"/>
      <c r="MT10" s="76"/>
      <c r="MU10" s="76"/>
      <c r="MV10" s="76"/>
      <c r="MW10" s="76"/>
      <c r="MX10" s="76"/>
      <c r="MY10" s="77"/>
      <c r="MZ10" s="78"/>
      <c r="NA10" s="76"/>
      <c r="NB10" s="76"/>
      <c r="NC10" s="76"/>
      <c r="ND10" s="76"/>
      <c r="NE10" s="76"/>
      <c r="NF10" s="76"/>
      <c r="NG10" s="76"/>
      <c r="NH10" s="76"/>
      <c r="NI10" s="76"/>
      <c r="NJ10" s="76"/>
      <c r="NK10" s="76"/>
      <c r="NL10" s="76"/>
      <c r="NM10" s="76"/>
      <c r="NN10" s="76"/>
      <c r="NO10" s="76"/>
      <c r="NP10" s="76"/>
      <c r="NQ10" s="77"/>
      <c r="NR10" s="78"/>
      <c r="NS10" s="76"/>
      <c r="NT10" s="76"/>
      <c r="NU10" s="76"/>
      <c r="NV10" s="76"/>
      <c r="NW10" s="76"/>
      <c r="NX10" s="76"/>
      <c r="NY10" s="76"/>
      <c r="NZ10" s="76"/>
      <c r="OA10" s="76"/>
      <c r="OB10" s="76"/>
      <c r="OC10" s="76"/>
      <c r="OD10" s="76"/>
      <c r="OE10" s="76"/>
      <c r="OF10" s="76"/>
      <c r="OG10" s="76"/>
      <c r="OH10" s="76"/>
      <c r="OI10" s="77"/>
      <c r="OJ10" s="78"/>
      <c r="OK10" s="76"/>
      <c r="OL10" s="76"/>
      <c r="OM10" s="76"/>
      <c r="ON10" s="76"/>
      <c r="OO10" s="76"/>
      <c r="OP10" s="76"/>
      <c r="OQ10" s="76"/>
      <c r="OR10" s="76"/>
      <c r="OS10" s="76"/>
      <c r="OT10" s="76"/>
      <c r="OU10" s="76"/>
      <c r="OV10" s="76"/>
      <c r="OW10" s="76"/>
      <c r="OX10" s="76"/>
      <c r="OY10" s="76"/>
      <c r="OZ10" s="76"/>
      <c r="PA10" s="77"/>
      <c r="PB10" s="78"/>
      <c r="PC10" s="76"/>
      <c r="PD10" s="76"/>
      <c r="PE10" s="76"/>
      <c r="PF10" s="76"/>
      <c r="PG10" s="76"/>
      <c r="PH10" s="76"/>
      <c r="PI10" s="76"/>
      <c r="PJ10" s="76"/>
      <c r="PK10" s="76"/>
      <c r="PL10" s="76"/>
      <c r="PM10" s="76"/>
      <c r="PN10" s="76"/>
      <c r="PO10" s="76"/>
      <c r="PP10" s="76"/>
      <c r="PQ10" s="76"/>
      <c r="PR10" s="76"/>
      <c r="PS10" s="77"/>
      <c r="PT10" s="78"/>
      <c r="PU10" s="76"/>
      <c r="PV10" s="76"/>
      <c r="PW10" s="76"/>
      <c r="PX10" s="76"/>
      <c r="PY10" s="76"/>
      <c r="PZ10" s="76"/>
      <c r="QA10" s="76"/>
      <c r="QB10" s="76"/>
      <c r="QC10" s="76"/>
      <c r="QD10" s="76"/>
      <c r="QE10" s="76"/>
      <c r="QF10" s="76"/>
      <c r="QG10" s="76"/>
      <c r="QH10" s="76"/>
      <c r="QI10" s="76"/>
      <c r="QJ10" s="76"/>
      <c r="QK10" s="77"/>
      <c r="QL10" s="78"/>
      <c r="QM10" s="76"/>
      <c r="QN10" s="76"/>
      <c r="QO10" s="76"/>
      <c r="QP10" s="76"/>
      <c r="QQ10" s="76"/>
      <c r="QR10" s="76"/>
      <c r="QS10" s="76"/>
      <c r="QT10" s="76"/>
      <c r="QU10" s="76"/>
      <c r="QV10" s="76"/>
      <c r="QW10" s="76"/>
      <c r="QX10" s="76"/>
      <c r="QY10" s="76"/>
      <c r="QZ10" s="76"/>
      <c r="RA10" s="76"/>
      <c r="RB10" s="76"/>
      <c r="RC10" s="77"/>
    </row>
    <row r="11" ht="25.4" customHeight="1">
      <c r="A11" t="s" s="89">
        <v>61</v>
      </c>
      <c r="B11" s="58">
        <f>((C44+D44+E44+F44)*100%)/(C44+D44+E44+F44+I44+J44+K44+L44)</f>
        <v>0.685393258426966</v>
      </c>
      <c r="C11" s="37">
        <f>(C44*100%)/(C44+I44)</f>
        <v>0.541666666666667</v>
      </c>
      <c r="D11" s="84">
        <v>0</v>
      </c>
      <c r="E11" s="65">
        <v>3</v>
      </c>
      <c r="F11" s="65">
        <v>1</v>
      </c>
      <c r="G11" s="65">
        <v>0</v>
      </c>
      <c r="H11" s="65">
        <v>6</v>
      </c>
      <c r="I11" s="65">
        <v>0</v>
      </c>
      <c r="J11" s="65">
        <v>0</v>
      </c>
      <c r="K11" s="65">
        <v>0</v>
      </c>
      <c r="L11" s="85">
        <v>1</v>
      </c>
      <c r="M11" s="86">
        <v>0</v>
      </c>
      <c r="N11" s="65">
        <v>4</v>
      </c>
      <c r="O11" s="65">
        <v>0</v>
      </c>
      <c r="P11" s="65">
        <v>2</v>
      </c>
      <c r="Q11" s="65">
        <v>0</v>
      </c>
      <c r="R11" s="65">
        <v>0</v>
      </c>
      <c r="S11" s="65">
        <v>0</v>
      </c>
      <c r="T11" s="66"/>
      <c r="U11" s="67"/>
      <c r="V11" s="64">
        <v>0</v>
      </c>
      <c r="W11" s="65">
        <v>2</v>
      </c>
      <c r="X11" s="65">
        <v>0</v>
      </c>
      <c r="Y11" s="65">
        <v>0</v>
      </c>
      <c r="Z11" s="65">
        <v>1</v>
      </c>
      <c r="AA11" s="65">
        <v>0</v>
      </c>
      <c r="AB11" s="65">
        <v>2</v>
      </c>
      <c r="AC11" s="65">
        <v>0</v>
      </c>
      <c r="AD11" s="65">
        <v>0</v>
      </c>
      <c r="AE11" s="65">
        <v>0</v>
      </c>
      <c r="AF11" s="65">
        <v>0</v>
      </c>
      <c r="AG11" s="65">
        <v>0</v>
      </c>
      <c r="AH11" s="65">
        <v>0</v>
      </c>
      <c r="AI11" s="65">
        <v>0</v>
      </c>
      <c r="AJ11" s="65">
        <v>0</v>
      </c>
      <c r="AK11" s="65">
        <v>0</v>
      </c>
      <c r="AL11" s="66"/>
      <c r="AM11" s="67"/>
      <c r="AN11" s="64">
        <v>2</v>
      </c>
      <c r="AO11" s="65">
        <v>5</v>
      </c>
      <c r="AP11" s="65">
        <v>0</v>
      </c>
      <c r="AQ11" s="65">
        <v>0</v>
      </c>
      <c r="AR11" s="65">
        <v>4</v>
      </c>
      <c r="AS11" s="65">
        <v>0</v>
      </c>
      <c r="AT11" s="65">
        <v>0</v>
      </c>
      <c r="AU11" s="65">
        <v>2</v>
      </c>
      <c r="AV11" s="65">
        <v>0</v>
      </c>
      <c r="AW11" s="65">
        <v>0</v>
      </c>
      <c r="AX11" s="65">
        <v>1</v>
      </c>
      <c r="AY11" s="65">
        <v>1</v>
      </c>
      <c r="AZ11" s="65">
        <v>2</v>
      </c>
      <c r="BA11" s="65">
        <v>0</v>
      </c>
      <c r="BB11" s="65">
        <v>0</v>
      </c>
      <c r="BC11" s="65">
        <v>2</v>
      </c>
      <c r="BD11" s="66"/>
      <c r="BE11" s="67"/>
      <c r="BF11" s="68"/>
      <c r="BG11" s="61"/>
      <c r="BH11" s="61"/>
      <c r="BI11" s="61"/>
      <c r="BJ11" s="61"/>
      <c r="BK11" s="61"/>
      <c r="BL11" s="61"/>
      <c r="BM11" s="61"/>
      <c r="BN11" s="62"/>
      <c r="BO11" s="60"/>
      <c r="BP11" s="61"/>
      <c r="BQ11" s="61"/>
      <c r="BR11" s="61"/>
      <c r="BS11" s="61"/>
      <c r="BT11" s="61"/>
      <c r="BU11" s="61"/>
      <c r="BV11" s="61"/>
      <c r="BW11" s="63"/>
      <c r="BX11" s="64">
        <v>1</v>
      </c>
      <c r="BY11" s="65">
        <v>3</v>
      </c>
      <c r="BZ11" s="65">
        <v>0</v>
      </c>
      <c r="CA11" s="65">
        <v>0</v>
      </c>
      <c r="CB11" s="65">
        <v>2</v>
      </c>
      <c r="CC11" s="65">
        <v>0</v>
      </c>
      <c r="CD11" s="65">
        <v>2</v>
      </c>
      <c r="CE11" s="65">
        <v>1</v>
      </c>
      <c r="CF11" s="65">
        <v>0</v>
      </c>
      <c r="CG11" s="65">
        <v>0</v>
      </c>
      <c r="CH11" s="65">
        <v>3</v>
      </c>
      <c r="CI11" s="65">
        <v>0</v>
      </c>
      <c r="CJ11" s="65">
        <v>1</v>
      </c>
      <c r="CK11" s="65">
        <v>0</v>
      </c>
      <c r="CL11" s="65">
        <v>2</v>
      </c>
      <c r="CM11" s="65">
        <v>1</v>
      </c>
      <c r="CN11" s="65">
        <v>1</v>
      </c>
      <c r="CO11" s="90">
        <v>1</v>
      </c>
      <c r="CP11" s="68"/>
      <c r="CQ11" s="61"/>
      <c r="CR11" s="61"/>
      <c r="CS11" s="61"/>
      <c r="CT11" s="61"/>
      <c r="CU11" s="61"/>
      <c r="CV11" s="61"/>
      <c r="CW11" s="61"/>
      <c r="CX11" s="62"/>
      <c r="CY11" s="60"/>
      <c r="CZ11" s="61"/>
      <c r="DA11" s="61"/>
      <c r="DB11" s="61"/>
      <c r="DC11" s="61"/>
      <c r="DD11" s="61"/>
      <c r="DE11" s="61"/>
      <c r="DF11" s="61"/>
      <c r="DG11" s="63"/>
      <c r="DH11" s="64">
        <v>1</v>
      </c>
      <c r="DI11" s="65">
        <v>1</v>
      </c>
      <c r="DJ11" s="65">
        <v>1</v>
      </c>
      <c r="DK11" s="65">
        <v>0</v>
      </c>
      <c r="DL11" s="65">
        <v>0</v>
      </c>
      <c r="DM11" s="65">
        <v>0</v>
      </c>
      <c r="DN11" s="65">
        <v>0</v>
      </c>
      <c r="DO11" s="65">
        <v>1</v>
      </c>
      <c r="DP11" s="65">
        <v>0</v>
      </c>
      <c r="DQ11" s="65">
        <v>0</v>
      </c>
      <c r="DR11" s="65">
        <v>0</v>
      </c>
      <c r="DS11" s="65">
        <v>0</v>
      </c>
      <c r="DT11" s="65">
        <v>0</v>
      </c>
      <c r="DU11" s="65">
        <v>0</v>
      </c>
      <c r="DV11" s="65">
        <v>0</v>
      </c>
      <c r="DW11" s="65">
        <v>1</v>
      </c>
      <c r="DX11" s="66"/>
      <c r="DY11" s="67"/>
      <c r="DZ11" s="64">
        <v>0</v>
      </c>
      <c r="EA11" s="65">
        <v>0</v>
      </c>
      <c r="EB11" s="65">
        <v>0</v>
      </c>
      <c r="EC11" s="65">
        <v>0</v>
      </c>
      <c r="ED11" s="65">
        <v>0</v>
      </c>
      <c r="EE11" s="65">
        <v>0</v>
      </c>
      <c r="EF11" s="65">
        <v>0</v>
      </c>
      <c r="EG11" s="65">
        <v>0</v>
      </c>
      <c r="EH11" s="65">
        <v>0</v>
      </c>
      <c r="EI11" s="65">
        <v>0</v>
      </c>
      <c r="EJ11" s="65">
        <v>4</v>
      </c>
      <c r="EK11" s="65">
        <v>0</v>
      </c>
      <c r="EL11" s="65">
        <v>1</v>
      </c>
      <c r="EM11" s="65">
        <v>0</v>
      </c>
      <c r="EN11" s="65">
        <v>0</v>
      </c>
      <c r="EO11" s="65">
        <v>0</v>
      </c>
      <c r="EP11" s="66"/>
      <c r="EQ11" s="67"/>
      <c r="ER11" s="64">
        <v>1</v>
      </c>
      <c r="ES11" s="65">
        <v>0</v>
      </c>
      <c r="ET11" s="65">
        <v>0</v>
      </c>
      <c r="EU11" s="65">
        <v>0</v>
      </c>
      <c r="EV11" s="65">
        <v>0</v>
      </c>
      <c r="EW11" s="65">
        <v>0</v>
      </c>
      <c r="EX11" s="65">
        <v>1</v>
      </c>
      <c r="EY11" s="65">
        <v>0</v>
      </c>
      <c r="EZ11" s="65">
        <v>0</v>
      </c>
      <c r="FA11" s="65">
        <v>0</v>
      </c>
      <c r="FB11" s="65">
        <v>0</v>
      </c>
      <c r="FC11" s="65">
        <v>0</v>
      </c>
      <c r="FD11" s="65">
        <v>0</v>
      </c>
      <c r="FE11" s="65">
        <v>1</v>
      </c>
      <c r="FF11" s="65">
        <v>1</v>
      </c>
      <c r="FG11" s="65">
        <v>0</v>
      </c>
      <c r="FH11" s="66"/>
      <c r="FI11" s="67"/>
      <c r="FJ11" s="64">
        <v>0</v>
      </c>
      <c r="FK11" s="65">
        <v>3</v>
      </c>
      <c r="FL11" s="65">
        <v>0</v>
      </c>
      <c r="FM11" s="65">
        <v>0</v>
      </c>
      <c r="FN11" s="65">
        <v>1</v>
      </c>
      <c r="FO11" s="65">
        <v>0</v>
      </c>
      <c r="FP11" s="65">
        <v>0</v>
      </c>
      <c r="FQ11" s="65">
        <v>4</v>
      </c>
      <c r="FR11" s="65">
        <v>1</v>
      </c>
      <c r="FS11" s="65">
        <v>0</v>
      </c>
      <c r="FT11" s="65">
        <v>1</v>
      </c>
      <c r="FU11" s="65">
        <v>0</v>
      </c>
      <c r="FV11" s="65">
        <v>0</v>
      </c>
      <c r="FW11" s="65">
        <v>0</v>
      </c>
      <c r="FX11" s="65">
        <v>0</v>
      </c>
      <c r="FY11" s="65">
        <v>0</v>
      </c>
      <c r="FZ11" s="66"/>
      <c r="GA11" s="67"/>
      <c r="GB11" s="64">
        <v>0</v>
      </c>
      <c r="GC11" s="65">
        <v>2</v>
      </c>
      <c r="GD11" s="65">
        <v>1</v>
      </c>
      <c r="GE11" s="65">
        <v>0</v>
      </c>
      <c r="GF11" s="65">
        <v>1</v>
      </c>
      <c r="GG11" s="65">
        <v>0</v>
      </c>
      <c r="GH11" s="65">
        <v>0</v>
      </c>
      <c r="GI11" s="65">
        <v>0</v>
      </c>
      <c r="GJ11" s="65">
        <v>0</v>
      </c>
      <c r="GK11" s="65">
        <v>0</v>
      </c>
      <c r="GL11" s="65">
        <v>2</v>
      </c>
      <c r="GM11" s="65">
        <v>1</v>
      </c>
      <c r="GN11" s="65">
        <v>1</v>
      </c>
      <c r="GO11" s="65">
        <v>0</v>
      </c>
      <c r="GP11" s="65">
        <v>1</v>
      </c>
      <c r="GQ11" s="65">
        <v>3</v>
      </c>
      <c r="GR11" s="65">
        <v>1</v>
      </c>
      <c r="GS11" s="90">
        <v>0</v>
      </c>
      <c r="GT11" s="64">
        <v>2</v>
      </c>
      <c r="GU11" s="65">
        <v>3</v>
      </c>
      <c r="GV11" s="65">
        <v>4</v>
      </c>
      <c r="GW11" s="65">
        <v>0</v>
      </c>
      <c r="GX11" s="65">
        <v>1</v>
      </c>
      <c r="GY11" s="65">
        <v>2</v>
      </c>
      <c r="GZ11" s="65">
        <v>1</v>
      </c>
      <c r="HA11" s="65">
        <v>0</v>
      </c>
      <c r="HB11" s="65">
        <v>1</v>
      </c>
      <c r="HC11" s="65">
        <v>0</v>
      </c>
      <c r="HD11" s="65">
        <v>1</v>
      </c>
      <c r="HE11" s="65">
        <v>1</v>
      </c>
      <c r="HF11" s="65">
        <v>1</v>
      </c>
      <c r="HG11" s="65">
        <v>1</v>
      </c>
      <c r="HH11" s="65">
        <v>1</v>
      </c>
      <c r="HI11" s="65">
        <v>0</v>
      </c>
      <c r="HJ11" s="66"/>
      <c r="HK11" s="67"/>
      <c r="HL11" s="64">
        <v>0</v>
      </c>
      <c r="HM11" s="65">
        <v>4</v>
      </c>
      <c r="HN11" s="65">
        <v>0</v>
      </c>
      <c r="HO11" s="65">
        <v>0</v>
      </c>
      <c r="HP11" s="65">
        <v>2</v>
      </c>
      <c r="HQ11" s="65">
        <v>0</v>
      </c>
      <c r="HR11" s="65">
        <v>0</v>
      </c>
      <c r="HS11" s="65">
        <v>0</v>
      </c>
      <c r="HT11" s="65">
        <v>0</v>
      </c>
      <c r="HU11" s="65">
        <v>0</v>
      </c>
      <c r="HV11" s="65">
        <v>3</v>
      </c>
      <c r="HW11" s="65">
        <v>0</v>
      </c>
      <c r="HX11" s="65">
        <v>3</v>
      </c>
      <c r="HY11" s="65">
        <v>3</v>
      </c>
      <c r="HZ11" s="65">
        <v>1</v>
      </c>
      <c r="IA11" s="65">
        <v>0</v>
      </c>
      <c r="IB11" s="65">
        <v>1</v>
      </c>
      <c r="IC11" s="90">
        <v>0</v>
      </c>
      <c r="ID11" s="64">
        <v>1</v>
      </c>
      <c r="IE11" s="65">
        <v>3</v>
      </c>
      <c r="IF11" s="65">
        <v>2</v>
      </c>
      <c r="IG11" s="65">
        <v>0</v>
      </c>
      <c r="IH11" s="65">
        <v>3</v>
      </c>
      <c r="II11" s="65">
        <v>0</v>
      </c>
      <c r="IJ11" s="65">
        <v>1</v>
      </c>
      <c r="IK11" s="65">
        <v>0</v>
      </c>
      <c r="IL11" s="65">
        <v>1</v>
      </c>
      <c r="IM11" s="65">
        <v>0</v>
      </c>
      <c r="IN11" s="65">
        <v>0</v>
      </c>
      <c r="IO11" s="65">
        <v>0</v>
      </c>
      <c r="IP11" s="65">
        <v>1</v>
      </c>
      <c r="IQ11" s="65">
        <v>0</v>
      </c>
      <c r="IR11" s="65">
        <v>0</v>
      </c>
      <c r="IS11" s="65">
        <v>1</v>
      </c>
      <c r="IT11" s="66"/>
      <c r="IU11" s="67"/>
      <c r="IV11" s="64">
        <v>1</v>
      </c>
      <c r="IW11" s="65">
        <v>2</v>
      </c>
      <c r="IX11" s="65">
        <v>1</v>
      </c>
      <c r="IY11" s="65">
        <v>0</v>
      </c>
      <c r="IZ11" s="65">
        <v>2</v>
      </c>
      <c r="JA11" s="65">
        <v>0</v>
      </c>
      <c r="JB11" s="65">
        <v>1</v>
      </c>
      <c r="JC11" s="65">
        <v>0</v>
      </c>
      <c r="JD11" s="65">
        <v>1</v>
      </c>
      <c r="JE11" s="65">
        <v>0</v>
      </c>
      <c r="JF11" s="65">
        <v>2</v>
      </c>
      <c r="JG11" s="65">
        <v>0</v>
      </c>
      <c r="JH11" s="65">
        <v>5</v>
      </c>
      <c r="JI11" s="65">
        <v>0</v>
      </c>
      <c r="JJ11" s="65">
        <v>1</v>
      </c>
      <c r="JK11" s="65">
        <v>0</v>
      </c>
      <c r="JL11" s="65">
        <v>0</v>
      </c>
      <c r="JM11" s="90">
        <v>0</v>
      </c>
      <c r="JN11" s="64">
        <v>1</v>
      </c>
      <c r="JO11" s="65">
        <v>3</v>
      </c>
      <c r="JP11" s="65">
        <v>0</v>
      </c>
      <c r="JQ11" s="65">
        <v>1</v>
      </c>
      <c r="JR11" s="65">
        <v>3</v>
      </c>
      <c r="JS11" s="65">
        <v>1</v>
      </c>
      <c r="JT11" s="65">
        <v>0</v>
      </c>
      <c r="JU11" s="65">
        <v>2</v>
      </c>
      <c r="JV11" s="65">
        <v>0</v>
      </c>
      <c r="JW11" s="65">
        <v>0</v>
      </c>
      <c r="JX11" s="65">
        <v>2</v>
      </c>
      <c r="JY11" s="65">
        <v>0</v>
      </c>
      <c r="JZ11" s="65">
        <v>1</v>
      </c>
      <c r="KA11" s="65">
        <v>0</v>
      </c>
      <c r="KB11" s="65">
        <v>1</v>
      </c>
      <c r="KC11" s="65">
        <v>0</v>
      </c>
      <c r="KD11" s="66"/>
      <c r="KE11" s="67"/>
      <c r="KF11" s="64">
        <v>1</v>
      </c>
      <c r="KG11" s="65">
        <v>0</v>
      </c>
      <c r="KH11" s="65">
        <v>0</v>
      </c>
      <c r="KI11" s="65">
        <v>0</v>
      </c>
      <c r="KJ11" s="65">
        <v>1</v>
      </c>
      <c r="KK11" s="65">
        <v>2</v>
      </c>
      <c r="KL11" s="65">
        <v>2</v>
      </c>
      <c r="KM11" s="65">
        <v>0</v>
      </c>
      <c r="KN11" s="65">
        <v>0</v>
      </c>
      <c r="KO11" s="65">
        <v>0</v>
      </c>
      <c r="KP11" s="65">
        <v>3</v>
      </c>
      <c r="KQ11" s="65">
        <v>0</v>
      </c>
      <c r="KR11" s="65">
        <v>0</v>
      </c>
      <c r="KS11" s="65">
        <v>1</v>
      </c>
      <c r="KT11" s="65">
        <v>1</v>
      </c>
      <c r="KU11" s="65">
        <v>0</v>
      </c>
      <c r="KV11" s="66"/>
      <c r="KW11" s="67"/>
      <c r="KX11" s="64">
        <v>2</v>
      </c>
      <c r="KY11" s="65">
        <v>1</v>
      </c>
      <c r="KZ11" s="65">
        <v>1</v>
      </c>
      <c r="LA11" s="65">
        <v>1</v>
      </c>
      <c r="LB11" s="65">
        <v>3</v>
      </c>
      <c r="LC11" s="65">
        <v>0</v>
      </c>
      <c r="LD11" s="65">
        <v>1</v>
      </c>
      <c r="LE11" s="65">
        <v>1</v>
      </c>
      <c r="LF11" s="65">
        <v>1</v>
      </c>
      <c r="LG11" s="65">
        <v>0</v>
      </c>
      <c r="LH11" s="65">
        <v>0</v>
      </c>
      <c r="LI11" s="65">
        <v>0</v>
      </c>
      <c r="LJ11" s="65">
        <v>1</v>
      </c>
      <c r="LK11" s="65">
        <v>1</v>
      </c>
      <c r="LL11" s="65">
        <v>1</v>
      </c>
      <c r="LM11" s="65">
        <v>2</v>
      </c>
      <c r="LN11" s="66"/>
      <c r="LO11" s="67"/>
      <c r="LP11" s="69"/>
      <c r="LQ11" s="66"/>
      <c r="LR11" s="66"/>
      <c r="LS11" s="66"/>
      <c r="LT11" s="66"/>
      <c r="LU11" s="66"/>
      <c r="LV11" s="66"/>
      <c r="LW11" s="66"/>
      <c r="LX11" s="66"/>
      <c r="LY11" s="66"/>
      <c r="LZ11" s="66"/>
      <c r="MA11" s="66"/>
      <c r="MB11" s="66"/>
      <c r="MC11" s="66"/>
      <c r="MD11" s="66"/>
      <c r="ME11" s="66"/>
      <c r="MF11" s="66"/>
      <c r="MG11" s="67"/>
      <c r="MH11" s="69"/>
      <c r="MI11" s="66"/>
      <c r="MJ11" s="66"/>
      <c r="MK11" s="66"/>
      <c r="ML11" s="66"/>
      <c r="MM11" s="66"/>
      <c r="MN11" s="66"/>
      <c r="MO11" s="66"/>
      <c r="MP11" s="66"/>
      <c r="MQ11" s="66"/>
      <c r="MR11" s="66"/>
      <c r="MS11" s="66"/>
      <c r="MT11" s="66"/>
      <c r="MU11" s="66"/>
      <c r="MV11" s="66"/>
      <c r="MW11" s="66"/>
      <c r="MX11" s="66"/>
      <c r="MY11" s="67"/>
      <c r="MZ11" s="69"/>
      <c r="NA11" s="66"/>
      <c r="NB11" s="66"/>
      <c r="NC11" s="66"/>
      <c r="ND11" s="66"/>
      <c r="NE11" s="66"/>
      <c r="NF11" s="66"/>
      <c r="NG11" s="66"/>
      <c r="NH11" s="66"/>
      <c r="NI11" s="66"/>
      <c r="NJ11" s="66"/>
      <c r="NK11" s="66"/>
      <c r="NL11" s="66"/>
      <c r="NM11" s="66"/>
      <c r="NN11" s="66"/>
      <c r="NO11" s="66"/>
      <c r="NP11" s="66"/>
      <c r="NQ11" s="67"/>
      <c r="NR11" s="69"/>
      <c r="NS11" s="66"/>
      <c r="NT11" s="66"/>
      <c r="NU11" s="66"/>
      <c r="NV11" s="66"/>
      <c r="NW11" s="66"/>
      <c r="NX11" s="66"/>
      <c r="NY11" s="66"/>
      <c r="NZ11" s="66"/>
      <c r="OA11" s="66"/>
      <c r="OB11" s="66"/>
      <c r="OC11" s="66"/>
      <c r="OD11" s="66"/>
      <c r="OE11" s="66"/>
      <c r="OF11" s="66"/>
      <c r="OG11" s="66"/>
      <c r="OH11" s="66"/>
      <c r="OI11" s="67"/>
      <c r="OJ11" s="69"/>
      <c r="OK11" s="66"/>
      <c r="OL11" s="66"/>
      <c r="OM11" s="66"/>
      <c r="ON11" s="66"/>
      <c r="OO11" s="66"/>
      <c r="OP11" s="66"/>
      <c r="OQ11" s="66"/>
      <c r="OR11" s="66"/>
      <c r="OS11" s="66"/>
      <c r="OT11" s="66"/>
      <c r="OU11" s="66"/>
      <c r="OV11" s="66"/>
      <c r="OW11" s="66"/>
      <c r="OX11" s="66"/>
      <c r="OY11" s="66"/>
      <c r="OZ11" s="66"/>
      <c r="PA11" s="67"/>
      <c r="PB11" s="69"/>
      <c r="PC11" s="66"/>
      <c r="PD11" s="66"/>
      <c r="PE11" s="66"/>
      <c r="PF11" s="66"/>
      <c r="PG11" s="66"/>
      <c r="PH11" s="66"/>
      <c r="PI11" s="66"/>
      <c r="PJ11" s="66"/>
      <c r="PK11" s="66"/>
      <c r="PL11" s="66"/>
      <c r="PM11" s="66"/>
      <c r="PN11" s="66"/>
      <c r="PO11" s="66"/>
      <c r="PP11" s="66"/>
      <c r="PQ11" s="66"/>
      <c r="PR11" s="66"/>
      <c r="PS11" s="67"/>
      <c r="PT11" s="69"/>
      <c r="PU11" s="66"/>
      <c r="PV11" s="66"/>
      <c r="PW11" s="66"/>
      <c r="PX11" s="66"/>
      <c r="PY11" s="66"/>
      <c r="PZ11" s="66"/>
      <c r="QA11" s="66"/>
      <c r="QB11" s="66"/>
      <c r="QC11" s="66"/>
      <c r="QD11" s="66"/>
      <c r="QE11" s="66"/>
      <c r="QF11" s="66"/>
      <c r="QG11" s="66"/>
      <c r="QH11" s="66"/>
      <c r="QI11" s="66"/>
      <c r="QJ11" s="66"/>
      <c r="QK11" s="67"/>
      <c r="QL11" s="69"/>
      <c r="QM11" s="66"/>
      <c r="QN11" s="66"/>
      <c r="QO11" s="66"/>
      <c r="QP11" s="66"/>
      <c r="QQ11" s="66"/>
      <c r="QR11" s="66"/>
      <c r="QS11" s="66"/>
      <c r="QT11" s="66"/>
      <c r="QU11" s="66"/>
      <c r="QV11" s="66"/>
      <c r="QW11" s="66"/>
      <c r="QX11" s="66"/>
      <c r="QY11" s="66"/>
      <c r="QZ11" s="66"/>
      <c r="RA11" s="66"/>
      <c r="RB11" s="66"/>
      <c r="RC11" s="67"/>
    </row>
    <row r="12" ht="25.4" customHeight="1">
      <c r="A12" t="s" s="91">
        <v>62</v>
      </c>
      <c r="B12" s="71">
        <f>((C45+D45+E45+F45)*100%)/(C45+D45+E45+F45+I45+J45+K45+L45)</f>
        <v>0.5</v>
      </c>
      <c r="C12" s="72">
        <f>(C45*100%)/(C45+I45)</f>
      </c>
      <c r="D12" s="60"/>
      <c r="E12" s="61"/>
      <c r="F12" s="61"/>
      <c r="G12" s="61"/>
      <c r="H12" s="61"/>
      <c r="I12" s="61"/>
      <c r="J12" s="61"/>
      <c r="K12" s="61"/>
      <c r="L12" s="92"/>
      <c r="M12" s="93"/>
      <c r="N12" s="61"/>
      <c r="O12" s="61"/>
      <c r="P12" s="61"/>
      <c r="Q12" s="61"/>
      <c r="R12" s="61"/>
      <c r="S12" s="61"/>
      <c r="T12" s="61"/>
      <c r="U12" s="63"/>
      <c r="V12" s="68"/>
      <c r="W12" s="61"/>
      <c r="X12" s="61"/>
      <c r="Y12" s="61"/>
      <c r="Z12" s="61"/>
      <c r="AA12" s="61"/>
      <c r="AB12" s="61"/>
      <c r="AC12" s="61"/>
      <c r="AD12" s="62"/>
      <c r="AE12" s="60"/>
      <c r="AF12" s="61"/>
      <c r="AG12" s="61"/>
      <c r="AH12" s="61"/>
      <c r="AI12" s="61"/>
      <c r="AJ12" s="61"/>
      <c r="AK12" s="61"/>
      <c r="AL12" s="61"/>
      <c r="AM12" s="63"/>
      <c r="AN12" s="68"/>
      <c r="AO12" s="61"/>
      <c r="AP12" s="61"/>
      <c r="AQ12" s="61"/>
      <c r="AR12" s="61"/>
      <c r="AS12" s="61"/>
      <c r="AT12" s="61"/>
      <c r="AU12" s="61"/>
      <c r="AV12" s="62"/>
      <c r="AW12" s="60"/>
      <c r="AX12" s="61"/>
      <c r="AY12" s="61"/>
      <c r="AZ12" s="61"/>
      <c r="BA12" s="61"/>
      <c r="BB12" s="61"/>
      <c r="BC12" s="61"/>
      <c r="BD12" s="61"/>
      <c r="BE12" s="63"/>
      <c r="BF12" s="68"/>
      <c r="BG12" s="61"/>
      <c r="BH12" s="61"/>
      <c r="BI12" s="61"/>
      <c r="BJ12" s="61"/>
      <c r="BK12" s="61"/>
      <c r="BL12" s="61"/>
      <c r="BM12" s="61"/>
      <c r="BN12" s="62"/>
      <c r="BO12" s="60"/>
      <c r="BP12" s="61"/>
      <c r="BQ12" s="61"/>
      <c r="BR12" s="61"/>
      <c r="BS12" s="61"/>
      <c r="BT12" s="61"/>
      <c r="BU12" s="61"/>
      <c r="BV12" s="61"/>
      <c r="BW12" s="63"/>
      <c r="BX12" s="68"/>
      <c r="BY12" s="61"/>
      <c r="BZ12" s="61"/>
      <c r="CA12" s="61"/>
      <c r="CB12" s="61"/>
      <c r="CC12" s="61"/>
      <c r="CD12" s="61"/>
      <c r="CE12" s="61"/>
      <c r="CF12" s="62"/>
      <c r="CG12" s="60"/>
      <c r="CH12" s="61"/>
      <c r="CI12" s="61"/>
      <c r="CJ12" s="61"/>
      <c r="CK12" s="61"/>
      <c r="CL12" s="61"/>
      <c r="CM12" s="61"/>
      <c r="CN12" s="61"/>
      <c r="CO12" s="63"/>
      <c r="CP12" s="73">
        <v>0</v>
      </c>
      <c r="CQ12" s="74">
        <v>0</v>
      </c>
      <c r="CR12" s="74">
        <v>0</v>
      </c>
      <c r="CS12" s="74">
        <v>0</v>
      </c>
      <c r="CT12" s="74">
        <v>0</v>
      </c>
      <c r="CU12" s="74">
        <v>0</v>
      </c>
      <c r="CV12" s="74">
        <v>0</v>
      </c>
      <c r="CW12" s="74">
        <v>0</v>
      </c>
      <c r="CX12" s="74">
        <v>0</v>
      </c>
      <c r="CY12" s="74">
        <v>0</v>
      </c>
      <c r="CZ12" s="74">
        <v>0</v>
      </c>
      <c r="DA12" s="74">
        <v>0</v>
      </c>
      <c r="DB12" s="74">
        <v>0</v>
      </c>
      <c r="DC12" s="74">
        <v>0</v>
      </c>
      <c r="DD12" s="74">
        <v>0</v>
      </c>
      <c r="DE12" s="74">
        <v>0</v>
      </c>
      <c r="DF12" s="76"/>
      <c r="DG12" s="76"/>
      <c r="DH12" s="61"/>
      <c r="DI12" s="61"/>
      <c r="DJ12" s="61"/>
      <c r="DK12" s="61"/>
      <c r="DL12" s="61"/>
      <c r="DM12" s="61"/>
      <c r="DN12" s="61"/>
      <c r="DO12" s="62"/>
      <c r="DP12" s="60"/>
      <c r="DQ12" s="61"/>
      <c r="DR12" s="61"/>
      <c r="DS12" s="61"/>
      <c r="DT12" s="61"/>
      <c r="DU12" s="61"/>
      <c r="DV12" s="61"/>
      <c r="DW12" s="61"/>
      <c r="DX12" s="61"/>
      <c r="DY12" s="63"/>
      <c r="DZ12" s="68"/>
      <c r="EA12" s="61"/>
      <c r="EB12" s="61"/>
      <c r="EC12" s="61"/>
      <c r="ED12" s="61"/>
      <c r="EE12" s="61"/>
      <c r="EF12" s="61"/>
      <c r="EG12" s="61"/>
      <c r="EH12" s="62"/>
      <c r="EI12" s="60"/>
      <c r="EJ12" s="61"/>
      <c r="EK12" s="61"/>
      <c r="EL12" s="61"/>
      <c r="EM12" s="61"/>
      <c r="EN12" s="61"/>
      <c r="EO12" s="61"/>
      <c r="EP12" s="61"/>
      <c r="EQ12" s="63"/>
      <c r="ER12" s="68"/>
      <c r="ES12" s="61"/>
      <c r="ET12" s="61"/>
      <c r="EU12" s="61"/>
      <c r="EV12" s="61"/>
      <c r="EW12" s="61"/>
      <c r="EX12" s="61"/>
      <c r="EY12" s="61"/>
      <c r="EZ12" s="62"/>
      <c r="FA12" s="60"/>
      <c r="FB12" s="61"/>
      <c r="FC12" s="61"/>
      <c r="FD12" s="61"/>
      <c r="FE12" s="61"/>
      <c r="FF12" s="61"/>
      <c r="FG12" s="61"/>
      <c r="FH12" s="61"/>
      <c r="FI12" s="63"/>
      <c r="FJ12" s="68"/>
      <c r="FK12" s="61"/>
      <c r="FL12" s="61"/>
      <c r="FM12" s="61"/>
      <c r="FN12" s="61"/>
      <c r="FO12" s="61"/>
      <c r="FP12" s="61"/>
      <c r="FQ12" s="61"/>
      <c r="FR12" s="62"/>
      <c r="FS12" s="60"/>
      <c r="FT12" s="61"/>
      <c r="FU12" s="61"/>
      <c r="FV12" s="61"/>
      <c r="FW12" s="61"/>
      <c r="FX12" s="61"/>
      <c r="FY12" s="61"/>
      <c r="FZ12" s="61"/>
      <c r="GA12" s="63"/>
      <c r="GB12" s="68"/>
      <c r="GC12" s="61"/>
      <c r="GD12" s="61"/>
      <c r="GE12" s="61"/>
      <c r="GF12" s="61"/>
      <c r="GG12" s="61"/>
      <c r="GH12" s="61"/>
      <c r="GI12" s="61"/>
      <c r="GJ12" s="62"/>
      <c r="GK12" s="60"/>
      <c r="GL12" s="61"/>
      <c r="GM12" s="61"/>
      <c r="GN12" s="61"/>
      <c r="GO12" s="61"/>
      <c r="GP12" s="61"/>
      <c r="GQ12" s="61"/>
      <c r="GR12" s="61"/>
      <c r="GS12" s="63"/>
      <c r="GT12" s="68"/>
      <c r="GU12" s="61"/>
      <c r="GV12" s="61"/>
      <c r="GW12" s="61"/>
      <c r="GX12" s="61"/>
      <c r="GY12" s="61"/>
      <c r="GZ12" s="61"/>
      <c r="HA12" s="61"/>
      <c r="HB12" s="62"/>
      <c r="HC12" s="60"/>
      <c r="HD12" s="61"/>
      <c r="HE12" s="61"/>
      <c r="HF12" s="61"/>
      <c r="HG12" s="61"/>
      <c r="HH12" s="61"/>
      <c r="HI12" s="61"/>
      <c r="HJ12" s="61"/>
      <c r="HK12" s="63"/>
      <c r="HL12" s="73">
        <v>0</v>
      </c>
      <c r="HM12" s="74">
        <v>1</v>
      </c>
      <c r="HN12" s="74">
        <v>0</v>
      </c>
      <c r="HO12" s="74">
        <v>0</v>
      </c>
      <c r="HP12" s="74">
        <v>0</v>
      </c>
      <c r="HQ12" s="74">
        <v>0</v>
      </c>
      <c r="HR12" s="74">
        <v>0</v>
      </c>
      <c r="HS12" s="74">
        <v>1</v>
      </c>
      <c r="HT12" s="74">
        <v>0</v>
      </c>
      <c r="HU12" s="74">
        <v>0</v>
      </c>
      <c r="HV12" s="74">
        <v>0</v>
      </c>
      <c r="HW12" s="74">
        <v>0</v>
      </c>
      <c r="HX12" s="74">
        <v>2</v>
      </c>
      <c r="HY12" s="74">
        <v>0</v>
      </c>
      <c r="HZ12" s="74">
        <v>0</v>
      </c>
      <c r="IA12" s="74">
        <v>0</v>
      </c>
      <c r="IB12" s="76"/>
      <c r="IC12" s="76"/>
      <c r="ID12" s="61"/>
      <c r="IE12" s="61"/>
      <c r="IF12" s="61"/>
      <c r="IG12" s="61"/>
      <c r="IH12" s="61"/>
      <c r="II12" s="61"/>
      <c r="IJ12" s="61"/>
      <c r="IK12" s="61"/>
      <c r="IL12" s="61"/>
      <c r="IM12" s="61"/>
      <c r="IN12" s="61"/>
      <c r="IO12" s="61"/>
      <c r="IP12" s="61"/>
      <c r="IQ12" s="61"/>
      <c r="IR12" s="61"/>
      <c r="IS12" s="61"/>
      <c r="IT12" s="61"/>
      <c r="IU12" s="61"/>
      <c r="IV12" s="61"/>
      <c r="IW12" s="61"/>
      <c r="IX12" s="61"/>
      <c r="IY12" s="61"/>
      <c r="IZ12" s="61"/>
      <c r="JA12" s="61"/>
      <c r="JB12" s="61"/>
      <c r="JC12" s="61"/>
      <c r="JD12" s="61"/>
      <c r="JE12" s="61"/>
      <c r="JF12" s="61"/>
      <c r="JG12" s="61"/>
      <c r="JH12" s="61"/>
      <c r="JI12" s="61"/>
      <c r="JJ12" s="61"/>
      <c r="JK12" s="61"/>
      <c r="JL12" s="61"/>
      <c r="JM12" s="61"/>
      <c r="JN12" s="61"/>
      <c r="JO12" s="61"/>
      <c r="JP12" s="61"/>
      <c r="JQ12" s="61"/>
      <c r="JR12" s="61"/>
      <c r="JS12" s="61"/>
      <c r="JT12" s="61"/>
      <c r="JU12" s="61"/>
      <c r="JV12" s="61"/>
      <c r="JW12" s="61"/>
      <c r="JX12" s="61"/>
      <c r="JY12" s="61"/>
      <c r="JZ12" s="61"/>
      <c r="KA12" s="61"/>
      <c r="KB12" s="61"/>
      <c r="KC12" s="61"/>
      <c r="KD12" s="61"/>
      <c r="KE12" s="61"/>
      <c r="KF12" s="61"/>
      <c r="KG12" s="61"/>
      <c r="KH12" s="61"/>
      <c r="KI12" s="61"/>
      <c r="KJ12" s="61"/>
      <c r="KK12" s="61"/>
      <c r="KL12" s="61"/>
      <c r="KM12" s="61"/>
      <c r="KN12" s="61"/>
      <c r="KO12" s="61"/>
      <c r="KP12" s="61"/>
      <c r="KQ12" s="61"/>
      <c r="KR12" s="61"/>
      <c r="KS12" s="61"/>
      <c r="KT12" s="61"/>
      <c r="KU12" s="61"/>
      <c r="KV12" s="61"/>
      <c r="KW12" s="61"/>
      <c r="KX12" s="61"/>
      <c r="KY12" s="61"/>
      <c r="KZ12" s="61"/>
      <c r="LA12" s="61"/>
      <c r="LB12" s="61"/>
      <c r="LC12" s="61"/>
      <c r="LD12" s="61"/>
      <c r="LE12" s="61"/>
      <c r="LF12" s="61"/>
      <c r="LG12" s="61"/>
      <c r="LH12" s="61"/>
      <c r="LI12" s="61"/>
      <c r="LJ12" s="61"/>
      <c r="LK12" s="61"/>
      <c r="LL12" s="61"/>
      <c r="LM12" s="61"/>
      <c r="LN12" s="61"/>
      <c r="LO12" s="63"/>
      <c r="LP12" s="78"/>
      <c r="LQ12" s="76"/>
      <c r="LR12" s="76"/>
      <c r="LS12" s="76"/>
      <c r="LT12" s="76"/>
      <c r="LU12" s="76"/>
      <c r="LV12" s="76"/>
      <c r="LW12" s="76"/>
      <c r="LX12" s="76"/>
      <c r="LY12" s="76"/>
      <c r="LZ12" s="76"/>
      <c r="MA12" s="76"/>
      <c r="MB12" s="76"/>
      <c r="MC12" s="76"/>
      <c r="MD12" s="76"/>
      <c r="ME12" s="76"/>
      <c r="MF12" s="76"/>
      <c r="MG12" s="77"/>
      <c r="MH12" s="78"/>
      <c r="MI12" s="76"/>
      <c r="MJ12" s="76"/>
      <c r="MK12" s="76"/>
      <c r="ML12" s="76"/>
      <c r="MM12" s="76"/>
      <c r="MN12" s="76"/>
      <c r="MO12" s="76"/>
      <c r="MP12" s="76"/>
      <c r="MQ12" s="76"/>
      <c r="MR12" s="76"/>
      <c r="MS12" s="76"/>
      <c r="MT12" s="76"/>
      <c r="MU12" s="76"/>
      <c r="MV12" s="76"/>
      <c r="MW12" s="76"/>
      <c r="MX12" s="76"/>
      <c r="MY12" s="77"/>
      <c r="MZ12" s="78"/>
      <c r="NA12" s="76"/>
      <c r="NB12" s="76"/>
      <c r="NC12" s="76"/>
      <c r="ND12" s="76"/>
      <c r="NE12" s="76"/>
      <c r="NF12" s="76"/>
      <c r="NG12" s="76"/>
      <c r="NH12" s="76"/>
      <c r="NI12" s="76"/>
      <c r="NJ12" s="76"/>
      <c r="NK12" s="76"/>
      <c r="NL12" s="76"/>
      <c r="NM12" s="76"/>
      <c r="NN12" s="76"/>
      <c r="NO12" s="76"/>
      <c r="NP12" s="76"/>
      <c r="NQ12" s="77"/>
      <c r="NR12" s="78"/>
      <c r="NS12" s="76"/>
      <c r="NT12" s="76"/>
      <c r="NU12" s="76"/>
      <c r="NV12" s="76"/>
      <c r="NW12" s="76"/>
      <c r="NX12" s="76"/>
      <c r="NY12" s="76"/>
      <c r="NZ12" s="76"/>
      <c r="OA12" s="76"/>
      <c r="OB12" s="76"/>
      <c r="OC12" s="76"/>
      <c r="OD12" s="76"/>
      <c r="OE12" s="76"/>
      <c r="OF12" s="76"/>
      <c r="OG12" s="76"/>
      <c r="OH12" s="76"/>
      <c r="OI12" s="77"/>
      <c r="OJ12" s="78"/>
      <c r="OK12" s="76"/>
      <c r="OL12" s="76"/>
      <c r="OM12" s="76"/>
      <c r="ON12" s="76"/>
      <c r="OO12" s="76"/>
      <c r="OP12" s="76"/>
      <c r="OQ12" s="76"/>
      <c r="OR12" s="76"/>
      <c r="OS12" s="76"/>
      <c r="OT12" s="76"/>
      <c r="OU12" s="76"/>
      <c r="OV12" s="76"/>
      <c r="OW12" s="76"/>
      <c r="OX12" s="76"/>
      <c r="OY12" s="76"/>
      <c r="OZ12" s="76"/>
      <c r="PA12" s="77"/>
      <c r="PB12" s="78"/>
      <c r="PC12" s="76"/>
      <c r="PD12" s="76"/>
      <c r="PE12" s="76"/>
      <c r="PF12" s="76"/>
      <c r="PG12" s="76"/>
      <c r="PH12" s="76"/>
      <c r="PI12" s="76"/>
      <c r="PJ12" s="76"/>
      <c r="PK12" s="76"/>
      <c r="PL12" s="76"/>
      <c r="PM12" s="76"/>
      <c r="PN12" s="76"/>
      <c r="PO12" s="76"/>
      <c r="PP12" s="76"/>
      <c r="PQ12" s="76"/>
      <c r="PR12" s="76"/>
      <c r="PS12" s="77"/>
      <c r="PT12" s="78"/>
      <c r="PU12" s="76"/>
      <c r="PV12" s="76"/>
      <c r="PW12" s="76"/>
      <c r="PX12" s="76"/>
      <c r="PY12" s="76"/>
      <c r="PZ12" s="76"/>
      <c r="QA12" s="76"/>
      <c r="QB12" s="76"/>
      <c r="QC12" s="76"/>
      <c r="QD12" s="76"/>
      <c r="QE12" s="76"/>
      <c r="QF12" s="76"/>
      <c r="QG12" s="76"/>
      <c r="QH12" s="76"/>
      <c r="QI12" s="76"/>
      <c r="QJ12" s="76"/>
      <c r="QK12" s="77"/>
      <c r="QL12" s="78"/>
      <c r="QM12" s="76"/>
      <c r="QN12" s="76"/>
      <c r="QO12" s="76"/>
      <c r="QP12" s="76"/>
      <c r="QQ12" s="76"/>
      <c r="QR12" s="76"/>
      <c r="QS12" s="76"/>
      <c r="QT12" s="76"/>
      <c r="QU12" s="76"/>
      <c r="QV12" s="76"/>
      <c r="QW12" s="76"/>
      <c r="QX12" s="76"/>
      <c r="QY12" s="76"/>
      <c r="QZ12" s="76"/>
      <c r="RA12" s="76"/>
      <c r="RB12" s="76"/>
      <c r="RC12" s="77"/>
    </row>
    <row r="13" ht="25.4" customHeight="1">
      <c r="A13" t="s" s="79">
        <v>63</v>
      </c>
      <c r="B13" s="58">
        <f>((C46+D46+E46+F46)*100%)/(C46+D46+E46+F46+I46+J46+K46+L46)</f>
        <v>0.649122807017544</v>
      </c>
      <c r="C13" s="37">
        <f>(C46*100%)/(C46+I46)</f>
        <v>0.551724137931034</v>
      </c>
      <c r="D13" s="84">
        <v>3</v>
      </c>
      <c r="E13" s="65">
        <v>2</v>
      </c>
      <c r="F13" s="65">
        <v>0</v>
      </c>
      <c r="G13" s="65">
        <v>0</v>
      </c>
      <c r="H13" s="65">
        <v>0</v>
      </c>
      <c r="I13" s="65">
        <v>0</v>
      </c>
      <c r="J13" s="65">
        <v>1</v>
      </c>
      <c r="K13" s="65">
        <v>0</v>
      </c>
      <c r="L13" s="85">
        <v>0</v>
      </c>
      <c r="M13" s="86">
        <v>0</v>
      </c>
      <c r="N13" s="65">
        <v>1</v>
      </c>
      <c r="O13" s="65">
        <v>0</v>
      </c>
      <c r="P13" s="65">
        <v>3</v>
      </c>
      <c r="Q13" s="65">
        <v>0</v>
      </c>
      <c r="R13" s="65">
        <v>0</v>
      </c>
      <c r="S13" s="65">
        <v>0</v>
      </c>
      <c r="T13" s="66"/>
      <c r="U13" s="67"/>
      <c r="V13" s="68"/>
      <c r="W13" s="61"/>
      <c r="X13" s="61"/>
      <c r="Y13" s="61"/>
      <c r="Z13" s="61"/>
      <c r="AA13" s="61"/>
      <c r="AB13" s="61"/>
      <c r="AC13" s="61"/>
      <c r="AD13" s="62"/>
      <c r="AE13" s="60"/>
      <c r="AF13" s="61"/>
      <c r="AG13" s="61"/>
      <c r="AH13" s="61"/>
      <c r="AI13" s="61"/>
      <c r="AJ13" s="61"/>
      <c r="AK13" s="61"/>
      <c r="AL13" s="61"/>
      <c r="AM13" s="63"/>
      <c r="AN13" s="64">
        <v>0</v>
      </c>
      <c r="AO13" s="65">
        <v>0</v>
      </c>
      <c r="AP13" s="65">
        <v>0</v>
      </c>
      <c r="AQ13" s="65">
        <v>0</v>
      </c>
      <c r="AR13" s="65">
        <v>0</v>
      </c>
      <c r="AS13" s="65">
        <v>0</v>
      </c>
      <c r="AT13" s="65">
        <v>2</v>
      </c>
      <c r="AU13" s="65">
        <v>0</v>
      </c>
      <c r="AV13" s="65">
        <v>0</v>
      </c>
      <c r="AW13" s="65">
        <v>0</v>
      </c>
      <c r="AX13" s="65">
        <v>1</v>
      </c>
      <c r="AY13" s="65">
        <v>0</v>
      </c>
      <c r="AZ13" s="65">
        <v>0</v>
      </c>
      <c r="BA13" s="65">
        <v>0</v>
      </c>
      <c r="BB13" s="65">
        <v>0</v>
      </c>
      <c r="BC13" s="65">
        <v>0</v>
      </c>
      <c r="BD13" s="66"/>
      <c r="BE13" s="67"/>
      <c r="BF13" s="64">
        <v>0</v>
      </c>
      <c r="BG13" s="65">
        <v>0</v>
      </c>
      <c r="BH13" s="65">
        <v>0</v>
      </c>
      <c r="BI13" s="65">
        <v>0</v>
      </c>
      <c r="BJ13" s="65">
        <v>0</v>
      </c>
      <c r="BK13" s="65">
        <v>0</v>
      </c>
      <c r="BL13" s="65">
        <v>0</v>
      </c>
      <c r="BM13" s="65">
        <v>0</v>
      </c>
      <c r="BN13" s="65">
        <v>0</v>
      </c>
      <c r="BO13" s="65">
        <v>0</v>
      </c>
      <c r="BP13" s="65">
        <v>1</v>
      </c>
      <c r="BQ13" s="65">
        <v>0</v>
      </c>
      <c r="BR13" s="65">
        <v>0</v>
      </c>
      <c r="BS13" s="65">
        <v>0</v>
      </c>
      <c r="BT13" s="65">
        <v>0</v>
      </c>
      <c r="BU13" s="65">
        <v>0</v>
      </c>
      <c r="BV13" s="66"/>
      <c r="BW13" s="67"/>
      <c r="BX13" s="64">
        <v>2</v>
      </c>
      <c r="BY13" s="65">
        <v>3</v>
      </c>
      <c r="BZ13" s="65">
        <v>0</v>
      </c>
      <c r="CA13" s="65">
        <v>0</v>
      </c>
      <c r="CB13" s="65">
        <v>0</v>
      </c>
      <c r="CC13" s="65">
        <v>0</v>
      </c>
      <c r="CD13" s="65">
        <v>0</v>
      </c>
      <c r="CE13" s="65">
        <v>0</v>
      </c>
      <c r="CF13" s="65">
        <v>0</v>
      </c>
      <c r="CG13" s="65">
        <v>0</v>
      </c>
      <c r="CH13" s="65">
        <v>1</v>
      </c>
      <c r="CI13" s="65">
        <v>0</v>
      </c>
      <c r="CJ13" s="65">
        <v>2</v>
      </c>
      <c r="CK13" s="65">
        <v>0</v>
      </c>
      <c r="CL13" s="65">
        <v>0</v>
      </c>
      <c r="CM13" s="65">
        <v>0</v>
      </c>
      <c r="CN13" s="65">
        <v>2</v>
      </c>
      <c r="CO13" s="90">
        <v>1</v>
      </c>
      <c r="CP13" s="64">
        <v>0</v>
      </c>
      <c r="CQ13" s="65">
        <v>2</v>
      </c>
      <c r="CR13" s="65">
        <v>0</v>
      </c>
      <c r="CS13" s="65">
        <v>0</v>
      </c>
      <c r="CT13" s="65">
        <v>0</v>
      </c>
      <c r="CU13" s="65">
        <v>0</v>
      </c>
      <c r="CV13" s="65">
        <v>2</v>
      </c>
      <c r="CW13" s="65">
        <v>1</v>
      </c>
      <c r="CX13" s="65">
        <v>0</v>
      </c>
      <c r="CY13" s="65">
        <v>0</v>
      </c>
      <c r="CZ13" s="65">
        <v>1</v>
      </c>
      <c r="DA13" s="65">
        <v>0</v>
      </c>
      <c r="DB13" s="65">
        <v>1</v>
      </c>
      <c r="DC13" s="65">
        <v>0</v>
      </c>
      <c r="DD13" s="65">
        <v>0</v>
      </c>
      <c r="DE13" s="65">
        <v>0</v>
      </c>
      <c r="DF13" s="66"/>
      <c r="DG13" s="67"/>
      <c r="DH13" s="64">
        <v>1</v>
      </c>
      <c r="DI13" s="65">
        <v>0</v>
      </c>
      <c r="DJ13" s="65">
        <v>0</v>
      </c>
      <c r="DK13" s="65">
        <v>0</v>
      </c>
      <c r="DL13" s="65">
        <v>0</v>
      </c>
      <c r="DM13" s="65">
        <v>0</v>
      </c>
      <c r="DN13" s="65">
        <v>2</v>
      </c>
      <c r="DO13" s="65">
        <v>1</v>
      </c>
      <c r="DP13" s="65">
        <v>0</v>
      </c>
      <c r="DQ13" s="65">
        <v>0</v>
      </c>
      <c r="DR13" s="65">
        <v>0</v>
      </c>
      <c r="DS13" s="65">
        <v>0</v>
      </c>
      <c r="DT13" s="65">
        <v>2</v>
      </c>
      <c r="DU13" s="65">
        <v>0</v>
      </c>
      <c r="DV13" s="65">
        <v>0</v>
      </c>
      <c r="DW13" s="65">
        <v>0</v>
      </c>
      <c r="DX13" s="66"/>
      <c r="DY13" s="67"/>
      <c r="DZ13" s="64">
        <v>2</v>
      </c>
      <c r="EA13" s="65">
        <v>1</v>
      </c>
      <c r="EB13" s="65">
        <v>0</v>
      </c>
      <c r="EC13" s="65">
        <v>1</v>
      </c>
      <c r="ED13" s="65">
        <v>0</v>
      </c>
      <c r="EE13" s="65">
        <v>0</v>
      </c>
      <c r="EF13" s="65">
        <v>0</v>
      </c>
      <c r="EG13" s="65">
        <v>1</v>
      </c>
      <c r="EH13" s="65">
        <v>0</v>
      </c>
      <c r="EI13" s="65">
        <v>0</v>
      </c>
      <c r="EJ13" s="65">
        <v>0</v>
      </c>
      <c r="EK13" s="65">
        <v>0</v>
      </c>
      <c r="EL13" s="65">
        <v>0</v>
      </c>
      <c r="EM13" s="65">
        <v>0</v>
      </c>
      <c r="EN13" s="65">
        <v>0</v>
      </c>
      <c r="EO13" s="65">
        <v>0</v>
      </c>
      <c r="EP13" s="66"/>
      <c r="EQ13" s="67"/>
      <c r="ER13" s="68"/>
      <c r="ES13" s="61"/>
      <c r="ET13" s="61"/>
      <c r="EU13" s="61"/>
      <c r="EV13" s="61"/>
      <c r="EW13" s="61"/>
      <c r="EX13" s="61"/>
      <c r="EY13" s="61"/>
      <c r="EZ13" s="62"/>
      <c r="FA13" s="60"/>
      <c r="FB13" s="61"/>
      <c r="FC13" s="61"/>
      <c r="FD13" s="61"/>
      <c r="FE13" s="61"/>
      <c r="FF13" s="61"/>
      <c r="FG13" s="61"/>
      <c r="FH13" s="61"/>
      <c r="FI13" s="63"/>
      <c r="FJ13" s="64">
        <v>2</v>
      </c>
      <c r="FK13" s="65">
        <v>2</v>
      </c>
      <c r="FL13" s="65">
        <v>1</v>
      </c>
      <c r="FM13" s="65">
        <v>0</v>
      </c>
      <c r="FN13" s="65">
        <v>0</v>
      </c>
      <c r="FO13" s="65">
        <v>0</v>
      </c>
      <c r="FP13" s="65">
        <v>1</v>
      </c>
      <c r="FQ13" s="65">
        <v>0</v>
      </c>
      <c r="FR13" s="65">
        <v>0</v>
      </c>
      <c r="FS13" s="65">
        <v>0</v>
      </c>
      <c r="FT13" s="65">
        <v>1</v>
      </c>
      <c r="FU13" s="65">
        <v>0</v>
      </c>
      <c r="FV13" s="65">
        <v>1</v>
      </c>
      <c r="FW13" s="65">
        <v>0</v>
      </c>
      <c r="FX13" s="65">
        <v>0</v>
      </c>
      <c r="FY13" s="65">
        <v>0</v>
      </c>
      <c r="FZ13" s="66"/>
      <c r="GA13" s="67"/>
      <c r="GB13" s="64">
        <v>2</v>
      </c>
      <c r="GC13" s="65">
        <v>2</v>
      </c>
      <c r="GD13" s="65">
        <v>0</v>
      </c>
      <c r="GE13" s="65">
        <v>0</v>
      </c>
      <c r="GF13" s="65">
        <v>1</v>
      </c>
      <c r="GG13" s="65">
        <v>0</v>
      </c>
      <c r="GH13" s="65">
        <v>0</v>
      </c>
      <c r="GI13" s="65">
        <v>0</v>
      </c>
      <c r="GJ13" s="65">
        <v>0</v>
      </c>
      <c r="GK13" s="65">
        <v>0</v>
      </c>
      <c r="GL13" s="65">
        <v>2</v>
      </c>
      <c r="GM13" s="65">
        <v>0</v>
      </c>
      <c r="GN13" s="65">
        <v>1</v>
      </c>
      <c r="GO13" s="65">
        <v>0</v>
      </c>
      <c r="GP13" s="65">
        <v>0</v>
      </c>
      <c r="GQ13" s="65">
        <v>0</v>
      </c>
      <c r="GR13" s="66"/>
      <c r="GS13" s="67"/>
      <c r="GT13" s="64">
        <v>1</v>
      </c>
      <c r="GU13" s="65">
        <v>0</v>
      </c>
      <c r="GV13" s="65">
        <v>0</v>
      </c>
      <c r="GW13" s="65">
        <v>0</v>
      </c>
      <c r="GX13" s="65">
        <v>1</v>
      </c>
      <c r="GY13" s="65">
        <v>0</v>
      </c>
      <c r="GZ13" s="65">
        <v>3</v>
      </c>
      <c r="HA13" s="65">
        <v>0</v>
      </c>
      <c r="HB13" s="65">
        <v>0</v>
      </c>
      <c r="HC13" s="65">
        <v>0</v>
      </c>
      <c r="HD13" s="65">
        <v>1</v>
      </c>
      <c r="HE13" s="65">
        <v>0</v>
      </c>
      <c r="HF13" s="65">
        <v>2</v>
      </c>
      <c r="HG13" s="65">
        <v>0</v>
      </c>
      <c r="HH13" s="65">
        <v>0</v>
      </c>
      <c r="HI13" s="65">
        <v>0</v>
      </c>
      <c r="HJ13" s="65">
        <v>2</v>
      </c>
      <c r="HK13" s="90">
        <v>2</v>
      </c>
      <c r="HL13" s="68"/>
      <c r="HM13" s="61"/>
      <c r="HN13" s="61"/>
      <c r="HO13" s="61"/>
      <c r="HP13" s="61"/>
      <c r="HQ13" s="61"/>
      <c r="HR13" s="61"/>
      <c r="HS13" s="61"/>
      <c r="HT13" s="62"/>
      <c r="HU13" s="60"/>
      <c r="HV13" s="61"/>
      <c r="HW13" s="61"/>
      <c r="HX13" s="61"/>
      <c r="HY13" s="61"/>
      <c r="HZ13" s="61"/>
      <c r="IA13" s="61"/>
      <c r="IB13" s="61"/>
      <c r="IC13" s="61"/>
      <c r="ID13" s="61"/>
      <c r="IE13" s="61"/>
      <c r="IF13" s="61"/>
      <c r="IG13" s="61"/>
      <c r="IH13" s="61"/>
      <c r="II13" s="61"/>
      <c r="IJ13" s="61"/>
      <c r="IK13" s="61"/>
      <c r="IL13" s="61"/>
      <c r="IM13" s="61"/>
      <c r="IN13" s="61"/>
      <c r="IO13" s="61"/>
      <c r="IP13" s="61"/>
      <c r="IQ13" s="61"/>
      <c r="IR13" s="61"/>
      <c r="IS13" s="61"/>
      <c r="IT13" s="61"/>
      <c r="IU13" s="63"/>
      <c r="IV13" s="64">
        <v>1</v>
      </c>
      <c r="IW13" s="65">
        <v>3</v>
      </c>
      <c r="IX13" s="65">
        <v>0</v>
      </c>
      <c r="IY13" s="65">
        <v>0</v>
      </c>
      <c r="IZ13" s="65">
        <v>0</v>
      </c>
      <c r="JA13" s="65">
        <v>0</v>
      </c>
      <c r="JB13" s="65">
        <v>1</v>
      </c>
      <c r="JC13" s="65">
        <v>0</v>
      </c>
      <c r="JD13" s="65">
        <v>0</v>
      </c>
      <c r="JE13" s="65">
        <v>0</v>
      </c>
      <c r="JF13" s="65">
        <v>1</v>
      </c>
      <c r="JG13" s="65">
        <v>0</v>
      </c>
      <c r="JH13" s="65">
        <v>0</v>
      </c>
      <c r="JI13" s="65">
        <v>0</v>
      </c>
      <c r="JJ13" s="65">
        <v>1</v>
      </c>
      <c r="JK13" s="65">
        <v>1</v>
      </c>
      <c r="JL13" s="65">
        <v>3</v>
      </c>
      <c r="JM13" s="90">
        <v>3</v>
      </c>
      <c r="JN13" s="64">
        <v>1</v>
      </c>
      <c r="JO13" s="65">
        <v>2</v>
      </c>
      <c r="JP13" s="65">
        <v>0</v>
      </c>
      <c r="JQ13" s="65">
        <v>0</v>
      </c>
      <c r="JR13" s="65">
        <v>0</v>
      </c>
      <c r="JS13" s="65">
        <v>1</v>
      </c>
      <c r="JT13" s="65">
        <v>0</v>
      </c>
      <c r="JU13" s="65">
        <v>0</v>
      </c>
      <c r="JV13" s="65">
        <v>0</v>
      </c>
      <c r="JW13" s="65">
        <v>0</v>
      </c>
      <c r="JX13" s="65">
        <v>0</v>
      </c>
      <c r="JY13" s="65">
        <v>0</v>
      </c>
      <c r="JZ13" s="65">
        <v>0</v>
      </c>
      <c r="KA13" s="65">
        <v>1</v>
      </c>
      <c r="KB13" s="65">
        <v>0</v>
      </c>
      <c r="KC13" s="65">
        <v>0</v>
      </c>
      <c r="KD13" s="65">
        <v>4</v>
      </c>
      <c r="KE13" s="90">
        <v>3</v>
      </c>
      <c r="KF13" s="64">
        <v>1</v>
      </c>
      <c r="KG13" s="65">
        <v>1</v>
      </c>
      <c r="KH13" s="65">
        <v>0</v>
      </c>
      <c r="KI13" s="65">
        <v>0</v>
      </c>
      <c r="KJ13" s="65">
        <v>0</v>
      </c>
      <c r="KK13" s="65">
        <v>0</v>
      </c>
      <c r="KL13" s="65">
        <v>0</v>
      </c>
      <c r="KM13" s="65">
        <v>3</v>
      </c>
      <c r="KN13" s="65">
        <v>0</v>
      </c>
      <c r="KO13" s="65">
        <v>0</v>
      </c>
      <c r="KP13" s="65">
        <v>0</v>
      </c>
      <c r="KQ13" s="65">
        <v>0</v>
      </c>
      <c r="KR13" s="65">
        <v>0</v>
      </c>
      <c r="KS13" s="65">
        <v>0</v>
      </c>
      <c r="KT13" s="65">
        <v>0</v>
      </c>
      <c r="KU13" s="65">
        <v>0</v>
      </c>
      <c r="KV13" s="65">
        <v>5</v>
      </c>
      <c r="KW13" s="90">
        <v>2</v>
      </c>
      <c r="KX13" s="64">
        <v>0</v>
      </c>
      <c r="KY13" s="65">
        <v>1</v>
      </c>
      <c r="KZ13" s="65">
        <v>0</v>
      </c>
      <c r="LA13" s="65">
        <v>0</v>
      </c>
      <c r="LB13" s="65">
        <v>0</v>
      </c>
      <c r="LC13" s="65">
        <v>0</v>
      </c>
      <c r="LD13" s="65">
        <v>1</v>
      </c>
      <c r="LE13" s="65">
        <v>0</v>
      </c>
      <c r="LF13" s="65">
        <v>0</v>
      </c>
      <c r="LG13" s="65">
        <v>1</v>
      </c>
      <c r="LH13" s="65">
        <v>0</v>
      </c>
      <c r="LI13" s="65">
        <v>0</v>
      </c>
      <c r="LJ13" s="65">
        <v>1</v>
      </c>
      <c r="LK13" s="65">
        <v>0</v>
      </c>
      <c r="LL13" s="65">
        <v>0</v>
      </c>
      <c r="LM13" s="65">
        <v>0</v>
      </c>
      <c r="LN13" s="66"/>
      <c r="LO13" s="67"/>
      <c r="LP13" s="69"/>
      <c r="LQ13" s="66"/>
      <c r="LR13" s="66"/>
      <c r="LS13" s="66"/>
      <c r="LT13" s="66"/>
      <c r="LU13" s="66"/>
      <c r="LV13" s="66"/>
      <c r="LW13" s="66"/>
      <c r="LX13" s="66"/>
      <c r="LY13" s="66"/>
      <c r="LZ13" s="66"/>
      <c r="MA13" s="66"/>
      <c r="MB13" s="66"/>
      <c r="MC13" s="66"/>
      <c r="MD13" s="66"/>
      <c r="ME13" s="66"/>
      <c r="MF13" s="66"/>
      <c r="MG13" s="67"/>
      <c r="MH13" s="69"/>
      <c r="MI13" s="66"/>
      <c r="MJ13" s="66"/>
      <c r="MK13" s="66"/>
      <c r="ML13" s="66"/>
      <c r="MM13" s="66"/>
      <c r="MN13" s="66"/>
      <c r="MO13" s="66"/>
      <c r="MP13" s="66"/>
      <c r="MQ13" s="66"/>
      <c r="MR13" s="66"/>
      <c r="MS13" s="66"/>
      <c r="MT13" s="66"/>
      <c r="MU13" s="66"/>
      <c r="MV13" s="66"/>
      <c r="MW13" s="66"/>
      <c r="MX13" s="66"/>
      <c r="MY13" s="67"/>
      <c r="MZ13" s="69"/>
      <c r="NA13" s="66"/>
      <c r="NB13" s="66"/>
      <c r="NC13" s="66"/>
      <c r="ND13" s="66"/>
      <c r="NE13" s="66"/>
      <c r="NF13" s="66"/>
      <c r="NG13" s="66"/>
      <c r="NH13" s="66"/>
      <c r="NI13" s="66"/>
      <c r="NJ13" s="66"/>
      <c r="NK13" s="66"/>
      <c r="NL13" s="66"/>
      <c r="NM13" s="66"/>
      <c r="NN13" s="66"/>
      <c r="NO13" s="66"/>
      <c r="NP13" s="66"/>
      <c r="NQ13" s="67"/>
      <c r="NR13" s="69"/>
      <c r="NS13" s="66"/>
      <c r="NT13" s="66"/>
      <c r="NU13" s="66"/>
      <c r="NV13" s="66"/>
      <c r="NW13" s="66"/>
      <c r="NX13" s="66"/>
      <c r="NY13" s="66"/>
      <c r="NZ13" s="66"/>
      <c r="OA13" s="66"/>
      <c r="OB13" s="66"/>
      <c r="OC13" s="66"/>
      <c r="OD13" s="66"/>
      <c r="OE13" s="66"/>
      <c r="OF13" s="66"/>
      <c r="OG13" s="66"/>
      <c r="OH13" s="66"/>
      <c r="OI13" s="67"/>
      <c r="OJ13" s="69"/>
      <c r="OK13" s="66"/>
      <c r="OL13" s="66"/>
      <c r="OM13" s="66"/>
      <c r="ON13" s="66"/>
      <c r="OO13" s="66"/>
      <c r="OP13" s="66"/>
      <c r="OQ13" s="66"/>
      <c r="OR13" s="66"/>
      <c r="OS13" s="66"/>
      <c r="OT13" s="66"/>
      <c r="OU13" s="66"/>
      <c r="OV13" s="66"/>
      <c r="OW13" s="66"/>
      <c r="OX13" s="66"/>
      <c r="OY13" s="66"/>
      <c r="OZ13" s="66"/>
      <c r="PA13" s="67"/>
      <c r="PB13" s="69"/>
      <c r="PC13" s="66"/>
      <c r="PD13" s="66"/>
      <c r="PE13" s="66"/>
      <c r="PF13" s="66"/>
      <c r="PG13" s="66"/>
      <c r="PH13" s="66"/>
      <c r="PI13" s="66"/>
      <c r="PJ13" s="66"/>
      <c r="PK13" s="66"/>
      <c r="PL13" s="66"/>
      <c r="PM13" s="66"/>
      <c r="PN13" s="66"/>
      <c r="PO13" s="66"/>
      <c r="PP13" s="66"/>
      <c r="PQ13" s="66"/>
      <c r="PR13" s="66"/>
      <c r="PS13" s="67"/>
      <c r="PT13" s="69"/>
      <c r="PU13" s="66"/>
      <c r="PV13" s="66"/>
      <c r="PW13" s="66"/>
      <c r="PX13" s="66"/>
      <c r="PY13" s="66"/>
      <c r="PZ13" s="66"/>
      <c r="QA13" s="66"/>
      <c r="QB13" s="66"/>
      <c r="QC13" s="66"/>
      <c r="QD13" s="66"/>
      <c r="QE13" s="66"/>
      <c r="QF13" s="66"/>
      <c r="QG13" s="66"/>
      <c r="QH13" s="66"/>
      <c r="QI13" s="66"/>
      <c r="QJ13" s="66"/>
      <c r="QK13" s="67"/>
      <c r="QL13" s="69"/>
      <c r="QM13" s="66"/>
      <c r="QN13" s="66"/>
      <c r="QO13" s="66"/>
      <c r="QP13" s="66"/>
      <c r="QQ13" s="66"/>
      <c r="QR13" s="66"/>
      <c r="QS13" s="66"/>
      <c r="QT13" s="66"/>
      <c r="QU13" s="66"/>
      <c r="QV13" s="66"/>
      <c r="QW13" s="66"/>
      <c r="QX13" s="66"/>
      <c r="QY13" s="66"/>
      <c r="QZ13" s="66"/>
      <c r="RA13" s="66"/>
      <c r="RB13" s="66"/>
      <c r="RC13" s="67"/>
    </row>
    <row r="14" ht="25.4" customHeight="1">
      <c r="A14" t="s" s="70">
        <v>64</v>
      </c>
      <c r="B14" s="71">
        <f>((C47+D47+E47+F47)*100%)/(C47+D47+E47+F47+I47+J47+K47+L47)</f>
        <v>0.661290322580645</v>
      </c>
      <c r="C14" s="37">
        <f>(C47*100%)/(C47+I47)</f>
        <v>0.529411764705882</v>
      </c>
      <c r="D14" s="60"/>
      <c r="E14" s="61"/>
      <c r="F14" s="61"/>
      <c r="G14" s="61"/>
      <c r="H14" s="61"/>
      <c r="I14" s="61"/>
      <c r="J14" s="61"/>
      <c r="K14" s="61"/>
      <c r="L14" s="92"/>
      <c r="M14" s="93"/>
      <c r="N14" s="61"/>
      <c r="O14" s="61"/>
      <c r="P14" s="61"/>
      <c r="Q14" s="61"/>
      <c r="R14" s="61"/>
      <c r="S14" s="61"/>
      <c r="T14" s="61"/>
      <c r="U14" s="63"/>
      <c r="V14" s="73">
        <v>2</v>
      </c>
      <c r="W14" s="74">
        <v>7</v>
      </c>
      <c r="X14" s="74">
        <v>0</v>
      </c>
      <c r="Y14" s="74">
        <v>0</v>
      </c>
      <c r="Z14" s="74">
        <v>2</v>
      </c>
      <c r="AA14" s="74">
        <v>0</v>
      </c>
      <c r="AB14" s="74">
        <v>2</v>
      </c>
      <c r="AC14" s="74">
        <v>1</v>
      </c>
      <c r="AD14" s="74">
        <v>0</v>
      </c>
      <c r="AE14" s="74">
        <v>0</v>
      </c>
      <c r="AF14" s="74">
        <v>1</v>
      </c>
      <c r="AG14" s="74">
        <v>0</v>
      </c>
      <c r="AH14" s="74">
        <v>0</v>
      </c>
      <c r="AI14" s="74">
        <v>0</v>
      </c>
      <c r="AJ14" s="74">
        <v>0</v>
      </c>
      <c r="AK14" s="74">
        <v>0</v>
      </c>
      <c r="AL14" s="76"/>
      <c r="AM14" s="77"/>
      <c r="AN14" s="73">
        <v>0</v>
      </c>
      <c r="AO14" s="74">
        <v>2</v>
      </c>
      <c r="AP14" s="74">
        <v>0</v>
      </c>
      <c r="AQ14" s="74">
        <v>0</v>
      </c>
      <c r="AR14" s="74">
        <v>0</v>
      </c>
      <c r="AS14" s="74">
        <v>1</v>
      </c>
      <c r="AT14" s="74">
        <v>0</v>
      </c>
      <c r="AU14" s="74">
        <v>3</v>
      </c>
      <c r="AV14" s="74">
        <v>0</v>
      </c>
      <c r="AW14" s="74">
        <v>0</v>
      </c>
      <c r="AX14" s="74">
        <v>1</v>
      </c>
      <c r="AY14" s="74">
        <v>0</v>
      </c>
      <c r="AZ14" s="74">
        <v>0</v>
      </c>
      <c r="BA14" s="74">
        <v>0</v>
      </c>
      <c r="BB14" s="74">
        <v>0</v>
      </c>
      <c r="BC14" s="74">
        <v>0</v>
      </c>
      <c r="BD14" s="76"/>
      <c r="BE14" s="77"/>
      <c r="BF14" s="73">
        <v>2</v>
      </c>
      <c r="BG14" s="74">
        <v>1</v>
      </c>
      <c r="BH14" s="74">
        <v>0</v>
      </c>
      <c r="BI14" s="74">
        <v>0</v>
      </c>
      <c r="BJ14" s="74">
        <v>0</v>
      </c>
      <c r="BK14" s="74">
        <v>0</v>
      </c>
      <c r="BL14" s="74">
        <v>1</v>
      </c>
      <c r="BM14" s="74">
        <v>1</v>
      </c>
      <c r="BN14" s="74">
        <v>0</v>
      </c>
      <c r="BO14" s="74">
        <v>0</v>
      </c>
      <c r="BP14" s="74">
        <v>2</v>
      </c>
      <c r="BQ14" s="74">
        <v>0</v>
      </c>
      <c r="BR14" s="74">
        <v>0</v>
      </c>
      <c r="BS14" s="74">
        <v>1</v>
      </c>
      <c r="BT14" s="74">
        <v>0</v>
      </c>
      <c r="BU14" s="74">
        <v>0</v>
      </c>
      <c r="BV14" s="76"/>
      <c r="BW14" s="77"/>
      <c r="BX14" s="68"/>
      <c r="BY14" s="61"/>
      <c r="BZ14" s="61"/>
      <c r="CA14" s="61"/>
      <c r="CB14" s="61"/>
      <c r="CC14" s="61"/>
      <c r="CD14" s="61"/>
      <c r="CE14" s="61"/>
      <c r="CF14" s="62"/>
      <c r="CG14" s="60"/>
      <c r="CH14" s="61"/>
      <c r="CI14" s="61"/>
      <c r="CJ14" s="61"/>
      <c r="CK14" s="61"/>
      <c r="CL14" s="61"/>
      <c r="CM14" s="61"/>
      <c r="CN14" s="61"/>
      <c r="CO14" s="63"/>
      <c r="CP14" s="73">
        <v>0</v>
      </c>
      <c r="CQ14" s="74">
        <v>1</v>
      </c>
      <c r="CR14" s="74">
        <v>0</v>
      </c>
      <c r="CS14" s="74">
        <v>0</v>
      </c>
      <c r="CT14" s="74">
        <v>1</v>
      </c>
      <c r="CU14" s="74">
        <v>0</v>
      </c>
      <c r="CV14" s="74">
        <v>0</v>
      </c>
      <c r="CW14" s="74">
        <v>0</v>
      </c>
      <c r="CX14" s="74">
        <v>0</v>
      </c>
      <c r="CY14" s="74">
        <v>0</v>
      </c>
      <c r="CZ14" s="74">
        <v>0</v>
      </c>
      <c r="DA14" s="74">
        <v>0</v>
      </c>
      <c r="DB14" s="74">
        <v>0</v>
      </c>
      <c r="DC14" s="74">
        <v>0</v>
      </c>
      <c r="DD14" s="74">
        <v>0</v>
      </c>
      <c r="DE14" s="74">
        <v>0</v>
      </c>
      <c r="DF14" s="76"/>
      <c r="DG14" s="77"/>
      <c r="DH14" s="73">
        <v>0</v>
      </c>
      <c r="DI14" s="74">
        <v>1</v>
      </c>
      <c r="DJ14" s="74">
        <v>0</v>
      </c>
      <c r="DK14" s="74">
        <v>0</v>
      </c>
      <c r="DL14" s="74">
        <v>1</v>
      </c>
      <c r="DM14" s="74">
        <v>0</v>
      </c>
      <c r="DN14" s="74">
        <v>1</v>
      </c>
      <c r="DO14" s="74">
        <v>0</v>
      </c>
      <c r="DP14" s="74">
        <v>0</v>
      </c>
      <c r="DQ14" s="74">
        <v>0</v>
      </c>
      <c r="DR14" s="74">
        <v>2</v>
      </c>
      <c r="DS14" s="74">
        <v>0</v>
      </c>
      <c r="DT14" s="74">
        <v>2</v>
      </c>
      <c r="DU14" s="74">
        <v>0</v>
      </c>
      <c r="DV14" s="74">
        <v>0</v>
      </c>
      <c r="DW14" s="74">
        <v>1</v>
      </c>
      <c r="DX14" s="76"/>
      <c r="DY14" s="77"/>
      <c r="DZ14" s="73">
        <v>0</v>
      </c>
      <c r="EA14" s="74">
        <v>0</v>
      </c>
      <c r="EB14" s="74">
        <v>0</v>
      </c>
      <c r="EC14" s="74">
        <v>0</v>
      </c>
      <c r="ED14" s="74">
        <v>1</v>
      </c>
      <c r="EE14" s="74">
        <v>0</v>
      </c>
      <c r="EF14" s="74">
        <v>0</v>
      </c>
      <c r="EG14" s="74">
        <v>0</v>
      </c>
      <c r="EH14" s="74">
        <v>0</v>
      </c>
      <c r="EI14" s="74">
        <v>0</v>
      </c>
      <c r="EJ14" s="74">
        <v>0</v>
      </c>
      <c r="EK14" s="74">
        <v>0</v>
      </c>
      <c r="EL14" s="74">
        <v>0</v>
      </c>
      <c r="EM14" s="74">
        <v>0</v>
      </c>
      <c r="EN14" s="74">
        <v>0</v>
      </c>
      <c r="EO14" s="74">
        <v>0</v>
      </c>
      <c r="EP14" s="76"/>
      <c r="EQ14" s="77"/>
      <c r="ER14" s="73">
        <v>2</v>
      </c>
      <c r="ES14" s="74">
        <v>1</v>
      </c>
      <c r="ET14" s="74">
        <v>0</v>
      </c>
      <c r="EU14" s="74">
        <v>2</v>
      </c>
      <c r="EV14" s="74">
        <v>0</v>
      </c>
      <c r="EW14" s="74">
        <v>1</v>
      </c>
      <c r="EX14" s="74">
        <v>0</v>
      </c>
      <c r="EY14" s="74">
        <v>1</v>
      </c>
      <c r="EZ14" s="74">
        <v>0</v>
      </c>
      <c r="FA14" s="74">
        <v>0</v>
      </c>
      <c r="FB14" s="74">
        <v>2</v>
      </c>
      <c r="FC14" s="74">
        <v>0</v>
      </c>
      <c r="FD14" s="74">
        <v>0</v>
      </c>
      <c r="FE14" s="74">
        <v>0</v>
      </c>
      <c r="FF14" s="74">
        <v>0</v>
      </c>
      <c r="FG14" s="74">
        <v>1</v>
      </c>
      <c r="FH14" s="76"/>
      <c r="FI14" s="77"/>
      <c r="FJ14" s="73">
        <v>0</v>
      </c>
      <c r="FK14" s="74">
        <v>3</v>
      </c>
      <c r="FL14" s="74">
        <v>0</v>
      </c>
      <c r="FM14" s="74">
        <v>0</v>
      </c>
      <c r="FN14" s="74">
        <v>0</v>
      </c>
      <c r="FO14" s="74">
        <v>0</v>
      </c>
      <c r="FP14" s="74">
        <v>0</v>
      </c>
      <c r="FQ14" s="74">
        <v>1</v>
      </c>
      <c r="FR14" s="74">
        <v>0</v>
      </c>
      <c r="FS14" s="74">
        <v>0</v>
      </c>
      <c r="FT14" s="74">
        <v>0</v>
      </c>
      <c r="FU14" s="74">
        <v>0</v>
      </c>
      <c r="FV14" s="74">
        <v>0</v>
      </c>
      <c r="FW14" s="74">
        <v>0</v>
      </c>
      <c r="FX14" s="74">
        <v>0</v>
      </c>
      <c r="FY14" s="74">
        <v>0</v>
      </c>
      <c r="FZ14" s="76"/>
      <c r="GA14" s="77"/>
      <c r="GB14" s="73">
        <v>0</v>
      </c>
      <c r="GC14" s="74">
        <v>1</v>
      </c>
      <c r="GD14" s="74">
        <v>0</v>
      </c>
      <c r="GE14" s="74">
        <v>0</v>
      </c>
      <c r="GF14" s="74">
        <v>0</v>
      </c>
      <c r="GG14" s="74">
        <v>2</v>
      </c>
      <c r="GH14" s="74">
        <v>0</v>
      </c>
      <c r="GI14" s="74">
        <v>0</v>
      </c>
      <c r="GJ14" s="74">
        <v>0</v>
      </c>
      <c r="GK14" s="74">
        <v>0</v>
      </c>
      <c r="GL14" s="74">
        <v>0</v>
      </c>
      <c r="GM14" s="74">
        <v>0</v>
      </c>
      <c r="GN14" s="74">
        <v>0</v>
      </c>
      <c r="GO14" s="74">
        <v>0</v>
      </c>
      <c r="GP14" s="74">
        <v>0</v>
      </c>
      <c r="GQ14" s="74">
        <v>0</v>
      </c>
      <c r="GR14" s="76"/>
      <c r="GS14" s="77"/>
      <c r="GT14" s="73">
        <v>0</v>
      </c>
      <c r="GU14" s="74">
        <v>1</v>
      </c>
      <c r="GV14" s="74">
        <v>0</v>
      </c>
      <c r="GW14" s="74">
        <v>0</v>
      </c>
      <c r="GX14" s="74">
        <v>0</v>
      </c>
      <c r="GY14" s="74">
        <v>0</v>
      </c>
      <c r="GZ14" s="74">
        <v>1</v>
      </c>
      <c r="HA14" s="74">
        <v>0</v>
      </c>
      <c r="HB14" s="74">
        <v>0</v>
      </c>
      <c r="HC14" s="74">
        <v>0</v>
      </c>
      <c r="HD14" s="74">
        <v>0</v>
      </c>
      <c r="HE14" s="74">
        <v>0</v>
      </c>
      <c r="HF14" s="74">
        <v>0</v>
      </c>
      <c r="HG14" s="74">
        <v>0</v>
      </c>
      <c r="HH14" s="74">
        <v>0</v>
      </c>
      <c r="HI14" s="74">
        <v>0</v>
      </c>
      <c r="HJ14" s="76"/>
      <c r="HK14" s="77"/>
      <c r="HL14" s="73">
        <v>1</v>
      </c>
      <c r="HM14" s="74">
        <v>2</v>
      </c>
      <c r="HN14" s="74">
        <v>0</v>
      </c>
      <c r="HO14" s="74">
        <v>1</v>
      </c>
      <c r="HP14" s="74">
        <v>0</v>
      </c>
      <c r="HQ14" s="74">
        <v>0</v>
      </c>
      <c r="HR14" s="74">
        <v>0</v>
      </c>
      <c r="HS14" s="74">
        <v>2</v>
      </c>
      <c r="HT14" s="74">
        <v>0</v>
      </c>
      <c r="HU14" s="74">
        <v>0</v>
      </c>
      <c r="HV14" s="74">
        <v>0</v>
      </c>
      <c r="HW14" s="74">
        <v>0</v>
      </c>
      <c r="HX14" s="74">
        <v>1</v>
      </c>
      <c r="HY14" s="74">
        <v>1</v>
      </c>
      <c r="HZ14" s="74">
        <v>0</v>
      </c>
      <c r="IA14" s="74">
        <v>0</v>
      </c>
      <c r="IB14" s="76"/>
      <c r="IC14" s="77"/>
      <c r="ID14" s="73">
        <v>1</v>
      </c>
      <c r="IE14" s="74">
        <v>7</v>
      </c>
      <c r="IF14" s="74">
        <v>0</v>
      </c>
      <c r="IG14" s="74">
        <v>0</v>
      </c>
      <c r="IH14" s="74">
        <v>1</v>
      </c>
      <c r="II14" s="74">
        <v>0</v>
      </c>
      <c r="IJ14" s="74">
        <v>1</v>
      </c>
      <c r="IK14" s="74">
        <v>2</v>
      </c>
      <c r="IL14" s="74">
        <v>1</v>
      </c>
      <c r="IM14" s="74">
        <v>0</v>
      </c>
      <c r="IN14" s="74">
        <v>1</v>
      </c>
      <c r="IO14" s="74">
        <v>0</v>
      </c>
      <c r="IP14" s="74">
        <v>1</v>
      </c>
      <c r="IQ14" s="74">
        <v>2</v>
      </c>
      <c r="IR14" s="74">
        <v>0</v>
      </c>
      <c r="IS14" s="74">
        <v>0</v>
      </c>
      <c r="IT14" s="76"/>
      <c r="IU14" s="77"/>
      <c r="IV14" s="73">
        <v>0</v>
      </c>
      <c r="IW14" s="74">
        <v>1</v>
      </c>
      <c r="IX14" s="74">
        <v>0</v>
      </c>
      <c r="IY14" s="74">
        <v>0</v>
      </c>
      <c r="IZ14" s="74">
        <v>1</v>
      </c>
      <c r="JA14" s="74">
        <v>0</v>
      </c>
      <c r="JB14" s="74">
        <v>1</v>
      </c>
      <c r="JC14" s="74">
        <v>0</v>
      </c>
      <c r="JD14" s="74">
        <v>0</v>
      </c>
      <c r="JE14" s="74">
        <v>0</v>
      </c>
      <c r="JF14" s="74">
        <v>1</v>
      </c>
      <c r="JG14" s="74">
        <v>0</v>
      </c>
      <c r="JH14" s="74">
        <v>0</v>
      </c>
      <c r="JI14" s="74">
        <v>0</v>
      </c>
      <c r="JJ14" s="74">
        <v>0</v>
      </c>
      <c r="JK14" s="74">
        <v>0</v>
      </c>
      <c r="JL14" s="74">
        <v>0</v>
      </c>
      <c r="JM14" s="74">
        <v>0</v>
      </c>
      <c r="JN14" s="61"/>
      <c r="JO14" s="61"/>
      <c r="JP14" s="61"/>
      <c r="JQ14" s="61"/>
      <c r="JR14" s="61"/>
      <c r="JS14" s="61"/>
      <c r="JT14" s="61"/>
      <c r="JU14" s="61"/>
      <c r="JV14" s="61"/>
      <c r="JW14" s="61"/>
      <c r="JX14" s="61"/>
      <c r="JY14" s="61"/>
      <c r="JZ14" s="61"/>
      <c r="KA14" s="61"/>
      <c r="KB14" s="61"/>
      <c r="KC14" s="61"/>
      <c r="KD14" s="61"/>
      <c r="KE14" s="63"/>
      <c r="KF14" s="73">
        <v>0</v>
      </c>
      <c r="KG14" s="74">
        <v>0</v>
      </c>
      <c r="KH14" s="74">
        <v>0</v>
      </c>
      <c r="KI14" s="74">
        <v>0</v>
      </c>
      <c r="KJ14" s="74">
        <v>0</v>
      </c>
      <c r="KK14" s="74">
        <v>0</v>
      </c>
      <c r="KL14" s="74">
        <v>0</v>
      </c>
      <c r="KM14" s="74">
        <v>1</v>
      </c>
      <c r="KN14" s="74">
        <v>0</v>
      </c>
      <c r="KO14" s="74">
        <v>0</v>
      </c>
      <c r="KP14" s="74">
        <v>0</v>
      </c>
      <c r="KQ14" s="74">
        <v>0</v>
      </c>
      <c r="KR14" s="74">
        <v>0</v>
      </c>
      <c r="KS14" s="74">
        <v>1</v>
      </c>
      <c r="KT14" s="74">
        <v>0</v>
      </c>
      <c r="KU14" s="74">
        <v>0</v>
      </c>
      <c r="KV14" s="76"/>
      <c r="KW14" s="77"/>
      <c r="KX14" s="73">
        <v>1</v>
      </c>
      <c r="KY14" s="74">
        <v>1</v>
      </c>
      <c r="KZ14" s="74">
        <v>0</v>
      </c>
      <c r="LA14" s="74">
        <v>0</v>
      </c>
      <c r="LB14" s="74">
        <v>0</v>
      </c>
      <c r="LC14" s="74">
        <v>0</v>
      </c>
      <c r="LD14" s="74">
        <v>1</v>
      </c>
      <c r="LE14" s="74">
        <v>0</v>
      </c>
      <c r="LF14" s="74">
        <v>0</v>
      </c>
      <c r="LG14" s="74">
        <v>0</v>
      </c>
      <c r="LH14" s="74">
        <v>1</v>
      </c>
      <c r="LI14" s="74">
        <v>0</v>
      </c>
      <c r="LJ14" s="74">
        <v>1</v>
      </c>
      <c r="LK14" s="74">
        <v>0</v>
      </c>
      <c r="LL14" s="74">
        <v>1</v>
      </c>
      <c r="LM14" s="74">
        <v>0</v>
      </c>
      <c r="LN14" s="76"/>
      <c r="LO14" s="77"/>
      <c r="LP14" s="78"/>
      <c r="LQ14" s="76"/>
      <c r="LR14" s="76"/>
      <c r="LS14" s="76"/>
      <c r="LT14" s="76"/>
      <c r="LU14" s="76"/>
      <c r="LV14" s="76"/>
      <c r="LW14" s="76"/>
      <c r="LX14" s="76"/>
      <c r="LY14" s="76"/>
      <c r="LZ14" s="76"/>
      <c r="MA14" s="76"/>
      <c r="MB14" s="76"/>
      <c r="MC14" s="76"/>
      <c r="MD14" s="76"/>
      <c r="ME14" s="76"/>
      <c r="MF14" s="76"/>
      <c r="MG14" s="77"/>
      <c r="MH14" s="78"/>
      <c r="MI14" s="76"/>
      <c r="MJ14" s="76"/>
      <c r="MK14" s="76"/>
      <c r="ML14" s="76"/>
      <c r="MM14" s="76"/>
      <c r="MN14" s="76"/>
      <c r="MO14" s="76"/>
      <c r="MP14" s="76"/>
      <c r="MQ14" s="76"/>
      <c r="MR14" s="76"/>
      <c r="MS14" s="76"/>
      <c r="MT14" s="76"/>
      <c r="MU14" s="76"/>
      <c r="MV14" s="76"/>
      <c r="MW14" s="76"/>
      <c r="MX14" s="76"/>
      <c r="MY14" s="77"/>
      <c r="MZ14" s="78"/>
      <c r="NA14" s="76"/>
      <c r="NB14" s="76"/>
      <c r="NC14" s="76"/>
      <c r="ND14" s="76"/>
      <c r="NE14" s="76"/>
      <c r="NF14" s="76"/>
      <c r="NG14" s="76"/>
      <c r="NH14" s="76"/>
      <c r="NI14" s="76"/>
      <c r="NJ14" s="76"/>
      <c r="NK14" s="76"/>
      <c r="NL14" s="76"/>
      <c r="NM14" s="76"/>
      <c r="NN14" s="76"/>
      <c r="NO14" s="76"/>
      <c r="NP14" s="76"/>
      <c r="NQ14" s="77"/>
      <c r="NR14" s="78"/>
      <c r="NS14" s="76"/>
      <c r="NT14" s="76"/>
      <c r="NU14" s="76"/>
      <c r="NV14" s="76"/>
      <c r="NW14" s="76"/>
      <c r="NX14" s="76"/>
      <c r="NY14" s="76"/>
      <c r="NZ14" s="76"/>
      <c r="OA14" s="76"/>
      <c r="OB14" s="76"/>
      <c r="OC14" s="76"/>
      <c r="OD14" s="76"/>
      <c r="OE14" s="76"/>
      <c r="OF14" s="76"/>
      <c r="OG14" s="76"/>
      <c r="OH14" s="76"/>
      <c r="OI14" s="77"/>
      <c r="OJ14" s="78"/>
      <c r="OK14" s="76"/>
      <c r="OL14" s="76"/>
      <c r="OM14" s="76"/>
      <c r="ON14" s="76"/>
      <c r="OO14" s="76"/>
      <c r="OP14" s="76"/>
      <c r="OQ14" s="76"/>
      <c r="OR14" s="76"/>
      <c r="OS14" s="76"/>
      <c r="OT14" s="76"/>
      <c r="OU14" s="76"/>
      <c r="OV14" s="76"/>
      <c r="OW14" s="76"/>
      <c r="OX14" s="76"/>
      <c r="OY14" s="76"/>
      <c r="OZ14" s="76"/>
      <c r="PA14" s="77"/>
      <c r="PB14" s="78"/>
      <c r="PC14" s="76"/>
      <c r="PD14" s="76"/>
      <c r="PE14" s="76"/>
      <c r="PF14" s="76"/>
      <c r="PG14" s="76"/>
      <c r="PH14" s="76"/>
      <c r="PI14" s="76"/>
      <c r="PJ14" s="76"/>
      <c r="PK14" s="76"/>
      <c r="PL14" s="76"/>
      <c r="PM14" s="76"/>
      <c r="PN14" s="76"/>
      <c r="PO14" s="76"/>
      <c r="PP14" s="76"/>
      <c r="PQ14" s="76"/>
      <c r="PR14" s="76"/>
      <c r="PS14" s="77"/>
      <c r="PT14" s="78"/>
      <c r="PU14" s="76"/>
      <c r="PV14" s="76"/>
      <c r="PW14" s="76"/>
      <c r="PX14" s="76"/>
      <c r="PY14" s="76"/>
      <c r="PZ14" s="76"/>
      <c r="QA14" s="76"/>
      <c r="QB14" s="76"/>
      <c r="QC14" s="76"/>
      <c r="QD14" s="76"/>
      <c r="QE14" s="76"/>
      <c r="QF14" s="76"/>
      <c r="QG14" s="76"/>
      <c r="QH14" s="76"/>
      <c r="QI14" s="76"/>
      <c r="QJ14" s="76"/>
      <c r="QK14" s="77"/>
      <c r="QL14" s="78"/>
      <c r="QM14" s="76"/>
      <c r="QN14" s="76"/>
      <c r="QO14" s="76"/>
      <c r="QP14" s="76"/>
      <c r="QQ14" s="76"/>
      <c r="QR14" s="76"/>
      <c r="QS14" s="76"/>
      <c r="QT14" s="76"/>
      <c r="QU14" s="76"/>
      <c r="QV14" s="76"/>
      <c r="QW14" s="76"/>
      <c r="QX14" s="76"/>
      <c r="QY14" s="76"/>
      <c r="QZ14" s="76"/>
      <c r="RA14" s="76"/>
      <c r="RB14" s="76"/>
      <c r="RC14" s="77"/>
    </row>
    <row r="15" ht="25.4" customHeight="1">
      <c r="A15" t="s" s="79">
        <v>65</v>
      </c>
      <c r="B15" s="58">
        <f>((C48+D48+E48+F48)*100%)/(C48+D48+E48+F48+I48+J48+K48+L48)</f>
        <v>0</v>
      </c>
      <c r="C15" s="37">
        <f>(C48*100%)/(C48+I48)</f>
        <v>0</v>
      </c>
      <c r="D15" s="84">
        <v>0</v>
      </c>
      <c r="E15" s="65">
        <v>0</v>
      </c>
      <c r="F15" s="65">
        <v>0</v>
      </c>
      <c r="G15" s="65">
        <v>0</v>
      </c>
      <c r="H15" s="65">
        <v>0</v>
      </c>
      <c r="I15" s="65">
        <v>0</v>
      </c>
      <c r="J15" s="65">
        <v>0</v>
      </c>
      <c r="K15" s="65">
        <v>0</v>
      </c>
      <c r="L15" s="85">
        <v>0</v>
      </c>
      <c r="M15" s="86">
        <v>0</v>
      </c>
      <c r="N15" s="65">
        <v>0</v>
      </c>
      <c r="O15" s="65">
        <v>0</v>
      </c>
      <c r="P15" s="65">
        <v>0</v>
      </c>
      <c r="Q15" s="65">
        <v>0</v>
      </c>
      <c r="R15" s="65">
        <v>0</v>
      </c>
      <c r="S15" s="65">
        <v>0</v>
      </c>
      <c r="T15" s="66"/>
      <c r="U15" s="67"/>
      <c r="V15" s="68"/>
      <c r="W15" s="61"/>
      <c r="X15" s="61"/>
      <c r="Y15" s="61"/>
      <c r="Z15" s="61"/>
      <c r="AA15" s="61"/>
      <c r="AB15" s="61"/>
      <c r="AC15" s="61"/>
      <c r="AD15" s="62"/>
      <c r="AE15" s="60"/>
      <c r="AF15" s="61"/>
      <c r="AG15" s="61"/>
      <c r="AH15" s="61"/>
      <c r="AI15" s="61"/>
      <c r="AJ15" s="61"/>
      <c r="AK15" s="61"/>
      <c r="AL15" s="61"/>
      <c r="AM15" s="63"/>
      <c r="AN15" s="64">
        <v>0</v>
      </c>
      <c r="AO15" s="65">
        <v>0</v>
      </c>
      <c r="AP15" s="65">
        <v>0</v>
      </c>
      <c r="AQ15" s="65">
        <v>0</v>
      </c>
      <c r="AR15" s="65">
        <v>0</v>
      </c>
      <c r="AS15" s="65">
        <v>0</v>
      </c>
      <c r="AT15" s="65">
        <v>0</v>
      </c>
      <c r="AU15" s="65">
        <v>0</v>
      </c>
      <c r="AV15" s="65">
        <v>0</v>
      </c>
      <c r="AW15" s="65">
        <v>0</v>
      </c>
      <c r="AX15" s="65">
        <v>0</v>
      </c>
      <c r="AY15" s="65">
        <v>0</v>
      </c>
      <c r="AZ15" s="65">
        <v>0</v>
      </c>
      <c r="BA15" s="65">
        <v>0</v>
      </c>
      <c r="BB15" s="65">
        <v>0</v>
      </c>
      <c r="BC15" s="65">
        <v>0</v>
      </c>
      <c r="BD15" s="66"/>
      <c r="BE15" s="67"/>
      <c r="BF15" s="68"/>
      <c r="BG15" s="61"/>
      <c r="BH15" s="61"/>
      <c r="BI15" s="61"/>
      <c r="BJ15" s="61"/>
      <c r="BK15" s="61"/>
      <c r="BL15" s="61"/>
      <c r="BM15" s="61"/>
      <c r="BN15" s="62"/>
      <c r="BO15" s="60"/>
      <c r="BP15" s="61"/>
      <c r="BQ15" s="61"/>
      <c r="BR15" s="61"/>
      <c r="BS15" s="61"/>
      <c r="BT15" s="61"/>
      <c r="BU15" s="61"/>
      <c r="BV15" s="61"/>
      <c r="BW15" s="63"/>
      <c r="BX15" s="64">
        <v>0</v>
      </c>
      <c r="BY15" s="65">
        <v>0</v>
      </c>
      <c r="BZ15" s="65">
        <v>0</v>
      </c>
      <c r="CA15" s="65">
        <v>0</v>
      </c>
      <c r="CB15" s="65">
        <v>0</v>
      </c>
      <c r="CC15" s="65">
        <v>0</v>
      </c>
      <c r="CD15" s="65">
        <v>1</v>
      </c>
      <c r="CE15" s="65">
        <v>0</v>
      </c>
      <c r="CF15" s="65">
        <v>0</v>
      </c>
      <c r="CG15" s="65">
        <v>0</v>
      </c>
      <c r="CH15" s="65">
        <v>0</v>
      </c>
      <c r="CI15" s="65">
        <v>0</v>
      </c>
      <c r="CJ15" s="65">
        <v>0</v>
      </c>
      <c r="CK15" s="65">
        <v>0</v>
      </c>
      <c r="CL15" s="65">
        <v>0</v>
      </c>
      <c r="CM15" s="65">
        <v>0</v>
      </c>
      <c r="CN15" s="66"/>
      <c r="CO15" s="67"/>
      <c r="CP15" s="68"/>
      <c r="CQ15" s="61"/>
      <c r="CR15" s="61"/>
      <c r="CS15" s="61"/>
      <c r="CT15" s="61"/>
      <c r="CU15" s="61"/>
      <c r="CV15" s="61"/>
      <c r="CW15" s="61"/>
      <c r="CX15" s="62"/>
      <c r="CY15" s="60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2"/>
      <c r="DP15" s="60"/>
      <c r="DQ15" s="61"/>
      <c r="DR15" s="61"/>
      <c r="DS15" s="61"/>
      <c r="DT15" s="61"/>
      <c r="DU15" s="61"/>
      <c r="DV15" s="61"/>
      <c r="DW15" s="61"/>
      <c r="DX15" s="61"/>
      <c r="DY15" s="63"/>
      <c r="DZ15" s="68"/>
      <c r="EA15" s="61"/>
      <c r="EB15" s="61"/>
      <c r="EC15" s="61"/>
      <c r="ED15" s="61"/>
      <c r="EE15" s="61"/>
      <c r="EF15" s="61"/>
      <c r="EG15" s="61"/>
      <c r="EH15" s="62"/>
      <c r="EI15" s="60"/>
      <c r="EJ15" s="61"/>
      <c r="EK15" s="61"/>
      <c r="EL15" s="61"/>
      <c r="EM15" s="61"/>
      <c r="EN15" s="61"/>
      <c r="EO15" s="61"/>
      <c r="EP15" s="61"/>
      <c r="EQ15" s="63"/>
      <c r="ER15" s="64">
        <v>0</v>
      </c>
      <c r="ES15" s="65">
        <v>0</v>
      </c>
      <c r="ET15" s="65">
        <v>0</v>
      </c>
      <c r="EU15" s="65">
        <v>0</v>
      </c>
      <c r="EV15" s="65">
        <v>0</v>
      </c>
      <c r="EW15" s="65">
        <v>0</v>
      </c>
      <c r="EX15" s="65">
        <v>0</v>
      </c>
      <c r="EY15" s="65">
        <v>0</v>
      </c>
      <c r="EZ15" s="65">
        <v>0</v>
      </c>
      <c r="FA15" s="65">
        <v>0</v>
      </c>
      <c r="FB15" s="65">
        <v>0</v>
      </c>
      <c r="FC15" s="65">
        <v>0</v>
      </c>
      <c r="FD15" s="65">
        <v>0</v>
      </c>
      <c r="FE15" s="65">
        <v>0</v>
      </c>
      <c r="FF15" s="65">
        <v>0</v>
      </c>
      <c r="FG15" s="65">
        <v>0</v>
      </c>
      <c r="FH15" s="66"/>
      <c r="FI15" s="67"/>
      <c r="FJ15" s="68"/>
      <c r="FK15" s="61"/>
      <c r="FL15" s="61"/>
      <c r="FM15" s="61"/>
      <c r="FN15" s="61"/>
      <c r="FO15" s="61"/>
      <c r="FP15" s="61"/>
      <c r="FQ15" s="61"/>
      <c r="FR15" s="62"/>
      <c r="FS15" s="60"/>
      <c r="FT15" s="61"/>
      <c r="FU15" s="61"/>
      <c r="FV15" s="61"/>
      <c r="FW15" s="61"/>
      <c r="FX15" s="61"/>
      <c r="FY15" s="61"/>
      <c r="FZ15" s="61"/>
      <c r="GA15" s="63"/>
      <c r="GB15" s="68"/>
      <c r="GC15" s="61"/>
      <c r="GD15" s="61"/>
      <c r="GE15" s="61"/>
      <c r="GF15" s="61"/>
      <c r="GG15" s="61"/>
      <c r="GH15" s="61"/>
      <c r="GI15" s="61"/>
      <c r="GJ15" s="62"/>
      <c r="GK15" s="60"/>
      <c r="GL15" s="61"/>
      <c r="GM15" s="61"/>
      <c r="GN15" s="61"/>
      <c r="GO15" s="61"/>
      <c r="GP15" s="61"/>
      <c r="GQ15" s="61"/>
      <c r="GR15" s="61"/>
      <c r="GS15" s="63"/>
      <c r="GT15" s="64">
        <v>0</v>
      </c>
      <c r="GU15" s="65">
        <v>0</v>
      </c>
      <c r="GV15" s="65">
        <v>0</v>
      </c>
      <c r="GW15" s="65">
        <v>0</v>
      </c>
      <c r="GX15" s="65">
        <v>0</v>
      </c>
      <c r="GY15" s="65">
        <v>0</v>
      </c>
      <c r="GZ15" s="65">
        <v>0</v>
      </c>
      <c r="HA15" s="65">
        <v>0</v>
      </c>
      <c r="HB15" s="65">
        <v>0</v>
      </c>
      <c r="HC15" s="65">
        <v>0</v>
      </c>
      <c r="HD15" s="65">
        <v>0</v>
      </c>
      <c r="HE15" s="65">
        <v>0</v>
      </c>
      <c r="HF15" s="65">
        <v>1</v>
      </c>
      <c r="HG15" s="65">
        <v>0</v>
      </c>
      <c r="HH15" s="65">
        <v>0</v>
      </c>
      <c r="HI15" s="65">
        <v>0</v>
      </c>
      <c r="HJ15" s="66"/>
      <c r="HK15" s="67"/>
      <c r="HL15" s="64">
        <v>0</v>
      </c>
      <c r="HM15" s="65">
        <v>0</v>
      </c>
      <c r="HN15" s="65">
        <v>0</v>
      </c>
      <c r="HO15" s="65">
        <v>0</v>
      </c>
      <c r="HP15" s="65">
        <v>0</v>
      </c>
      <c r="HQ15" s="65">
        <v>0</v>
      </c>
      <c r="HR15" s="65">
        <v>2</v>
      </c>
      <c r="HS15" s="65">
        <v>0</v>
      </c>
      <c r="HT15" s="65">
        <v>0</v>
      </c>
      <c r="HU15" s="65">
        <v>0</v>
      </c>
      <c r="HV15" s="65">
        <v>0</v>
      </c>
      <c r="HW15" s="65">
        <v>0</v>
      </c>
      <c r="HX15" s="65">
        <v>0</v>
      </c>
      <c r="HY15" s="65">
        <v>0</v>
      </c>
      <c r="HZ15" s="65">
        <v>0</v>
      </c>
      <c r="IA15" s="65">
        <v>0</v>
      </c>
      <c r="IB15" s="66"/>
      <c r="IC15" s="66"/>
      <c r="ID15" s="61"/>
      <c r="IE15" s="61"/>
      <c r="IF15" s="61"/>
      <c r="IG15" s="61"/>
      <c r="IH15" s="61"/>
      <c r="II15" s="61"/>
      <c r="IJ15" s="61"/>
      <c r="IK15" s="61"/>
      <c r="IL15" s="61"/>
      <c r="IM15" s="61"/>
      <c r="IN15" s="61"/>
      <c r="IO15" s="61"/>
      <c r="IP15" s="61"/>
      <c r="IQ15" s="61"/>
      <c r="IR15" s="61"/>
      <c r="IS15" s="61"/>
      <c r="IT15" s="61"/>
      <c r="IU15" s="61"/>
      <c r="IV15" s="61"/>
      <c r="IW15" s="61"/>
      <c r="IX15" s="61"/>
      <c r="IY15" s="61"/>
      <c r="IZ15" s="61"/>
      <c r="JA15" s="61"/>
      <c r="JB15" s="61"/>
      <c r="JC15" s="61"/>
      <c r="JD15" s="61"/>
      <c r="JE15" s="61"/>
      <c r="JF15" s="61"/>
      <c r="JG15" s="61"/>
      <c r="JH15" s="61"/>
      <c r="JI15" s="61"/>
      <c r="JJ15" s="61"/>
      <c r="JK15" s="61"/>
      <c r="JL15" s="61"/>
      <c r="JM15" s="61"/>
      <c r="JN15" s="61"/>
      <c r="JO15" s="61"/>
      <c r="JP15" s="61"/>
      <c r="JQ15" s="61"/>
      <c r="JR15" s="61"/>
      <c r="JS15" s="61"/>
      <c r="JT15" s="61"/>
      <c r="JU15" s="61"/>
      <c r="JV15" s="61"/>
      <c r="JW15" s="61"/>
      <c r="JX15" s="61"/>
      <c r="JY15" s="61"/>
      <c r="JZ15" s="61"/>
      <c r="KA15" s="61"/>
      <c r="KB15" s="61"/>
      <c r="KC15" s="61"/>
      <c r="KD15" s="61"/>
      <c r="KE15" s="61"/>
      <c r="KF15" s="61"/>
      <c r="KG15" s="61"/>
      <c r="KH15" s="61"/>
      <c r="KI15" s="61"/>
      <c r="KJ15" s="61"/>
      <c r="KK15" s="61"/>
      <c r="KL15" s="61"/>
      <c r="KM15" s="61"/>
      <c r="KN15" s="61"/>
      <c r="KO15" s="61"/>
      <c r="KP15" s="61"/>
      <c r="KQ15" s="61"/>
      <c r="KR15" s="61"/>
      <c r="KS15" s="61"/>
      <c r="KT15" s="61"/>
      <c r="KU15" s="61"/>
      <c r="KV15" s="61"/>
      <c r="KW15" s="61"/>
      <c r="KX15" s="61"/>
      <c r="KY15" s="61"/>
      <c r="KZ15" s="61"/>
      <c r="LA15" s="61"/>
      <c r="LB15" s="61"/>
      <c r="LC15" s="61"/>
      <c r="LD15" s="61"/>
      <c r="LE15" s="61"/>
      <c r="LF15" s="61"/>
      <c r="LG15" s="61"/>
      <c r="LH15" s="61"/>
      <c r="LI15" s="61"/>
      <c r="LJ15" s="61"/>
      <c r="LK15" s="61"/>
      <c r="LL15" s="61"/>
      <c r="LM15" s="61"/>
      <c r="LN15" s="61"/>
      <c r="LO15" s="63"/>
      <c r="LP15" s="69"/>
      <c r="LQ15" s="66"/>
      <c r="LR15" s="66"/>
      <c r="LS15" s="66"/>
      <c r="LT15" s="66"/>
      <c r="LU15" s="66"/>
      <c r="LV15" s="66"/>
      <c r="LW15" s="66"/>
      <c r="LX15" s="66"/>
      <c r="LY15" s="66"/>
      <c r="LZ15" s="66"/>
      <c r="MA15" s="66"/>
      <c r="MB15" s="66"/>
      <c r="MC15" s="66"/>
      <c r="MD15" s="66"/>
      <c r="ME15" s="66"/>
      <c r="MF15" s="66"/>
      <c r="MG15" s="67"/>
      <c r="MH15" s="69"/>
      <c r="MI15" s="66"/>
      <c r="MJ15" s="66"/>
      <c r="MK15" s="66"/>
      <c r="ML15" s="66"/>
      <c r="MM15" s="66"/>
      <c r="MN15" s="66"/>
      <c r="MO15" s="66"/>
      <c r="MP15" s="66"/>
      <c r="MQ15" s="66"/>
      <c r="MR15" s="66"/>
      <c r="MS15" s="66"/>
      <c r="MT15" s="66"/>
      <c r="MU15" s="66"/>
      <c r="MV15" s="66"/>
      <c r="MW15" s="66"/>
      <c r="MX15" s="66"/>
      <c r="MY15" s="67"/>
      <c r="MZ15" s="69"/>
      <c r="NA15" s="66"/>
      <c r="NB15" s="66"/>
      <c r="NC15" s="66"/>
      <c r="ND15" s="66"/>
      <c r="NE15" s="66"/>
      <c r="NF15" s="66"/>
      <c r="NG15" s="66"/>
      <c r="NH15" s="66"/>
      <c r="NI15" s="66"/>
      <c r="NJ15" s="66"/>
      <c r="NK15" s="66"/>
      <c r="NL15" s="66"/>
      <c r="NM15" s="66"/>
      <c r="NN15" s="66"/>
      <c r="NO15" s="66"/>
      <c r="NP15" s="66"/>
      <c r="NQ15" s="67"/>
      <c r="NR15" s="69"/>
      <c r="NS15" s="66"/>
      <c r="NT15" s="66"/>
      <c r="NU15" s="66"/>
      <c r="NV15" s="66"/>
      <c r="NW15" s="66"/>
      <c r="NX15" s="66"/>
      <c r="NY15" s="66"/>
      <c r="NZ15" s="66"/>
      <c r="OA15" s="66"/>
      <c r="OB15" s="66"/>
      <c r="OC15" s="66"/>
      <c r="OD15" s="66"/>
      <c r="OE15" s="66"/>
      <c r="OF15" s="66"/>
      <c r="OG15" s="66"/>
      <c r="OH15" s="66"/>
      <c r="OI15" s="67"/>
      <c r="OJ15" s="69"/>
      <c r="OK15" s="66"/>
      <c r="OL15" s="66"/>
      <c r="OM15" s="66"/>
      <c r="ON15" s="66"/>
      <c r="OO15" s="66"/>
      <c r="OP15" s="66"/>
      <c r="OQ15" s="66"/>
      <c r="OR15" s="66"/>
      <c r="OS15" s="66"/>
      <c r="OT15" s="66"/>
      <c r="OU15" s="66"/>
      <c r="OV15" s="66"/>
      <c r="OW15" s="66"/>
      <c r="OX15" s="66"/>
      <c r="OY15" s="66"/>
      <c r="OZ15" s="66"/>
      <c r="PA15" s="67"/>
      <c r="PB15" s="69"/>
      <c r="PC15" s="66"/>
      <c r="PD15" s="66"/>
      <c r="PE15" s="66"/>
      <c r="PF15" s="66"/>
      <c r="PG15" s="66"/>
      <c r="PH15" s="66"/>
      <c r="PI15" s="66"/>
      <c r="PJ15" s="66"/>
      <c r="PK15" s="66"/>
      <c r="PL15" s="66"/>
      <c r="PM15" s="66"/>
      <c r="PN15" s="66"/>
      <c r="PO15" s="66"/>
      <c r="PP15" s="66"/>
      <c r="PQ15" s="66"/>
      <c r="PR15" s="66"/>
      <c r="PS15" s="67"/>
      <c r="PT15" s="69"/>
      <c r="PU15" s="66"/>
      <c r="PV15" s="66"/>
      <c r="PW15" s="66"/>
      <c r="PX15" s="66"/>
      <c r="PY15" s="66"/>
      <c r="PZ15" s="66"/>
      <c r="QA15" s="66"/>
      <c r="QB15" s="66"/>
      <c r="QC15" s="66"/>
      <c r="QD15" s="66"/>
      <c r="QE15" s="66"/>
      <c r="QF15" s="66"/>
      <c r="QG15" s="66"/>
      <c r="QH15" s="66"/>
      <c r="QI15" s="66"/>
      <c r="QJ15" s="66"/>
      <c r="QK15" s="67"/>
      <c r="QL15" s="69"/>
      <c r="QM15" s="66"/>
      <c r="QN15" s="66"/>
      <c r="QO15" s="66"/>
      <c r="QP15" s="66"/>
      <c r="QQ15" s="66"/>
      <c r="QR15" s="66"/>
      <c r="QS15" s="66"/>
      <c r="QT15" s="66"/>
      <c r="QU15" s="66"/>
      <c r="QV15" s="66"/>
      <c r="QW15" s="66"/>
      <c r="QX15" s="66"/>
      <c r="QY15" s="66"/>
      <c r="QZ15" s="66"/>
      <c r="RA15" s="66"/>
      <c r="RB15" s="66"/>
      <c r="RC15" s="67"/>
    </row>
    <row r="16" ht="25.4" customHeight="1">
      <c r="A16" t="s" s="70">
        <v>66</v>
      </c>
      <c r="B16" s="71">
        <f>((C49+D49+E49+F49)*100%)/(C49+D49+E49+F49+I49+J49+K49+L49)</f>
        <v>0.78125</v>
      </c>
      <c r="C16" s="88">
        <f>(C49*100%)/(C49+I49)</f>
        <v>0.736842105263158</v>
      </c>
      <c r="D16" s="80">
        <v>4</v>
      </c>
      <c r="E16" s="74">
        <v>3</v>
      </c>
      <c r="F16" s="74">
        <v>0</v>
      </c>
      <c r="G16" s="74">
        <v>0</v>
      </c>
      <c r="H16" s="74">
        <v>0</v>
      </c>
      <c r="I16" s="74">
        <v>0</v>
      </c>
      <c r="J16" s="74">
        <v>2</v>
      </c>
      <c r="K16" s="74">
        <v>1</v>
      </c>
      <c r="L16" s="81">
        <v>0</v>
      </c>
      <c r="M16" s="82">
        <v>0</v>
      </c>
      <c r="N16" s="74">
        <v>1</v>
      </c>
      <c r="O16" s="74">
        <v>0</v>
      </c>
      <c r="P16" s="74">
        <v>0</v>
      </c>
      <c r="Q16" s="74">
        <v>0</v>
      </c>
      <c r="R16" s="74">
        <v>0</v>
      </c>
      <c r="S16" s="74">
        <v>0</v>
      </c>
      <c r="T16" s="76"/>
      <c r="U16" s="77"/>
      <c r="V16" s="73">
        <v>2</v>
      </c>
      <c r="W16" s="74">
        <v>2</v>
      </c>
      <c r="X16" s="74">
        <v>0</v>
      </c>
      <c r="Y16" s="74">
        <v>0</v>
      </c>
      <c r="Z16" s="74">
        <v>0</v>
      </c>
      <c r="AA16" s="74">
        <v>0</v>
      </c>
      <c r="AB16" s="74">
        <v>0</v>
      </c>
      <c r="AC16" s="74">
        <v>0</v>
      </c>
      <c r="AD16" s="74">
        <v>0</v>
      </c>
      <c r="AE16" s="74">
        <v>0</v>
      </c>
      <c r="AF16" s="74">
        <v>0</v>
      </c>
      <c r="AG16" s="74">
        <v>0</v>
      </c>
      <c r="AH16" s="74">
        <v>1</v>
      </c>
      <c r="AI16" s="74">
        <v>0</v>
      </c>
      <c r="AJ16" s="74">
        <v>1</v>
      </c>
      <c r="AK16" s="74">
        <v>0</v>
      </c>
      <c r="AL16" s="76"/>
      <c r="AM16" s="77"/>
      <c r="AN16" s="73">
        <v>1</v>
      </c>
      <c r="AO16" s="74">
        <v>3</v>
      </c>
      <c r="AP16" s="74">
        <v>0</v>
      </c>
      <c r="AQ16" s="74">
        <v>0</v>
      </c>
      <c r="AR16" s="74">
        <v>0</v>
      </c>
      <c r="AS16" s="74">
        <v>0</v>
      </c>
      <c r="AT16" s="74">
        <v>0</v>
      </c>
      <c r="AU16" s="74">
        <v>0</v>
      </c>
      <c r="AV16" s="74">
        <v>0</v>
      </c>
      <c r="AW16" s="74">
        <v>0</v>
      </c>
      <c r="AX16" s="74">
        <v>3</v>
      </c>
      <c r="AY16" s="74">
        <v>0</v>
      </c>
      <c r="AZ16" s="74">
        <v>1</v>
      </c>
      <c r="BA16" s="74">
        <v>0</v>
      </c>
      <c r="BB16" s="74">
        <v>0</v>
      </c>
      <c r="BC16" s="74">
        <v>0</v>
      </c>
      <c r="BD16" s="76"/>
      <c r="BE16" s="77"/>
      <c r="BF16" s="73">
        <v>6</v>
      </c>
      <c r="BG16" s="74">
        <v>6</v>
      </c>
      <c r="BH16" s="74">
        <v>0</v>
      </c>
      <c r="BI16" s="74">
        <v>0</v>
      </c>
      <c r="BJ16" s="74">
        <v>0</v>
      </c>
      <c r="BK16" s="74">
        <v>0</v>
      </c>
      <c r="BL16" s="74">
        <v>2</v>
      </c>
      <c r="BM16" s="74">
        <v>1</v>
      </c>
      <c r="BN16" s="74">
        <v>0</v>
      </c>
      <c r="BO16" s="74">
        <v>0</v>
      </c>
      <c r="BP16" s="74">
        <v>1</v>
      </c>
      <c r="BQ16" s="74">
        <v>0</v>
      </c>
      <c r="BR16" s="74">
        <v>0</v>
      </c>
      <c r="BS16" s="74">
        <v>0</v>
      </c>
      <c r="BT16" s="74">
        <v>0</v>
      </c>
      <c r="BU16" s="74">
        <v>1</v>
      </c>
      <c r="BV16" s="76"/>
      <c r="BW16" s="77"/>
      <c r="BX16" s="73">
        <v>1</v>
      </c>
      <c r="BY16" s="74">
        <v>1</v>
      </c>
      <c r="BZ16" s="74">
        <v>0</v>
      </c>
      <c r="CA16" s="74">
        <v>0</v>
      </c>
      <c r="CB16" s="74">
        <v>0</v>
      </c>
      <c r="CC16" s="74">
        <v>1</v>
      </c>
      <c r="CD16" s="74">
        <v>0</v>
      </c>
      <c r="CE16" s="74">
        <v>0</v>
      </c>
      <c r="CF16" s="74">
        <v>0</v>
      </c>
      <c r="CG16" s="74">
        <v>0</v>
      </c>
      <c r="CH16" s="74">
        <v>1</v>
      </c>
      <c r="CI16" s="74">
        <v>0</v>
      </c>
      <c r="CJ16" s="74">
        <v>2</v>
      </c>
      <c r="CK16" s="74">
        <v>1</v>
      </c>
      <c r="CL16" s="74">
        <v>1</v>
      </c>
      <c r="CM16" s="74">
        <v>0</v>
      </c>
      <c r="CN16" s="74">
        <v>2</v>
      </c>
      <c r="CO16" s="75">
        <v>2</v>
      </c>
      <c r="CP16" s="73">
        <v>2</v>
      </c>
      <c r="CQ16" s="74">
        <v>1</v>
      </c>
      <c r="CR16" s="74">
        <v>0</v>
      </c>
      <c r="CS16" s="74">
        <v>0</v>
      </c>
      <c r="CT16" s="74">
        <v>0</v>
      </c>
      <c r="CU16" s="74">
        <v>0</v>
      </c>
      <c r="CV16" s="74">
        <v>2</v>
      </c>
      <c r="CW16" s="74">
        <v>1</v>
      </c>
      <c r="CX16" s="74">
        <v>0</v>
      </c>
      <c r="CY16" s="74">
        <v>0</v>
      </c>
      <c r="CZ16" s="74">
        <v>0</v>
      </c>
      <c r="DA16" s="74">
        <v>0</v>
      </c>
      <c r="DB16" s="74">
        <v>2</v>
      </c>
      <c r="DC16" s="74">
        <v>0</v>
      </c>
      <c r="DD16" s="74">
        <v>0</v>
      </c>
      <c r="DE16" s="74">
        <v>0</v>
      </c>
      <c r="DF16" s="76"/>
      <c r="DG16" s="77"/>
      <c r="DH16" s="73">
        <v>2</v>
      </c>
      <c r="DI16" s="74">
        <v>1</v>
      </c>
      <c r="DJ16" s="74">
        <v>0</v>
      </c>
      <c r="DK16" s="74">
        <v>0</v>
      </c>
      <c r="DL16" s="74">
        <v>0</v>
      </c>
      <c r="DM16" s="74">
        <v>0</v>
      </c>
      <c r="DN16" s="74">
        <v>0</v>
      </c>
      <c r="DO16" s="74">
        <v>0</v>
      </c>
      <c r="DP16" s="74">
        <v>0</v>
      </c>
      <c r="DQ16" s="74">
        <v>0</v>
      </c>
      <c r="DR16" s="74">
        <v>0</v>
      </c>
      <c r="DS16" s="74">
        <v>0</v>
      </c>
      <c r="DT16" s="74">
        <v>1</v>
      </c>
      <c r="DU16" s="74">
        <v>0</v>
      </c>
      <c r="DV16" s="74">
        <v>0</v>
      </c>
      <c r="DW16" s="74">
        <v>0</v>
      </c>
      <c r="DX16" s="76"/>
      <c r="DY16" s="77"/>
      <c r="DZ16" s="73">
        <v>1</v>
      </c>
      <c r="EA16" s="74">
        <v>1</v>
      </c>
      <c r="EB16" s="74">
        <v>0</v>
      </c>
      <c r="EC16" s="74">
        <v>0</v>
      </c>
      <c r="ED16" s="74">
        <v>0</v>
      </c>
      <c r="EE16" s="74">
        <v>0</v>
      </c>
      <c r="EF16" s="74">
        <v>0</v>
      </c>
      <c r="EG16" s="74">
        <v>0</v>
      </c>
      <c r="EH16" s="74">
        <v>0</v>
      </c>
      <c r="EI16" s="74">
        <v>0</v>
      </c>
      <c r="EJ16" s="74">
        <v>1</v>
      </c>
      <c r="EK16" s="74">
        <v>0</v>
      </c>
      <c r="EL16" s="74">
        <v>0</v>
      </c>
      <c r="EM16" s="74">
        <v>0</v>
      </c>
      <c r="EN16" s="74">
        <v>0</v>
      </c>
      <c r="EO16" s="74">
        <v>1</v>
      </c>
      <c r="EP16" s="76"/>
      <c r="EQ16" s="77"/>
      <c r="ER16" s="73">
        <v>2</v>
      </c>
      <c r="ES16" s="74">
        <v>2</v>
      </c>
      <c r="ET16" s="74">
        <v>0</v>
      </c>
      <c r="EU16" s="74">
        <v>0</v>
      </c>
      <c r="EV16" s="74">
        <v>2</v>
      </c>
      <c r="EW16" s="74">
        <v>0</v>
      </c>
      <c r="EX16" s="74">
        <v>2</v>
      </c>
      <c r="EY16" s="74">
        <v>0</v>
      </c>
      <c r="EZ16" s="74">
        <v>0</v>
      </c>
      <c r="FA16" s="74">
        <v>0</v>
      </c>
      <c r="FB16" s="74">
        <v>2</v>
      </c>
      <c r="FC16" s="74">
        <v>0</v>
      </c>
      <c r="FD16" s="74">
        <v>0</v>
      </c>
      <c r="FE16" s="74">
        <v>0</v>
      </c>
      <c r="FF16" s="74">
        <v>0</v>
      </c>
      <c r="FG16" s="74">
        <v>0</v>
      </c>
      <c r="FH16" s="76"/>
      <c r="FI16" s="77"/>
      <c r="FJ16" s="73">
        <v>3</v>
      </c>
      <c r="FK16" s="74">
        <v>1</v>
      </c>
      <c r="FL16" s="74">
        <v>0</v>
      </c>
      <c r="FM16" s="74">
        <v>0</v>
      </c>
      <c r="FN16" s="74">
        <v>0</v>
      </c>
      <c r="FO16" s="74">
        <v>0</v>
      </c>
      <c r="FP16" s="74">
        <v>1</v>
      </c>
      <c r="FQ16" s="74">
        <v>2</v>
      </c>
      <c r="FR16" s="74">
        <v>0</v>
      </c>
      <c r="FS16" s="74">
        <v>0</v>
      </c>
      <c r="FT16" s="74">
        <v>1</v>
      </c>
      <c r="FU16" s="74">
        <v>0</v>
      </c>
      <c r="FV16" s="74">
        <v>0</v>
      </c>
      <c r="FW16" s="74">
        <v>0</v>
      </c>
      <c r="FX16" s="74">
        <v>0</v>
      </c>
      <c r="FY16" s="74">
        <v>1</v>
      </c>
      <c r="FZ16" s="76"/>
      <c r="GA16" s="77"/>
      <c r="GB16" s="73">
        <v>2</v>
      </c>
      <c r="GC16" s="74">
        <v>1</v>
      </c>
      <c r="GD16" s="74">
        <v>0</v>
      </c>
      <c r="GE16" s="74">
        <v>0</v>
      </c>
      <c r="GF16" s="74">
        <v>1</v>
      </c>
      <c r="GG16" s="74">
        <v>0</v>
      </c>
      <c r="GH16" s="74">
        <v>0</v>
      </c>
      <c r="GI16" s="74">
        <v>0</v>
      </c>
      <c r="GJ16" s="74">
        <v>0</v>
      </c>
      <c r="GK16" s="74">
        <v>0</v>
      </c>
      <c r="GL16" s="74">
        <v>1</v>
      </c>
      <c r="GM16" s="74">
        <v>0</v>
      </c>
      <c r="GN16" s="74">
        <v>0</v>
      </c>
      <c r="GO16" s="74">
        <v>0</v>
      </c>
      <c r="GP16" s="74">
        <v>0</v>
      </c>
      <c r="GQ16" s="74">
        <v>0</v>
      </c>
      <c r="GR16" s="76"/>
      <c r="GS16" s="77"/>
      <c r="GT16" s="73">
        <v>4</v>
      </c>
      <c r="GU16" s="74">
        <v>4</v>
      </c>
      <c r="GV16" s="74">
        <v>0</v>
      </c>
      <c r="GW16" s="74">
        <v>0</v>
      </c>
      <c r="GX16" s="74">
        <v>0</v>
      </c>
      <c r="GY16" s="74">
        <v>0</v>
      </c>
      <c r="GZ16" s="74">
        <v>2</v>
      </c>
      <c r="HA16" s="74">
        <v>1</v>
      </c>
      <c r="HB16" s="74">
        <v>0</v>
      </c>
      <c r="HC16" s="74">
        <v>0</v>
      </c>
      <c r="HD16" s="74">
        <v>1</v>
      </c>
      <c r="HE16" s="74">
        <v>0</v>
      </c>
      <c r="HF16" s="74">
        <v>2</v>
      </c>
      <c r="HG16" s="74">
        <v>0</v>
      </c>
      <c r="HH16" s="74">
        <v>0</v>
      </c>
      <c r="HI16" s="74">
        <v>0</v>
      </c>
      <c r="HJ16" s="76"/>
      <c r="HK16" s="77"/>
      <c r="HL16" s="73">
        <v>2</v>
      </c>
      <c r="HM16" s="74">
        <v>2</v>
      </c>
      <c r="HN16" s="74">
        <v>0</v>
      </c>
      <c r="HO16" s="74">
        <v>3</v>
      </c>
      <c r="HP16" s="74">
        <v>0</v>
      </c>
      <c r="HQ16" s="74">
        <v>0</v>
      </c>
      <c r="HR16" s="74">
        <v>1</v>
      </c>
      <c r="HS16" s="74">
        <v>0</v>
      </c>
      <c r="HT16" s="74">
        <v>0</v>
      </c>
      <c r="HU16" s="74">
        <v>0</v>
      </c>
      <c r="HV16" s="74">
        <v>0</v>
      </c>
      <c r="HW16" s="74">
        <v>0</v>
      </c>
      <c r="HX16" s="74">
        <v>0</v>
      </c>
      <c r="HY16" s="74">
        <v>0</v>
      </c>
      <c r="HZ16" s="74">
        <v>0</v>
      </c>
      <c r="IA16" s="74">
        <v>0</v>
      </c>
      <c r="IB16" s="74">
        <v>2</v>
      </c>
      <c r="IC16" s="75">
        <v>1</v>
      </c>
      <c r="ID16" s="73">
        <v>1</v>
      </c>
      <c r="IE16" s="74">
        <v>0</v>
      </c>
      <c r="IF16" s="74">
        <v>1</v>
      </c>
      <c r="IG16" s="74">
        <v>0</v>
      </c>
      <c r="IH16" s="74">
        <v>1</v>
      </c>
      <c r="II16" s="74">
        <v>0</v>
      </c>
      <c r="IJ16" s="74">
        <v>1</v>
      </c>
      <c r="IK16" s="74">
        <v>0</v>
      </c>
      <c r="IL16" s="74">
        <v>0</v>
      </c>
      <c r="IM16" s="74">
        <v>0</v>
      </c>
      <c r="IN16" s="74">
        <v>1</v>
      </c>
      <c r="IO16" s="74">
        <v>0</v>
      </c>
      <c r="IP16" s="74">
        <v>2</v>
      </c>
      <c r="IQ16" s="74">
        <v>0</v>
      </c>
      <c r="IR16" s="74">
        <v>0</v>
      </c>
      <c r="IS16" s="74">
        <v>0</v>
      </c>
      <c r="IT16" s="74">
        <v>1</v>
      </c>
      <c r="IU16" s="75">
        <v>1</v>
      </c>
      <c r="IV16" s="73">
        <v>1</v>
      </c>
      <c r="IW16" s="74">
        <v>1</v>
      </c>
      <c r="IX16" s="74">
        <v>0</v>
      </c>
      <c r="IY16" s="74">
        <v>0</v>
      </c>
      <c r="IZ16" s="74">
        <v>0</v>
      </c>
      <c r="JA16" s="74">
        <v>0</v>
      </c>
      <c r="JB16" s="74">
        <v>1</v>
      </c>
      <c r="JC16" s="74">
        <v>0</v>
      </c>
      <c r="JD16" s="74">
        <v>0</v>
      </c>
      <c r="JE16" s="74">
        <v>0</v>
      </c>
      <c r="JF16" s="74">
        <v>0</v>
      </c>
      <c r="JG16" s="74">
        <v>0</v>
      </c>
      <c r="JH16" s="74">
        <v>0</v>
      </c>
      <c r="JI16" s="74">
        <v>0</v>
      </c>
      <c r="JJ16" s="74">
        <v>0</v>
      </c>
      <c r="JK16" s="74">
        <v>0</v>
      </c>
      <c r="JL16" s="74">
        <v>0</v>
      </c>
      <c r="JM16" s="75">
        <v>0</v>
      </c>
      <c r="JN16" s="73">
        <v>6</v>
      </c>
      <c r="JO16" s="74">
        <v>0</v>
      </c>
      <c r="JP16" s="74">
        <v>0</v>
      </c>
      <c r="JQ16" s="74">
        <v>0</v>
      </c>
      <c r="JR16" s="74">
        <v>0</v>
      </c>
      <c r="JS16" s="74">
        <v>0</v>
      </c>
      <c r="JT16" s="74">
        <v>0</v>
      </c>
      <c r="JU16" s="74">
        <v>0</v>
      </c>
      <c r="JV16" s="74">
        <v>0</v>
      </c>
      <c r="JW16" s="74">
        <v>0</v>
      </c>
      <c r="JX16" s="74">
        <v>2</v>
      </c>
      <c r="JY16" s="74">
        <v>0</v>
      </c>
      <c r="JZ16" s="74">
        <v>0</v>
      </c>
      <c r="KA16" s="74">
        <v>0</v>
      </c>
      <c r="KB16" s="74">
        <v>0</v>
      </c>
      <c r="KC16" s="74">
        <v>0</v>
      </c>
      <c r="KD16" s="76"/>
      <c r="KE16" s="77"/>
      <c r="KF16" s="73">
        <v>1</v>
      </c>
      <c r="KG16" s="74">
        <v>0</v>
      </c>
      <c r="KH16" s="74">
        <v>0</v>
      </c>
      <c r="KI16" s="74">
        <v>0</v>
      </c>
      <c r="KJ16" s="74">
        <v>0</v>
      </c>
      <c r="KK16" s="74">
        <v>0</v>
      </c>
      <c r="KL16" s="74">
        <v>1</v>
      </c>
      <c r="KM16" s="74">
        <v>0</v>
      </c>
      <c r="KN16" s="74">
        <v>0</v>
      </c>
      <c r="KO16" s="74">
        <v>0</v>
      </c>
      <c r="KP16" s="74">
        <v>0</v>
      </c>
      <c r="KQ16" s="74">
        <v>0</v>
      </c>
      <c r="KR16" s="74">
        <v>1</v>
      </c>
      <c r="KS16" s="74">
        <v>0</v>
      </c>
      <c r="KT16" s="74">
        <v>0</v>
      </c>
      <c r="KU16" s="74">
        <v>0</v>
      </c>
      <c r="KV16" s="74">
        <v>1</v>
      </c>
      <c r="KW16" s="75">
        <v>0</v>
      </c>
      <c r="KX16" s="73">
        <v>1</v>
      </c>
      <c r="KY16" s="74">
        <v>0</v>
      </c>
      <c r="KZ16" s="74">
        <v>0</v>
      </c>
      <c r="LA16" s="74">
        <v>0</v>
      </c>
      <c r="LB16" s="74">
        <v>0</v>
      </c>
      <c r="LC16" s="74">
        <v>0</v>
      </c>
      <c r="LD16" s="74">
        <v>0</v>
      </c>
      <c r="LE16" s="74">
        <v>0</v>
      </c>
      <c r="LF16" s="74">
        <v>0</v>
      </c>
      <c r="LG16" s="74">
        <v>0</v>
      </c>
      <c r="LH16" s="74">
        <v>0</v>
      </c>
      <c r="LI16" s="74">
        <v>0</v>
      </c>
      <c r="LJ16" s="74">
        <v>0</v>
      </c>
      <c r="LK16" s="74">
        <v>0</v>
      </c>
      <c r="LL16" s="74">
        <v>0</v>
      </c>
      <c r="LM16" s="74">
        <v>0</v>
      </c>
      <c r="LN16" s="76"/>
      <c r="LO16" s="77"/>
      <c r="LP16" s="78"/>
      <c r="LQ16" s="76"/>
      <c r="LR16" s="76"/>
      <c r="LS16" s="76"/>
      <c r="LT16" s="76"/>
      <c r="LU16" s="76"/>
      <c r="LV16" s="76"/>
      <c r="LW16" s="76"/>
      <c r="LX16" s="76"/>
      <c r="LY16" s="76"/>
      <c r="LZ16" s="76"/>
      <c r="MA16" s="76"/>
      <c r="MB16" s="76"/>
      <c r="MC16" s="76"/>
      <c r="MD16" s="76"/>
      <c r="ME16" s="76"/>
      <c r="MF16" s="76"/>
      <c r="MG16" s="77"/>
      <c r="MH16" s="78"/>
      <c r="MI16" s="76"/>
      <c r="MJ16" s="76"/>
      <c r="MK16" s="76"/>
      <c r="ML16" s="76"/>
      <c r="MM16" s="76"/>
      <c r="MN16" s="76"/>
      <c r="MO16" s="76"/>
      <c r="MP16" s="76"/>
      <c r="MQ16" s="76"/>
      <c r="MR16" s="76"/>
      <c r="MS16" s="76"/>
      <c r="MT16" s="76"/>
      <c r="MU16" s="76"/>
      <c r="MV16" s="76"/>
      <c r="MW16" s="76"/>
      <c r="MX16" s="76"/>
      <c r="MY16" s="77"/>
      <c r="MZ16" s="78"/>
      <c r="NA16" s="76"/>
      <c r="NB16" s="76"/>
      <c r="NC16" s="76"/>
      <c r="ND16" s="76"/>
      <c r="NE16" s="76"/>
      <c r="NF16" s="76"/>
      <c r="NG16" s="76"/>
      <c r="NH16" s="76"/>
      <c r="NI16" s="76"/>
      <c r="NJ16" s="76"/>
      <c r="NK16" s="76"/>
      <c r="NL16" s="76"/>
      <c r="NM16" s="76"/>
      <c r="NN16" s="76"/>
      <c r="NO16" s="76"/>
      <c r="NP16" s="76"/>
      <c r="NQ16" s="77"/>
      <c r="NR16" s="78"/>
      <c r="NS16" s="76"/>
      <c r="NT16" s="76"/>
      <c r="NU16" s="76"/>
      <c r="NV16" s="76"/>
      <c r="NW16" s="76"/>
      <c r="NX16" s="76"/>
      <c r="NY16" s="76"/>
      <c r="NZ16" s="76"/>
      <c r="OA16" s="76"/>
      <c r="OB16" s="76"/>
      <c r="OC16" s="76"/>
      <c r="OD16" s="76"/>
      <c r="OE16" s="76"/>
      <c r="OF16" s="76"/>
      <c r="OG16" s="76"/>
      <c r="OH16" s="76"/>
      <c r="OI16" s="77"/>
      <c r="OJ16" s="78"/>
      <c r="OK16" s="76"/>
      <c r="OL16" s="76"/>
      <c r="OM16" s="76"/>
      <c r="ON16" s="76"/>
      <c r="OO16" s="76"/>
      <c r="OP16" s="76"/>
      <c r="OQ16" s="76"/>
      <c r="OR16" s="76"/>
      <c r="OS16" s="76"/>
      <c r="OT16" s="76"/>
      <c r="OU16" s="76"/>
      <c r="OV16" s="76"/>
      <c r="OW16" s="76"/>
      <c r="OX16" s="76"/>
      <c r="OY16" s="76"/>
      <c r="OZ16" s="76"/>
      <c r="PA16" s="77"/>
      <c r="PB16" s="78"/>
      <c r="PC16" s="76"/>
      <c r="PD16" s="76"/>
      <c r="PE16" s="76"/>
      <c r="PF16" s="76"/>
      <c r="PG16" s="76"/>
      <c r="PH16" s="76"/>
      <c r="PI16" s="76"/>
      <c r="PJ16" s="76"/>
      <c r="PK16" s="76"/>
      <c r="PL16" s="76"/>
      <c r="PM16" s="76"/>
      <c r="PN16" s="76"/>
      <c r="PO16" s="76"/>
      <c r="PP16" s="76"/>
      <c r="PQ16" s="76"/>
      <c r="PR16" s="76"/>
      <c r="PS16" s="77"/>
      <c r="PT16" s="78"/>
      <c r="PU16" s="76"/>
      <c r="PV16" s="76"/>
      <c r="PW16" s="76"/>
      <c r="PX16" s="76"/>
      <c r="PY16" s="76"/>
      <c r="PZ16" s="76"/>
      <c r="QA16" s="76"/>
      <c r="QB16" s="76"/>
      <c r="QC16" s="76"/>
      <c r="QD16" s="76"/>
      <c r="QE16" s="76"/>
      <c r="QF16" s="76"/>
      <c r="QG16" s="76"/>
      <c r="QH16" s="76"/>
      <c r="QI16" s="76"/>
      <c r="QJ16" s="76"/>
      <c r="QK16" s="77"/>
      <c r="QL16" s="78"/>
      <c r="QM16" s="76"/>
      <c r="QN16" s="76"/>
      <c r="QO16" s="76"/>
      <c r="QP16" s="76"/>
      <c r="QQ16" s="76"/>
      <c r="QR16" s="76"/>
      <c r="QS16" s="76"/>
      <c r="QT16" s="76"/>
      <c r="QU16" s="76"/>
      <c r="QV16" s="76"/>
      <c r="QW16" s="76"/>
      <c r="QX16" s="76"/>
      <c r="QY16" s="76"/>
      <c r="QZ16" s="76"/>
      <c r="RA16" s="76"/>
      <c r="RB16" s="76"/>
      <c r="RC16" s="77"/>
    </row>
    <row r="17" ht="25.4" customHeight="1">
      <c r="A17" t="s" s="79">
        <v>67</v>
      </c>
      <c r="B17" s="94">
        <f>((C50+D50+E50+F50)*100%)/(C50+D50+E50+F50+I50+J50+K50+L50)</f>
        <v>0.4375</v>
      </c>
      <c r="C17" s="95">
        <f>(C50*100%)/(C50+I50)</f>
        <v>0.4</v>
      </c>
      <c r="D17" s="84">
        <v>0</v>
      </c>
      <c r="E17" s="65">
        <v>0</v>
      </c>
      <c r="F17" s="65">
        <v>0</v>
      </c>
      <c r="G17" s="65">
        <v>0</v>
      </c>
      <c r="H17" s="65">
        <v>0</v>
      </c>
      <c r="I17" s="65">
        <v>0</v>
      </c>
      <c r="J17" s="65">
        <v>2</v>
      </c>
      <c r="K17" s="65">
        <v>0</v>
      </c>
      <c r="L17" s="85">
        <v>0</v>
      </c>
      <c r="M17" s="86">
        <v>0</v>
      </c>
      <c r="N17" s="65">
        <v>0</v>
      </c>
      <c r="O17" s="65">
        <v>0</v>
      </c>
      <c r="P17" s="65">
        <v>1</v>
      </c>
      <c r="Q17" s="65">
        <v>0</v>
      </c>
      <c r="R17" s="65">
        <v>0</v>
      </c>
      <c r="S17" s="65">
        <v>0</v>
      </c>
      <c r="T17" s="65">
        <v>3</v>
      </c>
      <c r="U17" s="90">
        <v>3</v>
      </c>
      <c r="V17" s="64">
        <v>0</v>
      </c>
      <c r="W17" s="65">
        <v>0</v>
      </c>
      <c r="X17" s="65">
        <v>0</v>
      </c>
      <c r="Y17" s="65">
        <v>0</v>
      </c>
      <c r="Z17" s="65">
        <v>1</v>
      </c>
      <c r="AA17" s="65">
        <v>0</v>
      </c>
      <c r="AB17" s="65">
        <v>0</v>
      </c>
      <c r="AC17" s="65">
        <v>0</v>
      </c>
      <c r="AD17" s="65">
        <v>0</v>
      </c>
      <c r="AE17" s="65">
        <v>0</v>
      </c>
      <c r="AF17" s="65">
        <v>0</v>
      </c>
      <c r="AG17" s="65">
        <v>0</v>
      </c>
      <c r="AH17" s="65">
        <v>1</v>
      </c>
      <c r="AI17" s="65">
        <v>0</v>
      </c>
      <c r="AJ17" s="65">
        <v>0</v>
      </c>
      <c r="AK17" s="65">
        <v>0</v>
      </c>
      <c r="AL17" s="65">
        <v>2</v>
      </c>
      <c r="AM17" s="90">
        <v>2</v>
      </c>
      <c r="AN17" s="64">
        <v>1</v>
      </c>
      <c r="AO17" s="65">
        <v>0</v>
      </c>
      <c r="AP17" s="65">
        <v>0</v>
      </c>
      <c r="AQ17" s="65">
        <v>0</v>
      </c>
      <c r="AR17" s="65">
        <v>1</v>
      </c>
      <c r="AS17" s="65">
        <v>0</v>
      </c>
      <c r="AT17" s="65">
        <v>0</v>
      </c>
      <c r="AU17" s="65">
        <v>0</v>
      </c>
      <c r="AV17" s="65">
        <v>0</v>
      </c>
      <c r="AW17" s="65">
        <v>0</v>
      </c>
      <c r="AX17" s="65">
        <v>3</v>
      </c>
      <c r="AY17" s="65">
        <v>0</v>
      </c>
      <c r="AZ17" s="65">
        <v>0</v>
      </c>
      <c r="BA17" s="65">
        <v>0</v>
      </c>
      <c r="BB17" s="65">
        <v>0</v>
      </c>
      <c r="BC17" s="65">
        <v>0</v>
      </c>
      <c r="BD17" s="65">
        <v>7</v>
      </c>
      <c r="BE17" s="90">
        <v>5</v>
      </c>
      <c r="BF17" s="64">
        <v>0</v>
      </c>
      <c r="BG17" s="65">
        <v>0</v>
      </c>
      <c r="BH17" s="65">
        <v>0</v>
      </c>
      <c r="BI17" s="65">
        <v>0</v>
      </c>
      <c r="BJ17" s="65">
        <v>0</v>
      </c>
      <c r="BK17" s="65">
        <v>0</v>
      </c>
      <c r="BL17" s="65">
        <v>0</v>
      </c>
      <c r="BM17" s="65">
        <v>0</v>
      </c>
      <c r="BN17" s="65">
        <v>0</v>
      </c>
      <c r="BO17" s="65">
        <v>0</v>
      </c>
      <c r="BP17" s="65">
        <v>0</v>
      </c>
      <c r="BQ17" s="65">
        <v>0</v>
      </c>
      <c r="BR17" s="65">
        <v>0</v>
      </c>
      <c r="BS17" s="65">
        <v>0</v>
      </c>
      <c r="BT17" s="65">
        <v>0</v>
      </c>
      <c r="BU17" s="65">
        <v>0</v>
      </c>
      <c r="BV17" s="65">
        <v>4</v>
      </c>
      <c r="BW17" s="90">
        <v>3</v>
      </c>
      <c r="BX17" s="68"/>
      <c r="BY17" s="61"/>
      <c r="BZ17" s="61"/>
      <c r="CA17" s="61"/>
      <c r="CB17" s="61"/>
      <c r="CC17" s="61"/>
      <c r="CD17" s="61"/>
      <c r="CE17" s="61"/>
      <c r="CF17" s="62"/>
      <c r="CG17" s="60"/>
      <c r="CH17" s="61"/>
      <c r="CI17" s="61"/>
      <c r="CJ17" s="61"/>
      <c r="CK17" s="61"/>
      <c r="CL17" s="61"/>
      <c r="CM17" s="61"/>
      <c r="CN17" s="61"/>
      <c r="CO17" s="63"/>
      <c r="CP17" s="64">
        <v>0</v>
      </c>
      <c r="CQ17" s="65">
        <v>0</v>
      </c>
      <c r="CR17" s="65">
        <v>0</v>
      </c>
      <c r="CS17" s="65">
        <v>0</v>
      </c>
      <c r="CT17" s="65">
        <v>0</v>
      </c>
      <c r="CU17" s="65">
        <v>0</v>
      </c>
      <c r="CV17" s="65">
        <v>0</v>
      </c>
      <c r="CW17" s="65">
        <v>0</v>
      </c>
      <c r="CX17" s="65">
        <v>0</v>
      </c>
      <c r="CY17" s="65">
        <v>0</v>
      </c>
      <c r="CZ17" s="65">
        <v>0</v>
      </c>
      <c r="DA17" s="65">
        <v>0</v>
      </c>
      <c r="DB17" s="65">
        <v>0</v>
      </c>
      <c r="DC17" s="65">
        <v>0</v>
      </c>
      <c r="DD17" s="65">
        <v>0</v>
      </c>
      <c r="DE17" s="65">
        <v>0</v>
      </c>
      <c r="DF17" s="65">
        <v>4</v>
      </c>
      <c r="DG17" s="90">
        <v>4</v>
      </c>
      <c r="DH17" s="64">
        <v>0</v>
      </c>
      <c r="DI17" s="65">
        <v>0</v>
      </c>
      <c r="DJ17" s="65">
        <v>0</v>
      </c>
      <c r="DK17" s="65">
        <v>0</v>
      </c>
      <c r="DL17" s="65">
        <v>0</v>
      </c>
      <c r="DM17" s="65">
        <v>0</v>
      </c>
      <c r="DN17" s="65">
        <v>1</v>
      </c>
      <c r="DO17" s="65">
        <v>0</v>
      </c>
      <c r="DP17" s="65">
        <v>0</v>
      </c>
      <c r="DQ17" s="65">
        <v>0</v>
      </c>
      <c r="DR17" s="65">
        <v>2</v>
      </c>
      <c r="DS17" s="65">
        <v>0</v>
      </c>
      <c r="DT17" s="65">
        <v>0</v>
      </c>
      <c r="DU17" s="65">
        <v>0</v>
      </c>
      <c r="DV17" s="65">
        <v>0</v>
      </c>
      <c r="DW17" s="65">
        <v>0</v>
      </c>
      <c r="DX17" s="65">
        <v>4</v>
      </c>
      <c r="DY17" s="90">
        <v>4</v>
      </c>
      <c r="DZ17" s="69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5">
        <v>4</v>
      </c>
      <c r="EQ17" s="90">
        <v>3</v>
      </c>
      <c r="ER17" s="64">
        <v>0</v>
      </c>
      <c r="ES17" s="65">
        <v>0</v>
      </c>
      <c r="ET17" s="65">
        <v>0</v>
      </c>
      <c r="EU17" s="65">
        <v>0</v>
      </c>
      <c r="EV17" s="65">
        <v>0</v>
      </c>
      <c r="EW17" s="65">
        <v>0</v>
      </c>
      <c r="EX17" s="65">
        <v>1</v>
      </c>
      <c r="EY17" s="65">
        <v>1</v>
      </c>
      <c r="EZ17" s="65">
        <v>0</v>
      </c>
      <c r="FA17" s="65">
        <v>0</v>
      </c>
      <c r="FB17" s="65">
        <v>0</v>
      </c>
      <c r="FC17" s="65">
        <v>0</v>
      </c>
      <c r="FD17" s="65">
        <v>0</v>
      </c>
      <c r="FE17" s="65">
        <v>0</v>
      </c>
      <c r="FF17" s="65">
        <v>0</v>
      </c>
      <c r="FG17" s="65">
        <v>1</v>
      </c>
      <c r="FH17" s="65">
        <v>2</v>
      </c>
      <c r="FI17" s="90">
        <v>2</v>
      </c>
      <c r="FJ17" s="64">
        <v>0</v>
      </c>
      <c r="FK17" s="65">
        <v>0</v>
      </c>
      <c r="FL17" s="65">
        <v>0</v>
      </c>
      <c r="FM17" s="65">
        <v>0</v>
      </c>
      <c r="FN17" s="65">
        <v>0</v>
      </c>
      <c r="FO17" s="65">
        <v>0</v>
      </c>
      <c r="FP17" s="65">
        <v>0</v>
      </c>
      <c r="FQ17" s="65">
        <v>1</v>
      </c>
      <c r="FR17" s="65">
        <v>0</v>
      </c>
      <c r="FS17" s="65">
        <v>0</v>
      </c>
      <c r="FT17" s="65">
        <v>0</v>
      </c>
      <c r="FU17" s="65">
        <v>0</v>
      </c>
      <c r="FV17" s="65">
        <v>0</v>
      </c>
      <c r="FW17" s="65">
        <v>0</v>
      </c>
      <c r="FX17" s="65">
        <v>0</v>
      </c>
      <c r="FY17" s="65">
        <v>0</v>
      </c>
      <c r="FZ17" s="65">
        <v>2</v>
      </c>
      <c r="GA17" s="90">
        <v>0</v>
      </c>
      <c r="GB17" s="64">
        <v>0</v>
      </c>
      <c r="GC17" s="65">
        <v>1</v>
      </c>
      <c r="GD17" s="65">
        <v>0</v>
      </c>
      <c r="GE17" s="65">
        <v>0</v>
      </c>
      <c r="GF17" s="65">
        <v>0</v>
      </c>
      <c r="GG17" s="65">
        <v>0</v>
      </c>
      <c r="GH17" s="65">
        <v>0</v>
      </c>
      <c r="GI17" s="65">
        <v>0</v>
      </c>
      <c r="GJ17" s="65">
        <v>0</v>
      </c>
      <c r="GK17" s="65">
        <v>0</v>
      </c>
      <c r="GL17" s="65">
        <v>0</v>
      </c>
      <c r="GM17" s="65">
        <v>0</v>
      </c>
      <c r="GN17" s="65">
        <v>0</v>
      </c>
      <c r="GO17" s="65">
        <v>0</v>
      </c>
      <c r="GP17" s="65">
        <v>0</v>
      </c>
      <c r="GQ17" s="65">
        <v>0</v>
      </c>
      <c r="GR17" s="65">
        <v>4</v>
      </c>
      <c r="GS17" s="90">
        <v>2</v>
      </c>
      <c r="GT17" s="64">
        <v>0</v>
      </c>
      <c r="GU17" s="65">
        <v>0</v>
      </c>
      <c r="GV17" s="65">
        <v>0</v>
      </c>
      <c r="GW17" s="65">
        <v>0</v>
      </c>
      <c r="GX17" s="65">
        <v>0</v>
      </c>
      <c r="GY17" s="65">
        <v>0</v>
      </c>
      <c r="GZ17" s="65">
        <v>0</v>
      </c>
      <c r="HA17" s="65">
        <v>0</v>
      </c>
      <c r="HB17" s="65">
        <v>0</v>
      </c>
      <c r="HC17" s="65">
        <v>0</v>
      </c>
      <c r="HD17" s="65">
        <v>0</v>
      </c>
      <c r="HE17" s="65">
        <v>0</v>
      </c>
      <c r="HF17" s="65">
        <v>0</v>
      </c>
      <c r="HG17" s="65">
        <v>0</v>
      </c>
      <c r="HH17" s="65">
        <v>0</v>
      </c>
      <c r="HI17" s="65">
        <v>0</v>
      </c>
      <c r="HJ17" s="66"/>
      <c r="HK17" s="67"/>
      <c r="HL17" s="64">
        <v>1</v>
      </c>
      <c r="HM17" s="65">
        <v>0</v>
      </c>
      <c r="HN17" s="65">
        <v>0</v>
      </c>
      <c r="HO17" s="65">
        <v>0</v>
      </c>
      <c r="HP17" s="65">
        <v>0</v>
      </c>
      <c r="HQ17" s="65">
        <v>0</v>
      </c>
      <c r="HR17" s="65">
        <v>2</v>
      </c>
      <c r="HS17" s="65">
        <v>0</v>
      </c>
      <c r="HT17" s="65">
        <v>0</v>
      </c>
      <c r="HU17" s="65">
        <v>0</v>
      </c>
      <c r="HV17" s="65">
        <v>0</v>
      </c>
      <c r="HW17" s="65">
        <v>0</v>
      </c>
      <c r="HX17" s="65">
        <v>0</v>
      </c>
      <c r="HY17" s="65">
        <v>0</v>
      </c>
      <c r="HZ17" s="65">
        <v>1</v>
      </c>
      <c r="IA17" s="65">
        <v>0</v>
      </c>
      <c r="IB17" s="65">
        <v>3</v>
      </c>
      <c r="IC17" s="90">
        <v>2</v>
      </c>
      <c r="ID17" s="64">
        <v>2</v>
      </c>
      <c r="IE17" s="65">
        <v>2</v>
      </c>
      <c r="IF17" s="65">
        <v>0</v>
      </c>
      <c r="IG17" s="65">
        <v>0</v>
      </c>
      <c r="IH17" s="65">
        <v>0</v>
      </c>
      <c r="II17" s="65">
        <v>0</v>
      </c>
      <c r="IJ17" s="65">
        <v>0</v>
      </c>
      <c r="IK17" s="65">
        <v>1</v>
      </c>
      <c r="IL17" s="65">
        <v>0</v>
      </c>
      <c r="IM17" s="65">
        <v>0</v>
      </c>
      <c r="IN17" s="65">
        <v>0</v>
      </c>
      <c r="IO17" s="65">
        <v>0</v>
      </c>
      <c r="IP17" s="65">
        <v>1</v>
      </c>
      <c r="IQ17" s="65">
        <v>0</v>
      </c>
      <c r="IR17" s="65">
        <v>0</v>
      </c>
      <c r="IS17" s="65">
        <v>0</v>
      </c>
      <c r="IT17" s="66"/>
      <c r="IU17" s="66"/>
      <c r="IV17" s="61"/>
      <c r="IW17" s="61"/>
      <c r="IX17" s="61"/>
      <c r="IY17" s="61"/>
      <c r="IZ17" s="61"/>
      <c r="JA17" s="61"/>
      <c r="JB17" s="61"/>
      <c r="JC17" s="61"/>
      <c r="JD17" s="61"/>
      <c r="JE17" s="61"/>
      <c r="JF17" s="61"/>
      <c r="JG17" s="61"/>
      <c r="JH17" s="61"/>
      <c r="JI17" s="61"/>
      <c r="JJ17" s="61"/>
      <c r="JK17" s="61"/>
      <c r="JL17" s="61"/>
      <c r="JM17" s="61"/>
      <c r="JN17" s="61"/>
      <c r="JO17" s="61"/>
      <c r="JP17" s="61"/>
      <c r="JQ17" s="61"/>
      <c r="JR17" s="61"/>
      <c r="JS17" s="61"/>
      <c r="JT17" s="61"/>
      <c r="JU17" s="61"/>
      <c r="JV17" s="61"/>
      <c r="JW17" s="61"/>
      <c r="JX17" s="61"/>
      <c r="JY17" s="61"/>
      <c r="JZ17" s="61"/>
      <c r="KA17" s="61"/>
      <c r="KB17" s="61"/>
      <c r="KC17" s="61"/>
      <c r="KD17" s="61"/>
      <c r="KE17" s="61"/>
      <c r="KF17" s="61"/>
      <c r="KG17" s="61"/>
      <c r="KH17" s="61"/>
      <c r="KI17" s="61"/>
      <c r="KJ17" s="61"/>
      <c r="KK17" s="61"/>
      <c r="KL17" s="61"/>
      <c r="KM17" s="61"/>
      <c r="KN17" s="61"/>
      <c r="KO17" s="61"/>
      <c r="KP17" s="61"/>
      <c r="KQ17" s="61"/>
      <c r="KR17" s="61"/>
      <c r="KS17" s="61"/>
      <c r="KT17" s="61"/>
      <c r="KU17" s="61"/>
      <c r="KV17" s="61"/>
      <c r="KW17" s="63"/>
      <c r="KX17" s="64">
        <v>0</v>
      </c>
      <c r="KY17" s="65">
        <v>0</v>
      </c>
      <c r="KZ17" s="65">
        <v>0</v>
      </c>
      <c r="LA17" s="65">
        <v>0</v>
      </c>
      <c r="LB17" s="65">
        <v>0</v>
      </c>
      <c r="LC17" s="65">
        <v>0</v>
      </c>
      <c r="LD17" s="65">
        <v>0</v>
      </c>
      <c r="LE17" s="65">
        <v>0</v>
      </c>
      <c r="LF17" s="65">
        <v>0</v>
      </c>
      <c r="LG17" s="65">
        <v>0</v>
      </c>
      <c r="LH17" s="65">
        <v>0</v>
      </c>
      <c r="LI17" s="65">
        <v>0</v>
      </c>
      <c r="LJ17" s="65">
        <v>0</v>
      </c>
      <c r="LK17" s="65">
        <v>0</v>
      </c>
      <c r="LL17" s="65">
        <v>0</v>
      </c>
      <c r="LM17" s="65">
        <v>0</v>
      </c>
      <c r="LN17" s="65">
        <v>4</v>
      </c>
      <c r="LO17" s="90">
        <v>3</v>
      </c>
      <c r="LP17" s="69"/>
      <c r="LQ17" s="66"/>
      <c r="LR17" s="66"/>
      <c r="LS17" s="66"/>
      <c r="LT17" s="66"/>
      <c r="LU17" s="66"/>
      <c r="LV17" s="66"/>
      <c r="LW17" s="66"/>
      <c r="LX17" s="66"/>
      <c r="LY17" s="66"/>
      <c r="LZ17" s="66"/>
      <c r="MA17" s="66"/>
      <c r="MB17" s="66"/>
      <c r="MC17" s="66"/>
      <c r="MD17" s="66"/>
      <c r="ME17" s="66"/>
      <c r="MF17" s="66"/>
      <c r="MG17" s="67"/>
      <c r="MH17" s="69"/>
      <c r="MI17" s="66"/>
      <c r="MJ17" s="66"/>
      <c r="MK17" s="66"/>
      <c r="ML17" s="66"/>
      <c r="MM17" s="66"/>
      <c r="MN17" s="66"/>
      <c r="MO17" s="66"/>
      <c r="MP17" s="66"/>
      <c r="MQ17" s="66"/>
      <c r="MR17" s="66"/>
      <c r="MS17" s="66"/>
      <c r="MT17" s="66"/>
      <c r="MU17" s="66"/>
      <c r="MV17" s="66"/>
      <c r="MW17" s="66"/>
      <c r="MX17" s="66"/>
      <c r="MY17" s="67"/>
      <c r="MZ17" s="69"/>
      <c r="NA17" s="66"/>
      <c r="NB17" s="66"/>
      <c r="NC17" s="66"/>
      <c r="ND17" s="66"/>
      <c r="NE17" s="66"/>
      <c r="NF17" s="66"/>
      <c r="NG17" s="66"/>
      <c r="NH17" s="66"/>
      <c r="NI17" s="66"/>
      <c r="NJ17" s="66"/>
      <c r="NK17" s="66"/>
      <c r="NL17" s="66"/>
      <c r="NM17" s="66"/>
      <c r="NN17" s="66"/>
      <c r="NO17" s="66"/>
      <c r="NP17" s="66"/>
      <c r="NQ17" s="67"/>
      <c r="NR17" s="69"/>
      <c r="NS17" s="66"/>
      <c r="NT17" s="66"/>
      <c r="NU17" s="66"/>
      <c r="NV17" s="66"/>
      <c r="NW17" s="66"/>
      <c r="NX17" s="66"/>
      <c r="NY17" s="66"/>
      <c r="NZ17" s="66"/>
      <c r="OA17" s="66"/>
      <c r="OB17" s="66"/>
      <c r="OC17" s="66"/>
      <c r="OD17" s="66"/>
      <c r="OE17" s="66"/>
      <c r="OF17" s="66"/>
      <c r="OG17" s="66"/>
      <c r="OH17" s="66"/>
      <c r="OI17" s="67"/>
      <c r="OJ17" s="69"/>
      <c r="OK17" s="66"/>
      <c r="OL17" s="66"/>
      <c r="OM17" s="66"/>
      <c r="ON17" s="66"/>
      <c r="OO17" s="66"/>
      <c r="OP17" s="66"/>
      <c r="OQ17" s="66"/>
      <c r="OR17" s="66"/>
      <c r="OS17" s="66"/>
      <c r="OT17" s="66"/>
      <c r="OU17" s="66"/>
      <c r="OV17" s="66"/>
      <c r="OW17" s="66"/>
      <c r="OX17" s="66"/>
      <c r="OY17" s="66"/>
      <c r="OZ17" s="66"/>
      <c r="PA17" s="67"/>
      <c r="PB17" s="69"/>
      <c r="PC17" s="66"/>
      <c r="PD17" s="66"/>
      <c r="PE17" s="66"/>
      <c r="PF17" s="66"/>
      <c r="PG17" s="66"/>
      <c r="PH17" s="66"/>
      <c r="PI17" s="66"/>
      <c r="PJ17" s="66"/>
      <c r="PK17" s="66"/>
      <c r="PL17" s="66"/>
      <c r="PM17" s="66"/>
      <c r="PN17" s="66"/>
      <c r="PO17" s="66"/>
      <c r="PP17" s="66"/>
      <c r="PQ17" s="66"/>
      <c r="PR17" s="66"/>
      <c r="PS17" s="67"/>
      <c r="PT17" s="69"/>
      <c r="PU17" s="66"/>
      <c r="PV17" s="66"/>
      <c r="PW17" s="66"/>
      <c r="PX17" s="66"/>
      <c r="PY17" s="66"/>
      <c r="PZ17" s="66"/>
      <c r="QA17" s="66"/>
      <c r="QB17" s="66"/>
      <c r="QC17" s="66"/>
      <c r="QD17" s="66"/>
      <c r="QE17" s="66"/>
      <c r="QF17" s="66"/>
      <c r="QG17" s="66"/>
      <c r="QH17" s="66"/>
      <c r="QI17" s="66"/>
      <c r="QJ17" s="66"/>
      <c r="QK17" s="67"/>
      <c r="QL17" s="69"/>
      <c r="QM17" s="66"/>
      <c r="QN17" s="66"/>
      <c r="QO17" s="66"/>
      <c r="QP17" s="66"/>
      <c r="QQ17" s="66"/>
      <c r="QR17" s="66"/>
      <c r="QS17" s="66"/>
      <c r="QT17" s="66"/>
      <c r="QU17" s="66"/>
      <c r="QV17" s="66"/>
      <c r="QW17" s="66"/>
      <c r="QX17" s="66"/>
      <c r="QY17" s="66"/>
      <c r="QZ17" s="66"/>
      <c r="RA17" s="66"/>
      <c r="RB17" s="66"/>
      <c r="RC17" s="67"/>
    </row>
    <row r="18" ht="25.4" customHeight="1">
      <c r="A18" s="96"/>
      <c r="B18" s="96"/>
      <c r="C18" s="97"/>
      <c r="D18" s="60"/>
      <c r="E18" s="61"/>
      <c r="F18" s="61"/>
      <c r="G18" s="61"/>
      <c r="H18" s="61"/>
      <c r="I18" s="61"/>
      <c r="J18" s="61"/>
      <c r="K18" s="61"/>
      <c r="L18" s="92"/>
      <c r="M18" s="93"/>
      <c r="N18" s="61"/>
      <c r="O18" s="61"/>
      <c r="P18" s="61"/>
      <c r="Q18" s="61"/>
      <c r="R18" s="61"/>
      <c r="S18" s="61"/>
      <c r="T18" s="61"/>
      <c r="U18" s="63"/>
      <c r="V18" s="68"/>
      <c r="W18" s="61"/>
      <c r="X18" s="61"/>
      <c r="Y18" s="61"/>
      <c r="Z18" s="61"/>
      <c r="AA18" s="61"/>
      <c r="AB18" s="61"/>
      <c r="AC18" s="61"/>
      <c r="AD18" s="62"/>
      <c r="AE18" s="60"/>
      <c r="AF18" s="61"/>
      <c r="AG18" s="61"/>
      <c r="AH18" s="61"/>
      <c r="AI18" s="61"/>
      <c r="AJ18" s="61"/>
      <c r="AK18" s="61"/>
      <c r="AL18" s="61"/>
      <c r="AM18" s="63"/>
      <c r="AN18" s="68"/>
      <c r="AO18" s="61"/>
      <c r="AP18" s="61"/>
      <c r="AQ18" s="61"/>
      <c r="AR18" s="61"/>
      <c r="AS18" s="61"/>
      <c r="AT18" s="61"/>
      <c r="AU18" s="61"/>
      <c r="AV18" s="62"/>
      <c r="AW18" s="60"/>
      <c r="AX18" s="61"/>
      <c r="AY18" s="61"/>
      <c r="AZ18" s="61"/>
      <c r="BA18" s="61"/>
      <c r="BB18" s="61"/>
      <c r="BC18" s="61"/>
      <c r="BD18" s="61"/>
      <c r="BE18" s="63"/>
      <c r="BF18" s="68"/>
      <c r="BG18" s="61"/>
      <c r="BH18" s="61"/>
      <c r="BI18" s="61"/>
      <c r="BJ18" s="61"/>
      <c r="BK18" s="61"/>
      <c r="BL18" s="61"/>
      <c r="BM18" s="61"/>
      <c r="BN18" s="62"/>
      <c r="BO18" s="60"/>
      <c r="BP18" s="61"/>
      <c r="BQ18" s="61"/>
      <c r="BR18" s="61"/>
      <c r="BS18" s="61"/>
      <c r="BT18" s="61"/>
      <c r="BU18" s="61"/>
      <c r="BV18" s="61"/>
      <c r="BW18" s="63"/>
      <c r="BX18" s="68"/>
      <c r="BY18" s="61"/>
      <c r="BZ18" s="61"/>
      <c r="CA18" s="61"/>
      <c r="CB18" s="61"/>
      <c r="CC18" s="61"/>
      <c r="CD18" s="61"/>
      <c r="CE18" s="61"/>
      <c r="CF18" s="62"/>
      <c r="CG18" s="60"/>
      <c r="CH18" s="61"/>
      <c r="CI18" s="61"/>
      <c r="CJ18" s="61"/>
      <c r="CK18" s="61"/>
      <c r="CL18" s="61"/>
      <c r="CM18" s="61"/>
      <c r="CN18" s="61"/>
      <c r="CO18" s="63"/>
      <c r="CP18" s="68"/>
      <c r="CQ18" s="61"/>
      <c r="CR18" s="61"/>
      <c r="CS18" s="61"/>
      <c r="CT18" s="61"/>
      <c r="CU18" s="61"/>
      <c r="CV18" s="61"/>
      <c r="CW18" s="61"/>
      <c r="CX18" s="62"/>
      <c r="CY18" s="60"/>
      <c r="CZ18" s="61"/>
      <c r="DA18" s="61"/>
      <c r="DB18" s="61"/>
      <c r="DC18" s="61"/>
      <c r="DD18" s="61"/>
      <c r="DE18" s="61"/>
      <c r="DF18" s="61"/>
      <c r="DG18" s="61"/>
      <c r="DH18" s="61"/>
      <c r="DI18" s="61"/>
      <c r="DJ18" s="61"/>
      <c r="DK18" s="61"/>
      <c r="DL18" s="61"/>
      <c r="DM18" s="61"/>
      <c r="DN18" s="61"/>
      <c r="DO18" s="62"/>
      <c r="DP18" s="60"/>
      <c r="DQ18" s="61"/>
      <c r="DR18" s="61"/>
      <c r="DS18" s="61"/>
      <c r="DT18" s="61"/>
      <c r="DU18" s="61"/>
      <c r="DV18" s="61"/>
      <c r="DW18" s="61"/>
      <c r="DX18" s="61"/>
      <c r="DY18" s="63"/>
      <c r="DZ18" s="68"/>
      <c r="EA18" s="61"/>
      <c r="EB18" s="61"/>
      <c r="EC18" s="61"/>
      <c r="ED18" s="61"/>
      <c r="EE18" s="61"/>
      <c r="EF18" s="61"/>
      <c r="EG18" s="61"/>
      <c r="EH18" s="62"/>
      <c r="EI18" s="60"/>
      <c r="EJ18" s="61"/>
      <c r="EK18" s="61"/>
      <c r="EL18" s="61"/>
      <c r="EM18" s="61"/>
      <c r="EN18" s="61"/>
      <c r="EO18" s="61"/>
      <c r="EP18" s="61"/>
      <c r="EQ18" s="63"/>
      <c r="ER18" s="68"/>
      <c r="ES18" s="61"/>
      <c r="ET18" s="61"/>
      <c r="EU18" s="61"/>
      <c r="EV18" s="61"/>
      <c r="EW18" s="61"/>
      <c r="EX18" s="61"/>
      <c r="EY18" s="61"/>
      <c r="EZ18" s="62"/>
      <c r="FA18" s="60"/>
      <c r="FB18" s="61"/>
      <c r="FC18" s="61"/>
      <c r="FD18" s="61"/>
      <c r="FE18" s="61"/>
      <c r="FF18" s="61"/>
      <c r="FG18" s="61"/>
      <c r="FH18" s="61"/>
      <c r="FI18" s="63"/>
      <c r="FJ18" s="68"/>
      <c r="FK18" s="61"/>
      <c r="FL18" s="61"/>
      <c r="FM18" s="61"/>
      <c r="FN18" s="61"/>
      <c r="FO18" s="61"/>
      <c r="FP18" s="61"/>
      <c r="FQ18" s="61"/>
      <c r="FR18" s="62"/>
      <c r="FS18" s="60"/>
      <c r="FT18" s="61"/>
      <c r="FU18" s="61"/>
      <c r="FV18" s="61"/>
      <c r="FW18" s="61"/>
      <c r="FX18" s="61"/>
      <c r="FY18" s="61"/>
      <c r="FZ18" s="61"/>
      <c r="GA18" s="63"/>
      <c r="GB18" s="68"/>
      <c r="GC18" s="61"/>
      <c r="GD18" s="61"/>
      <c r="GE18" s="61"/>
      <c r="GF18" s="61"/>
      <c r="GG18" s="61"/>
      <c r="GH18" s="61"/>
      <c r="GI18" s="61"/>
      <c r="GJ18" s="62"/>
      <c r="GK18" s="60"/>
      <c r="GL18" s="61"/>
      <c r="GM18" s="61"/>
      <c r="GN18" s="61"/>
      <c r="GO18" s="61"/>
      <c r="GP18" s="61"/>
      <c r="GQ18" s="61"/>
      <c r="GR18" s="61"/>
      <c r="GS18" s="63"/>
      <c r="GT18" s="68"/>
      <c r="GU18" s="61"/>
      <c r="GV18" s="61"/>
      <c r="GW18" s="61"/>
      <c r="GX18" s="61"/>
      <c r="GY18" s="61"/>
      <c r="GZ18" s="61"/>
      <c r="HA18" s="61"/>
      <c r="HB18" s="62"/>
      <c r="HC18" s="60"/>
      <c r="HD18" s="61"/>
      <c r="HE18" s="61"/>
      <c r="HF18" s="61"/>
      <c r="HG18" s="61"/>
      <c r="HH18" s="61"/>
      <c r="HI18" s="61"/>
      <c r="HJ18" s="61"/>
      <c r="HK18" s="63"/>
      <c r="HL18" s="68"/>
      <c r="HM18" s="61"/>
      <c r="HN18" s="61"/>
      <c r="HO18" s="61"/>
      <c r="HP18" s="61"/>
      <c r="HQ18" s="61"/>
      <c r="HR18" s="61"/>
      <c r="HS18" s="61"/>
      <c r="HT18" s="62"/>
      <c r="HU18" s="60"/>
      <c r="HV18" s="61"/>
      <c r="HW18" s="61"/>
      <c r="HX18" s="61"/>
      <c r="HY18" s="61"/>
      <c r="HZ18" s="61"/>
      <c r="IA18" s="61"/>
      <c r="IB18" s="61"/>
      <c r="IC18" s="61"/>
      <c r="ID18" s="61"/>
      <c r="IE18" s="61"/>
      <c r="IF18" s="61"/>
      <c r="IG18" s="61"/>
      <c r="IH18" s="61"/>
      <c r="II18" s="61"/>
      <c r="IJ18" s="61"/>
      <c r="IK18" s="61"/>
      <c r="IL18" s="61"/>
      <c r="IM18" s="61"/>
      <c r="IN18" s="61"/>
      <c r="IO18" s="61"/>
      <c r="IP18" s="61"/>
      <c r="IQ18" s="61"/>
      <c r="IR18" s="98">
        <v>0</v>
      </c>
      <c r="IS18" s="61"/>
      <c r="IT18" s="61"/>
      <c r="IU18" s="61"/>
      <c r="IV18" s="61"/>
      <c r="IW18" s="61"/>
      <c r="IX18" s="61"/>
      <c r="IY18" s="61"/>
      <c r="IZ18" s="61"/>
      <c r="JA18" s="61"/>
      <c r="JB18" s="61"/>
      <c r="JC18" s="61"/>
      <c r="JD18" s="61"/>
      <c r="JE18" s="61"/>
      <c r="JF18" s="61"/>
      <c r="JG18" s="61"/>
      <c r="JH18" s="61"/>
      <c r="JI18" s="61"/>
      <c r="JJ18" s="61"/>
      <c r="JK18" s="61"/>
      <c r="JL18" s="61"/>
      <c r="JM18" s="61"/>
      <c r="JN18" s="61"/>
      <c r="JO18" s="61"/>
      <c r="JP18" s="61"/>
      <c r="JQ18" s="61"/>
      <c r="JR18" s="61"/>
      <c r="JS18" s="61"/>
      <c r="JT18" s="61"/>
      <c r="JU18" s="61"/>
      <c r="JV18" s="61"/>
      <c r="JW18" s="61"/>
      <c r="JX18" s="61"/>
      <c r="JY18" s="61"/>
      <c r="JZ18" s="61"/>
      <c r="KA18" s="61"/>
      <c r="KB18" s="61"/>
      <c r="KC18" s="61"/>
      <c r="KD18" s="61"/>
      <c r="KE18" s="61"/>
      <c r="KF18" s="61"/>
      <c r="KG18" s="61"/>
      <c r="KH18" s="61"/>
      <c r="KI18" s="61"/>
      <c r="KJ18" s="61"/>
      <c r="KK18" s="61"/>
      <c r="KL18" s="61"/>
      <c r="KM18" s="61"/>
      <c r="KN18" s="61"/>
      <c r="KO18" s="61"/>
      <c r="KP18" s="61"/>
      <c r="KQ18" s="61"/>
      <c r="KR18" s="61"/>
      <c r="KS18" s="61"/>
      <c r="KT18" s="61"/>
      <c r="KU18" s="61"/>
      <c r="KV18" s="61"/>
      <c r="KW18" s="61"/>
      <c r="KX18" s="61"/>
      <c r="KY18" s="61"/>
      <c r="KZ18" s="61"/>
      <c r="LA18" s="61"/>
      <c r="LB18" s="61"/>
      <c r="LC18" s="61"/>
      <c r="LD18" s="61"/>
      <c r="LE18" s="61"/>
      <c r="LF18" s="61"/>
      <c r="LG18" s="61"/>
      <c r="LH18" s="61"/>
      <c r="LI18" s="61"/>
      <c r="LJ18" s="61"/>
      <c r="LK18" s="61"/>
      <c r="LL18" s="61"/>
      <c r="LM18" s="61"/>
      <c r="LN18" s="61"/>
      <c r="LO18" s="63"/>
      <c r="LP18" s="78"/>
      <c r="LQ18" s="76"/>
      <c r="LR18" s="76"/>
      <c r="LS18" s="76"/>
      <c r="LT18" s="76"/>
      <c r="LU18" s="76"/>
      <c r="LV18" s="76"/>
      <c r="LW18" s="76"/>
      <c r="LX18" s="76"/>
      <c r="LY18" s="76"/>
      <c r="LZ18" s="76"/>
      <c r="MA18" s="76"/>
      <c r="MB18" s="76"/>
      <c r="MC18" s="76"/>
      <c r="MD18" s="76"/>
      <c r="ME18" s="76"/>
      <c r="MF18" s="76"/>
      <c r="MG18" s="77"/>
      <c r="MH18" s="78"/>
      <c r="MI18" s="76"/>
      <c r="MJ18" s="76"/>
      <c r="MK18" s="76"/>
      <c r="ML18" s="76"/>
      <c r="MM18" s="76"/>
      <c r="MN18" s="76"/>
      <c r="MO18" s="76"/>
      <c r="MP18" s="76"/>
      <c r="MQ18" s="76"/>
      <c r="MR18" s="76"/>
      <c r="MS18" s="76"/>
      <c r="MT18" s="76"/>
      <c r="MU18" s="76"/>
      <c r="MV18" s="76"/>
      <c r="MW18" s="76"/>
      <c r="MX18" s="76"/>
      <c r="MY18" s="77"/>
      <c r="MZ18" s="78"/>
      <c r="NA18" s="76"/>
      <c r="NB18" s="76"/>
      <c r="NC18" s="76"/>
      <c r="ND18" s="76"/>
      <c r="NE18" s="76"/>
      <c r="NF18" s="76"/>
      <c r="NG18" s="76"/>
      <c r="NH18" s="76"/>
      <c r="NI18" s="76"/>
      <c r="NJ18" s="76"/>
      <c r="NK18" s="76"/>
      <c r="NL18" s="76"/>
      <c r="NM18" s="76"/>
      <c r="NN18" s="76"/>
      <c r="NO18" s="76"/>
      <c r="NP18" s="76"/>
      <c r="NQ18" s="77"/>
      <c r="NR18" s="78"/>
      <c r="NS18" s="76"/>
      <c r="NT18" s="76"/>
      <c r="NU18" s="76"/>
      <c r="NV18" s="76"/>
      <c r="NW18" s="76"/>
      <c r="NX18" s="76"/>
      <c r="NY18" s="76"/>
      <c r="NZ18" s="76"/>
      <c r="OA18" s="76"/>
      <c r="OB18" s="76"/>
      <c r="OC18" s="76"/>
      <c r="OD18" s="76"/>
      <c r="OE18" s="76"/>
      <c r="OF18" s="76"/>
      <c r="OG18" s="76"/>
      <c r="OH18" s="76"/>
      <c r="OI18" s="77"/>
      <c r="OJ18" s="78"/>
      <c r="OK18" s="76"/>
      <c r="OL18" s="76"/>
      <c r="OM18" s="76"/>
      <c r="ON18" s="76"/>
      <c r="OO18" s="76"/>
      <c r="OP18" s="76"/>
      <c r="OQ18" s="76"/>
      <c r="OR18" s="76"/>
      <c r="OS18" s="76"/>
      <c r="OT18" s="76"/>
      <c r="OU18" s="76"/>
      <c r="OV18" s="76"/>
      <c r="OW18" s="76"/>
      <c r="OX18" s="76"/>
      <c r="OY18" s="76"/>
      <c r="OZ18" s="76"/>
      <c r="PA18" s="77"/>
      <c r="PB18" s="78"/>
      <c r="PC18" s="76"/>
      <c r="PD18" s="76"/>
      <c r="PE18" s="76"/>
      <c r="PF18" s="76"/>
      <c r="PG18" s="76"/>
      <c r="PH18" s="76"/>
      <c r="PI18" s="76"/>
      <c r="PJ18" s="76"/>
      <c r="PK18" s="76"/>
      <c r="PL18" s="76"/>
      <c r="PM18" s="76"/>
      <c r="PN18" s="76"/>
      <c r="PO18" s="76"/>
      <c r="PP18" s="76"/>
      <c r="PQ18" s="76"/>
      <c r="PR18" s="76"/>
      <c r="PS18" s="77"/>
      <c r="PT18" s="78"/>
      <c r="PU18" s="76"/>
      <c r="PV18" s="76"/>
      <c r="PW18" s="76"/>
      <c r="PX18" s="76"/>
      <c r="PY18" s="76"/>
      <c r="PZ18" s="76"/>
      <c r="QA18" s="76"/>
      <c r="QB18" s="76"/>
      <c r="QC18" s="76"/>
      <c r="QD18" s="76"/>
      <c r="QE18" s="76"/>
      <c r="QF18" s="76"/>
      <c r="QG18" s="76"/>
      <c r="QH18" s="76"/>
      <c r="QI18" s="76"/>
      <c r="QJ18" s="76"/>
      <c r="QK18" s="77"/>
      <c r="QL18" s="78"/>
      <c r="QM18" s="76"/>
      <c r="QN18" s="76"/>
      <c r="QO18" s="76"/>
      <c r="QP18" s="76"/>
      <c r="QQ18" s="76"/>
      <c r="QR18" s="76"/>
      <c r="QS18" s="76"/>
      <c r="QT18" s="76"/>
      <c r="QU18" s="76"/>
      <c r="QV18" s="76"/>
      <c r="QW18" s="76"/>
      <c r="QX18" s="76"/>
      <c r="QY18" s="76"/>
      <c r="QZ18" s="76"/>
      <c r="RA18" s="76"/>
      <c r="RB18" s="76"/>
      <c r="RC18" s="77"/>
    </row>
    <row r="19" ht="25.4" customHeight="1">
      <c r="A19" t="s" s="79">
        <v>68</v>
      </c>
      <c r="B19" s="99">
        <f>((C52+D52+E52+F52)*100%)/(C52+D52+E52+F52+I52+J52+K52+L52)</f>
        <v>0.657894736842105</v>
      </c>
      <c r="C19" s="100">
        <f>(C52*100%)/(C52+I52)</f>
        <v>0.636363636363636</v>
      </c>
      <c r="D19" s="84">
        <v>1</v>
      </c>
      <c r="E19" s="65">
        <v>0</v>
      </c>
      <c r="F19" s="65">
        <v>0</v>
      </c>
      <c r="G19" s="65">
        <v>0</v>
      </c>
      <c r="H19" s="65">
        <v>1</v>
      </c>
      <c r="I19" s="65">
        <v>0</v>
      </c>
      <c r="J19" s="65">
        <v>2</v>
      </c>
      <c r="K19" s="65">
        <v>0</v>
      </c>
      <c r="L19" s="85">
        <v>0</v>
      </c>
      <c r="M19" s="86">
        <v>0</v>
      </c>
      <c r="N19" s="65">
        <v>1</v>
      </c>
      <c r="O19" s="65">
        <v>0</v>
      </c>
      <c r="P19" s="65">
        <v>2</v>
      </c>
      <c r="Q19" s="65">
        <v>0</v>
      </c>
      <c r="R19" s="65">
        <v>2</v>
      </c>
      <c r="S19" s="65">
        <v>1</v>
      </c>
      <c r="T19" s="66"/>
      <c r="U19" s="67"/>
      <c r="V19" s="64">
        <v>2</v>
      </c>
      <c r="W19" s="65">
        <v>0</v>
      </c>
      <c r="X19" s="65">
        <v>0</v>
      </c>
      <c r="Y19" s="65">
        <v>0</v>
      </c>
      <c r="Z19" s="65">
        <v>0</v>
      </c>
      <c r="AA19" s="65">
        <v>0</v>
      </c>
      <c r="AB19" s="65">
        <v>0</v>
      </c>
      <c r="AC19" s="65">
        <v>0</v>
      </c>
      <c r="AD19" s="65">
        <v>0</v>
      </c>
      <c r="AE19" s="65">
        <v>0</v>
      </c>
      <c r="AF19" s="65">
        <v>1</v>
      </c>
      <c r="AG19" s="65">
        <v>0</v>
      </c>
      <c r="AH19" s="65">
        <v>1</v>
      </c>
      <c r="AI19" s="65">
        <v>0</v>
      </c>
      <c r="AJ19" s="65">
        <v>1</v>
      </c>
      <c r="AK19" s="65">
        <v>0</v>
      </c>
      <c r="AL19" s="66"/>
      <c r="AM19" s="67"/>
      <c r="AN19" s="64">
        <v>2</v>
      </c>
      <c r="AO19" s="65">
        <v>1</v>
      </c>
      <c r="AP19" s="65">
        <v>0</v>
      </c>
      <c r="AQ19" s="65">
        <v>0</v>
      </c>
      <c r="AR19" s="65">
        <v>1</v>
      </c>
      <c r="AS19" s="65">
        <v>1</v>
      </c>
      <c r="AT19" s="65">
        <v>1</v>
      </c>
      <c r="AU19" s="65">
        <v>0</v>
      </c>
      <c r="AV19" s="65">
        <v>0</v>
      </c>
      <c r="AW19" s="65">
        <v>0</v>
      </c>
      <c r="AX19" s="65">
        <v>0</v>
      </c>
      <c r="AY19" s="65">
        <v>1</v>
      </c>
      <c r="AZ19" s="65">
        <v>2</v>
      </c>
      <c r="BA19" s="65">
        <v>1</v>
      </c>
      <c r="BB19" s="65">
        <v>0</v>
      </c>
      <c r="BC19" s="65">
        <v>0</v>
      </c>
      <c r="BD19" s="66"/>
      <c r="BE19" s="67"/>
      <c r="BF19" s="64">
        <v>4</v>
      </c>
      <c r="BG19" s="65">
        <v>4</v>
      </c>
      <c r="BH19" s="65">
        <v>0</v>
      </c>
      <c r="BI19" s="65">
        <v>0</v>
      </c>
      <c r="BJ19" s="65">
        <v>1</v>
      </c>
      <c r="BK19" s="65">
        <v>0</v>
      </c>
      <c r="BL19" s="65">
        <v>3</v>
      </c>
      <c r="BM19" s="65">
        <v>0</v>
      </c>
      <c r="BN19" s="65">
        <v>0</v>
      </c>
      <c r="BO19" s="65">
        <v>0</v>
      </c>
      <c r="BP19" s="65">
        <v>1</v>
      </c>
      <c r="BQ19" s="65">
        <v>0</v>
      </c>
      <c r="BR19" s="65">
        <v>0</v>
      </c>
      <c r="BS19" s="65">
        <v>0</v>
      </c>
      <c r="BT19" s="65">
        <v>5</v>
      </c>
      <c r="BU19" s="65">
        <v>1</v>
      </c>
      <c r="BV19" s="66"/>
      <c r="BW19" s="67"/>
      <c r="BX19" s="64">
        <v>4</v>
      </c>
      <c r="BY19" s="65">
        <v>0</v>
      </c>
      <c r="BZ19" s="65">
        <v>0</v>
      </c>
      <c r="CA19" s="65">
        <v>0</v>
      </c>
      <c r="CB19" s="65">
        <v>0</v>
      </c>
      <c r="CC19" s="65">
        <v>1</v>
      </c>
      <c r="CD19" s="65">
        <v>0</v>
      </c>
      <c r="CE19" s="65">
        <v>1</v>
      </c>
      <c r="CF19" s="65">
        <v>1</v>
      </c>
      <c r="CG19" s="65">
        <v>0</v>
      </c>
      <c r="CH19" s="65">
        <v>1</v>
      </c>
      <c r="CI19" s="65">
        <v>0</v>
      </c>
      <c r="CJ19" s="65">
        <v>2</v>
      </c>
      <c r="CK19" s="65">
        <v>0</v>
      </c>
      <c r="CL19" s="65">
        <v>1</v>
      </c>
      <c r="CM19" s="65">
        <v>0</v>
      </c>
      <c r="CN19" s="66"/>
      <c r="CO19" s="67"/>
      <c r="CP19" s="64">
        <v>0</v>
      </c>
      <c r="CQ19" s="65">
        <v>0</v>
      </c>
      <c r="CR19" s="65">
        <v>0</v>
      </c>
      <c r="CS19" s="65">
        <v>0</v>
      </c>
      <c r="CT19" s="65">
        <v>1</v>
      </c>
      <c r="CU19" s="65">
        <v>1</v>
      </c>
      <c r="CV19" s="65">
        <v>0</v>
      </c>
      <c r="CW19" s="65">
        <v>1</v>
      </c>
      <c r="CX19" s="65">
        <v>0</v>
      </c>
      <c r="CY19" s="65">
        <v>0</v>
      </c>
      <c r="CZ19" s="65">
        <v>2</v>
      </c>
      <c r="DA19" s="65">
        <v>0</v>
      </c>
      <c r="DB19" s="65">
        <v>1</v>
      </c>
      <c r="DC19" s="65">
        <v>1</v>
      </c>
      <c r="DD19" s="65">
        <v>1</v>
      </c>
      <c r="DE19" s="65">
        <v>1</v>
      </c>
      <c r="DF19" s="66"/>
      <c r="DG19" s="67"/>
      <c r="DH19" s="64">
        <v>2</v>
      </c>
      <c r="DI19" s="65">
        <v>2</v>
      </c>
      <c r="DJ19" s="65">
        <v>0</v>
      </c>
      <c r="DK19" s="65">
        <v>0</v>
      </c>
      <c r="DL19" s="65">
        <v>0</v>
      </c>
      <c r="DM19" s="65">
        <v>2</v>
      </c>
      <c r="DN19" s="65">
        <v>0</v>
      </c>
      <c r="DO19" s="65">
        <v>0</v>
      </c>
      <c r="DP19" s="65">
        <v>0</v>
      </c>
      <c r="DQ19" s="65">
        <v>0</v>
      </c>
      <c r="DR19" s="65">
        <v>3</v>
      </c>
      <c r="DS19" s="65">
        <v>0</v>
      </c>
      <c r="DT19" s="65">
        <v>2</v>
      </c>
      <c r="DU19" s="65">
        <v>1</v>
      </c>
      <c r="DV19" s="65">
        <v>0</v>
      </c>
      <c r="DW19" s="65">
        <v>0</v>
      </c>
      <c r="DX19" s="66"/>
      <c r="DY19" s="67"/>
      <c r="DZ19" s="64">
        <v>2</v>
      </c>
      <c r="EA19" s="65">
        <v>0</v>
      </c>
      <c r="EB19" s="65">
        <v>0</v>
      </c>
      <c r="EC19" s="65">
        <v>0</v>
      </c>
      <c r="ED19" s="65">
        <v>0</v>
      </c>
      <c r="EE19" s="65">
        <v>1</v>
      </c>
      <c r="EF19" s="65">
        <v>1</v>
      </c>
      <c r="EG19" s="65">
        <v>0</v>
      </c>
      <c r="EH19" s="65">
        <v>0</v>
      </c>
      <c r="EI19" s="65">
        <v>0</v>
      </c>
      <c r="EJ19" s="65">
        <v>1</v>
      </c>
      <c r="EK19" s="65">
        <v>0</v>
      </c>
      <c r="EL19" s="65">
        <v>1</v>
      </c>
      <c r="EM19" s="65">
        <v>0</v>
      </c>
      <c r="EN19" s="65">
        <v>0</v>
      </c>
      <c r="EO19" s="65">
        <v>0</v>
      </c>
      <c r="EP19" s="66"/>
      <c r="EQ19" s="67"/>
      <c r="ER19" s="64">
        <v>2</v>
      </c>
      <c r="ES19" s="65">
        <v>0</v>
      </c>
      <c r="ET19" s="65">
        <v>1</v>
      </c>
      <c r="EU19" s="65">
        <v>0</v>
      </c>
      <c r="EV19" s="65">
        <v>0</v>
      </c>
      <c r="EW19" s="65">
        <v>0</v>
      </c>
      <c r="EX19" s="65">
        <v>2</v>
      </c>
      <c r="EY19" s="65">
        <v>0</v>
      </c>
      <c r="EZ19" s="65">
        <v>0</v>
      </c>
      <c r="FA19" s="65">
        <v>0</v>
      </c>
      <c r="FB19" s="65">
        <v>1</v>
      </c>
      <c r="FC19" s="65">
        <v>0</v>
      </c>
      <c r="FD19" s="65">
        <v>1</v>
      </c>
      <c r="FE19" s="65">
        <v>0</v>
      </c>
      <c r="FF19" s="65">
        <v>0</v>
      </c>
      <c r="FG19" s="65">
        <v>2</v>
      </c>
      <c r="FH19" s="66"/>
      <c r="FI19" s="67"/>
      <c r="FJ19" s="64">
        <v>1</v>
      </c>
      <c r="FK19" s="65">
        <v>1</v>
      </c>
      <c r="FL19" s="65">
        <v>0</v>
      </c>
      <c r="FM19" s="65">
        <v>0</v>
      </c>
      <c r="FN19" s="65">
        <v>0</v>
      </c>
      <c r="FO19" s="65">
        <v>0</v>
      </c>
      <c r="FP19" s="65">
        <v>5</v>
      </c>
      <c r="FQ19" s="65">
        <v>0</v>
      </c>
      <c r="FR19" s="65">
        <v>0</v>
      </c>
      <c r="FS19" s="65">
        <v>0</v>
      </c>
      <c r="FT19" s="65">
        <v>1</v>
      </c>
      <c r="FU19" s="65">
        <v>1</v>
      </c>
      <c r="FV19" s="65">
        <v>0</v>
      </c>
      <c r="FW19" s="65">
        <v>0</v>
      </c>
      <c r="FX19" s="65">
        <v>0</v>
      </c>
      <c r="FY19" s="65">
        <v>0</v>
      </c>
      <c r="FZ19" s="66"/>
      <c r="GA19" s="67"/>
      <c r="GB19" s="64">
        <v>2</v>
      </c>
      <c r="GC19" s="65">
        <v>0</v>
      </c>
      <c r="GD19" s="65">
        <v>0</v>
      </c>
      <c r="GE19" s="65">
        <v>0</v>
      </c>
      <c r="GF19" s="65">
        <v>1</v>
      </c>
      <c r="GG19" s="65">
        <v>2</v>
      </c>
      <c r="GH19" s="65">
        <v>1</v>
      </c>
      <c r="GI19" s="65">
        <v>0</v>
      </c>
      <c r="GJ19" s="65">
        <v>0</v>
      </c>
      <c r="GK19" s="65">
        <v>0</v>
      </c>
      <c r="GL19" s="65">
        <v>0</v>
      </c>
      <c r="GM19" s="65">
        <v>1</v>
      </c>
      <c r="GN19" s="65">
        <v>2</v>
      </c>
      <c r="GO19" s="65">
        <v>1</v>
      </c>
      <c r="GP19" s="65">
        <v>1</v>
      </c>
      <c r="GQ19" s="65">
        <v>0</v>
      </c>
      <c r="GR19" s="66"/>
      <c r="GS19" s="67"/>
      <c r="GT19" s="64">
        <v>2</v>
      </c>
      <c r="GU19" s="65">
        <v>1</v>
      </c>
      <c r="GV19" s="65">
        <v>0</v>
      </c>
      <c r="GW19" s="65">
        <v>0</v>
      </c>
      <c r="GX19" s="65">
        <v>2</v>
      </c>
      <c r="GY19" s="65">
        <v>0</v>
      </c>
      <c r="GZ19" s="65">
        <v>0</v>
      </c>
      <c r="HA19" s="65">
        <v>0</v>
      </c>
      <c r="HB19" s="65">
        <v>1</v>
      </c>
      <c r="HC19" s="65">
        <v>0</v>
      </c>
      <c r="HD19" s="65">
        <v>0</v>
      </c>
      <c r="HE19" s="65">
        <v>0</v>
      </c>
      <c r="HF19" s="65">
        <v>0</v>
      </c>
      <c r="HG19" s="65">
        <v>0</v>
      </c>
      <c r="HH19" s="65">
        <v>1</v>
      </c>
      <c r="HI19" s="65">
        <v>0</v>
      </c>
      <c r="HJ19" s="66"/>
      <c r="HK19" s="67"/>
      <c r="HL19" s="64">
        <v>3</v>
      </c>
      <c r="HM19" s="65">
        <v>0</v>
      </c>
      <c r="HN19" s="65">
        <v>0</v>
      </c>
      <c r="HO19" s="65">
        <v>0</v>
      </c>
      <c r="HP19" s="65">
        <v>1</v>
      </c>
      <c r="HQ19" s="65">
        <v>0</v>
      </c>
      <c r="HR19" s="65">
        <v>0</v>
      </c>
      <c r="HS19" s="65">
        <v>1</v>
      </c>
      <c r="HT19" s="65">
        <v>0</v>
      </c>
      <c r="HU19" s="65">
        <v>0</v>
      </c>
      <c r="HV19" s="65">
        <v>0</v>
      </c>
      <c r="HW19" s="65">
        <v>0</v>
      </c>
      <c r="HX19" s="65">
        <v>1</v>
      </c>
      <c r="HY19" s="65">
        <v>0</v>
      </c>
      <c r="HZ19" s="65">
        <v>0</v>
      </c>
      <c r="IA19" s="65">
        <v>0</v>
      </c>
      <c r="IB19" s="66"/>
      <c r="IC19" s="67"/>
      <c r="ID19" s="64">
        <v>2</v>
      </c>
      <c r="IE19" s="65">
        <v>0</v>
      </c>
      <c r="IF19" s="65">
        <v>3</v>
      </c>
      <c r="IG19" s="65">
        <v>0</v>
      </c>
      <c r="IH19" s="65">
        <v>1</v>
      </c>
      <c r="II19" s="65">
        <v>0</v>
      </c>
      <c r="IJ19" s="65">
        <v>1</v>
      </c>
      <c r="IK19" s="65">
        <v>0</v>
      </c>
      <c r="IL19" s="65">
        <v>0</v>
      </c>
      <c r="IM19" s="65">
        <v>0</v>
      </c>
      <c r="IN19" s="65">
        <v>1</v>
      </c>
      <c r="IO19" s="65">
        <v>0</v>
      </c>
      <c r="IP19" s="65">
        <v>0</v>
      </c>
      <c r="IQ19" s="65">
        <v>0</v>
      </c>
      <c r="IR19" s="65">
        <v>0</v>
      </c>
      <c r="IS19" s="65">
        <v>1</v>
      </c>
      <c r="IT19" s="66"/>
      <c r="IU19" s="67"/>
      <c r="IV19" s="64">
        <v>0</v>
      </c>
      <c r="IW19" s="65">
        <v>1</v>
      </c>
      <c r="IX19" s="65">
        <v>0</v>
      </c>
      <c r="IY19" s="65">
        <v>0</v>
      </c>
      <c r="IZ19" s="65">
        <v>2</v>
      </c>
      <c r="JA19" s="65">
        <v>0</v>
      </c>
      <c r="JB19" s="65">
        <v>1</v>
      </c>
      <c r="JC19" s="65">
        <v>0</v>
      </c>
      <c r="JD19" s="65">
        <v>0</v>
      </c>
      <c r="JE19" s="65">
        <v>0</v>
      </c>
      <c r="JF19" s="65">
        <v>1</v>
      </c>
      <c r="JG19" s="65">
        <v>1</v>
      </c>
      <c r="JH19" s="65">
        <v>2</v>
      </c>
      <c r="JI19" s="65">
        <v>0</v>
      </c>
      <c r="JJ19" s="65">
        <v>2</v>
      </c>
      <c r="JK19" s="65">
        <v>2</v>
      </c>
      <c r="JL19" s="65">
        <v>0</v>
      </c>
      <c r="JM19" s="90">
        <v>0</v>
      </c>
      <c r="JN19" s="64">
        <v>2</v>
      </c>
      <c r="JO19" s="65">
        <v>0</v>
      </c>
      <c r="JP19" s="65">
        <v>0</v>
      </c>
      <c r="JQ19" s="65">
        <v>0</v>
      </c>
      <c r="JR19" s="65">
        <v>0</v>
      </c>
      <c r="JS19" s="65">
        <v>0</v>
      </c>
      <c r="JT19" s="65">
        <v>0</v>
      </c>
      <c r="JU19" s="65">
        <v>0</v>
      </c>
      <c r="JV19" s="65">
        <v>0</v>
      </c>
      <c r="JW19" s="65">
        <v>0</v>
      </c>
      <c r="JX19" s="65">
        <v>0</v>
      </c>
      <c r="JY19" s="65">
        <v>0</v>
      </c>
      <c r="JZ19" s="65">
        <v>0</v>
      </c>
      <c r="KA19" s="65">
        <v>0</v>
      </c>
      <c r="KB19" s="65">
        <v>1</v>
      </c>
      <c r="KC19" s="65">
        <v>2</v>
      </c>
      <c r="KD19" s="66"/>
      <c r="KE19" s="67"/>
      <c r="KF19" s="64">
        <v>4</v>
      </c>
      <c r="KG19" s="65">
        <v>0</v>
      </c>
      <c r="KH19" s="65">
        <v>0</v>
      </c>
      <c r="KI19" s="65">
        <v>0</v>
      </c>
      <c r="KJ19" s="65">
        <v>1</v>
      </c>
      <c r="KK19" s="65">
        <v>1</v>
      </c>
      <c r="KL19" s="65">
        <v>2</v>
      </c>
      <c r="KM19" s="65">
        <v>0</v>
      </c>
      <c r="KN19" s="65">
        <v>1</v>
      </c>
      <c r="KO19" s="65">
        <v>0</v>
      </c>
      <c r="KP19" s="65">
        <v>0</v>
      </c>
      <c r="KQ19" s="65">
        <v>0</v>
      </c>
      <c r="KR19" s="65">
        <v>0</v>
      </c>
      <c r="KS19" s="65">
        <v>0</v>
      </c>
      <c r="KT19" s="65">
        <v>1</v>
      </c>
      <c r="KU19" s="65">
        <v>0</v>
      </c>
      <c r="KV19" s="66"/>
      <c r="KW19" s="67"/>
      <c r="KX19" s="64">
        <v>0</v>
      </c>
      <c r="KY19" s="65">
        <v>0</v>
      </c>
      <c r="KZ19" s="65">
        <v>0</v>
      </c>
      <c r="LA19" s="65">
        <v>1</v>
      </c>
      <c r="LB19" s="65">
        <v>0</v>
      </c>
      <c r="LC19" s="65">
        <v>0</v>
      </c>
      <c r="LD19" s="65">
        <v>1</v>
      </c>
      <c r="LE19" s="65">
        <v>0</v>
      </c>
      <c r="LF19" s="65">
        <v>0</v>
      </c>
      <c r="LG19" s="65">
        <v>0</v>
      </c>
      <c r="LH19" s="65">
        <v>0</v>
      </c>
      <c r="LI19" s="65">
        <v>0</v>
      </c>
      <c r="LJ19" s="65">
        <v>1</v>
      </c>
      <c r="LK19" s="65">
        <v>0</v>
      </c>
      <c r="LL19" s="65">
        <v>1</v>
      </c>
      <c r="LM19" s="65">
        <v>2</v>
      </c>
      <c r="LN19" s="66"/>
      <c r="LO19" s="67"/>
      <c r="LP19" s="69"/>
      <c r="LQ19" s="66"/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7"/>
      <c r="MH19" s="69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7"/>
      <c r="MZ19" s="69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7"/>
      <c r="NR19" s="69"/>
      <c r="NS19" s="66"/>
      <c r="NT19" s="66"/>
      <c r="NU19" s="66"/>
      <c r="NV19" s="66"/>
      <c r="NW19" s="66"/>
      <c r="NX19" s="66"/>
      <c r="NY19" s="66"/>
      <c r="NZ19" s="66"/>
      <c r="OA19" s="66"/>
      <c r="OB19" s="66"/>
      <c r="OC19" s="66"/>
      <c r="OD19" s="66"/>
      <c r="OE19" s="66"/>
      <c r="OF19" s="66"/>
      <c r="OG19" s="66"/>
      <c r="OH19" s="66"/>
      <c r="OI19" s="67"/>
      <c r="OJ19" s="69"/>
      <c r="OK19" s="66"/>
      <c r="OL19" s="66"/>
      <c r="OM19" s="66"/>
      <c r="ON19" s="66"/>
      <c r="OO19" s="66"/>
      <c r="OP19" s="66"/>
      <c r="OQ19" s="66"/>
      <c r="OR19" s="66"/>
      <c r="OS19" s="66"/>
      <c r="OT19" s="66"/>
      <c r="OU19" s="66"/>
      <c r="OV19" s="66"/>
      <c r="OW19" s="66"/>
      <c r="OX19" s="66"/>
      <c r="OY19" s="66"/>
      <c r="OZ19" s="66"/>
      <c r="PA19" s="67"/>
      <c r="PB19" s="69"/>
      <c r="PC19" s="66"/>
      <c r="PD19" s="66"/>
      <c r="PE19" s="66"/>
      <c r="PF19" s="66"/>
      <c r="PG19" s="66"/>
      <c r="PH19" s="66"/>
      <c r="PI19" s="66"/>
      <c r="PJ19" s="66"/>
      <c r="PK19" s="66"/>
      <c r="PL19" s="66"/>
      <c r="PM19" s="66"/>
      <c r="PN19" s="66"/>
      <c r="PO19" s="66"/>
      <c r="PP19" s="66"/>
      <c r="PQ19" s="66"/>
      <c r="PR19" s="66"/>
      <c r="PS19" s="67"/>
      <c r="PT19" s="69"/>
      <c r="PU19" s="66"/>
      <c r="PV19" s="66"/>
      <c r="PW19" s="66"/>
      <c r="PX19" s="66"/>
      <c r="PY19" s="66"/>
      <c r="PZ19" s="66"/>
      <c r="QA19" s="66"/>
      <c r="QB19" s="66"/>
      <c r="QC19" s="66"/>
      <c r="QD19" s="66"/>
      <c r="QE19" s="66"/>
      <c r="QF19" s="66"/>
      <c r="QG19" s="66"/>
      <c r="QH19" s="66"/>
      <c r="QI19" s="66"/>
      <c r="QJ19" s="66"/>
      <c r="QK19" s="67"/>
      <c r="QL19" s="69"/>
      <c r="QM19" s="66"/>
      <c r="QN19" s="66"/>
      <c r="QO19" s="66"/>
      <c r="QP19" s="66"/>
      <c r="QQ19" s="66"/>
      <c r="QR19" s="66"/>
      <c r="QS19" s="66"/>
      <c r="QT19" s="66"/>
      <c r="QU19" s="66"/>
      <c r="QV19" s="66"/>
      <c r="QW19" s="66"/>
      <c r="QX19" s="66"/>
      <c r="QY19" s="66"/>
      <c r="QZ19" s="66"/>
      <c r="RA19" s="66"/>
      <c r="RB19" s="66"/>
      <c r="RC19" s="67"/>
    </row>
    <row r="20" ht="25.4" customHeight="1">
      <c r="A20" t="s" s="70">
        <v>69</v>
      </c>
      <c r="B20" s="71">
        <f>((C53+D53+E53+F53)*100%)/(C53+D53+E53+F53+I53+J53+K53+L53)</f>
        <v>0.7692307692307691</v>
      </c>
      <c r="C20" s="88">
        <f>(C53*100%)/(C53+I53)</f>
        <v>0.736842105263158</v>
      </c>
      <c r="D20" s="80">
        <v>1</v>
      </c>
      <c r="E20" s="74">
        <v>1</v>
      </c>
      <c r="F20" s="74">
        <v>0</v>
      </c>
      <c r="G20" s="74">
        <v>0</v>
      </c>
      <c r="H20" s="74">
        <v>1</v>
      </c>
      <c r="I20" s="74">
        <v>0</v>
      </c>
      <c r="J20" s="74">
        <v>0</v>
      </c>
      <c r="K20" s="74">
        <v>0</v>
      </c>
      <c r="L20" s="81">
        <v>0</v>
      </c>
      <c r="M20" s="82">
        <v>0</v>
      </c>
      <c r="N20" s="74">
        <v>0</v>
      </c>
      <c r="O20" s="74">
        <v>0</v>
      </c>
      <c r="P20" s="74">
        <v>3</v>
      </c>
      <c r="Q20" s="74">
        <v>0</v>
      </c>
      <c r="R20" s="74">
        <v>0</v>
      </c>
      <c r="S20" s="74">
        <v>0</v>
      </c>
      <c r="T20" s="76"/>
      <c r="U20" s="77"/>
      <c r="V20" s="73">
        <v>0</v>
      </c>
      <c r="W20" s="74">
        <v>1</v>
      </c>
      <c r="X20" s="74">
        <v>0</v>
      </c>
      <c r="Y20" s="74">
        <v>0</v>
      </c>
      <c r="Z20" s="74">
        <v>2</v>
      </c>
      <c r="AA20" s="74">
        <v>0</v>
      </c>
      <c r="AB20" s="74">
        <v>0</v>
      </c>
      <c r="AC20" s="74">
        <v>1</v>
      </c>
      <c r="AD20" s="74">
        <v>0</v>
      </c>
      <c r="AE20" s="74">
        <v>0</v>
      </c>
      <c r="AF20" s="74">
        <v>1</v>
      </c>
      <c r="AG20" s="74">
        <v>0</v>
      </c>
      <c r="AH20" s="74">
        <v>0</v>
      </c>
      <c r="AI20" s="74">
        <v>0</v>
      </c>
      <c r="AJ20" s="74">
        <v>0</v>
      </c>
      <c r="AK20" s="74">
        <v>1</v>
      </c>
      <c r="AL20" s="76"/>
      <c r="AM20" s="77"/>
      <c r="AN20" s="73">
        <v>3</v>
      </c>
      <c r="AO20" s="74">
        <v>2</v>
      </c>
      <c r="AP20" s="74">
        <v>0</v>
      </c>
      <c r="AQ20" s="74">
        <v>0</v>
      </c>
      <c r="AR20" s="74">
        <v>1</v>
      </c>
      <c r="AS20" s="74">
        <v>0</v>
      </c>
      <c r="AT20" s="74">
        <v>0</v>
      </c>
      <c r="AU20" s="74">
        <v>0</v>
      </c>
      <c r="AV20" s="74">
        <v>0</v>
      </c>
      <c r="AW20" s="74">
        <v>0</v>
      </c>
      <c r="AX20" s="74">
        <v>0</v>
      </c>
      <c r="AY20" s="74">
        <v>0</v>
      </c>
      <c r="AZ20" s="74">
        <v>1</v>
      </c>
      <c r="BA20" s="74">
        <v>0</v>
      </c>
      <c r="BB20" s="74">
        <v>1</v>
      </c>
      <c r="BC20" s="74">
        <v>0</v>
      </c>
      <c r="BD20" s="76"/>
      <c r="BE20" s="77"/>
      <c r="BF20" s="73">
        <v>2</v>
      </c>
      <c r="BG20" s="74">
        <v>2</v>
      </c>
      <c r="BH20" s="74">
        <v>0</v>
      </c>
      <c r="BI20" s="74">
        <v>0</v>
      </c>
      <c r="BJ20" s="74">
        <v>0</v>
      </c>
      <c r="BK20" s="74">
        <v>0</v>
      </c>
      <c r="BL20" s="74">
        <v>1</v>
      </c>
      <c r="BM20" s="74">
        <v>0</v>
      </c>
      <c r="BN20" s="74">
        <v>0</v>
      </c>
      <c r="BO20" s="74">
        <v>0</v>
      </c>
      <c r="BP20" s="74">
        <v>1</v>
      </c>
      <c r="BQ20" s="74">
        <v>0</v>
      </c>
      <c r="BR20" s="74">
        <v>1</v>
      </c>
      <c r="BS20" s="74">
        <v>0</v>
      </c>
      <c r="BT20" s="74">
        <v>1</v>
      </c>
      <c r="BU20" s="74">
        <v>1</v>
      </c>
      <c r="BV20" s="76"/>
      <c r="BW20" s="77"/>
      <c r="BX20" s="73">
        <v>1</v>
      </c>
      <c r="BY20" s="74">
        <v>1</v>
      </c>
      <c r="BZ20" s="74">
        <v>0</v>
      </c>
      <c r="CA20" s="74">
        <v>0</v>
      </c>
      <c r="CB20" s="74">
        <v>3</v>
      </c>
      <c r="CC20" s="74">
        <v>1</v>
      </c>
      <c r="CD20" s="74">
        <v>0</v>
      </c>
      <c r="CE20" s="74">
        <v>0</v>
      </c>
      <c r="CF20" s="74">
        <v>0</v>
      </c>
      <c r="CG20" s="74">
        <v>0</v>
      </c>
      <c r="CH20" s="74">
        <v>1</v>
      </c>
      <c r="CI20" s="74">
        <v>0</v>
      </c>
      <c r="CJ20" s="74">
        <v>0</v>
      </c>
      <c r="CK20" s="74">
        <v>0</v>
      </c>
      <c r="CL20" s="74">
        <v>0</v>
      </c>
      <c r="CM20" s="74">
        <v>1</v>
      </c>
      <c r="CN20" s="76"/>
      <c r="CO20" s="77"/>
      <c r="CP20" s="73">
        <v>1</v>
      </c>
      <c r="CQ20" s="74">
        <v>2</v>
      </c>
      <c r="CR20" s="74">
        <v>1</v>
      </c>
      <c r="CS20" s="74">
        <v>0</v>
      </c>
      <c r="CT20" s="74">
        <v>1</v>
      </c>
      <c r="CU20" s="74">
        <v>1</v>
      </c>
      <c r="CV20" s="74">
        <v>2</v>
      </c>
      <c r="CW20" s="74">
        <v>0</v>
      </c>
      <c r="CX20" s="74">
        <v>0</v>
      </c>
      <c r="CY20" s="74">
        <v>0</v>
      </c>
      <c r="CZ20" s="74">
        <v>0</v>
      </c>
      <c r="DA20" s="74">
        <v>0</v>
      </c>
      <c r="DB20" s="74">
        <v>0</v>
      </c>
      <c r="DC20" s="74">
        <v>0</v>
      </c>
      <c r="DD20" s="74">
        <v>1</v>
      </c>
      <c r="DE20" s="74">
        <v>1</v>
      </c>
      <c r="DF20" s="76"/>
      <c r="DG20" s="77"/>
      <c r="DH20" s="73">
        <v>2</v>
      </c>
      <c r="DI20" s="74">
        <v>0</v>
      </c>
      <c r="DJ20" s="74">
        <v>0</v>
      </c>
      <c r="DK20" s="74">
        <v>0</v>
      </c>
      <c r="DL20" s="74">
        <v>1</v>
      </c>
      <c r="DM20" s="74">
        <v>0</v>
      </c>
      <c r="DN20" s="74">
        <v>2</v>
      </c>
      <c r="DO20" s="74">
        <v>0</v>
      </c>
      <c r="DP20" s="74">
        <v>0</v>
      </c>
      <c r="DQ20" s="74">
        <v>0</v>
      </c>
      <c r="DR20" s="74">
        <v>0</v>
      </c>
      <c r="DS20" s="74">
        <v>0</v>
      </c>
      <c r="DT20" s="74">
        <v>1</v>
      </c>
      <c r="DU20" s="74">
        <v>0</v>
      </c>
      <c r="DV20" s="74">
        <v>0</v>
      </c>
      <c r="DW20" s="74">
        <v>0</v>
      </c>
      <c r="DX20" s="76"/>
      <c r="DY20" s="77"/>
      <c r="DZ20" s="73">
        <v>1</v>
      </c>
      <c r="EA20" s="74">
        <v>0</v>
      </c>
      <c r="EB20" s="74">
        <v>0</v>
      </c>
      <c r="EC20" s="74">
        <v>0</v>
      </c>
      <c r="ED20" s="74">
        <v>0</v>
      </c>
      <c r="EE20" s="74">
        <v>1</v>
      </c>
      <c r="EF20" s="74">
        <v>0</v>
      </c>
      <c r="EG20" s="74">
        <v>0</v>
      </c>
      <c r="EH20" s="74">
        <v>0</v>
      </c>
      <c r="EI20" s="74">
        <v>0</v>
      </c>
      <c r="EJ20" s="74">
        <v>0</v>
      </c>
      <c r="EK20" s="74">
        <v>0</v>
      </c>
      <c r="EL20" s="74">
        <v>2</v>
      </c>
      <c r="EM20" s="74">
        <v>1</v>
      </c>
      <c r="EN20" s="74">
        <v>1</v>
      </c>
      <c r="EO20" s="74">
        <v>0</v>
      </c>
      <c r="EP20" s="76"/>
      <c r="EQ20" s="77"/>
      <c r="ER20" s="68"/>
      <c r="ES20" s="61"/>
      <c r="ET20" s="61"/>
      <c r="EU20" s="61"/>
      <c r="EV20" s="61"/>
      <c r="EW20" s="61"/>
      <c r="EX20" s="61"/>
      <c r="EY20" s="61"/>
      <c r="EZ20" s="62"/>
      <c r="FA20" s="60"/>
      <c r="FB20" s="61"/>
      <c r="FC20" s="61"/>
      <c r="FD20" s="61"/>
      <c r="FE20" s="61"/>
      <c r="FF20" s="61"/>
      <c r="FG20" s="61"/>
      <c r="FH20" s="61"/>
      <c r="FI20" s="63"/>
      <c r="FJ20" s="73">
        <v>5</v>
      </c>
      <c r="FK20" s="74">
        <v>0</v>
      </c>
      <c r="FL20" s="74">
        <v>0</v>
      </c>
      <c r="FM20" s="74">
        <v>0</v>
      </c>
      <c r="FN20" s="74">
        <v>1</v>
      </c>
      <c r="FO20" s="74">
        <v>0</v>
      </c>
      <c r="FP20" s="74">
        <v>1</v>
      </c>
      <c r="FQ20" s="74">
        <v>0</v>
      </c>
      <c r="FR20" s="74">
        <v>0</v>
      </c>
      <c r="FS20" s="74">
        <v>0</v>
      </c>
      <c r="FT20" s="74">
        <v>0</v>
      </c>
      <c r="FU20" s="74">
        <v>0</v>
      </c>
      <c r="FV20" s="74">
        <v>2</v>
      </c>
      <c r="FW20" s="74">
        <v>0</v>
      </c>
      <c r="FX20" s="74">
        <v>1</v>
      </c>
      <c r="FY20" s="74">
        <v>0</v>
      </c>
      <c r="FZ20" s="76"/>
      <c r="GA20" s="77"/>
      <c r="GB20" s="73">
        <v>2</v>
      </c>
      <c r="GC20" s="74">
        <v>1</v>
      </c>
      <c r="GD20" s="74">
        <v>0</v>
      </c>
      <c r="GE20" s="74">
        <v>0</v>
      </c>
      <c r="GF20" s="74">
        <v>1</v>
      </c>
      <c r="GG20" s="74">
        <v>0</v>
      </c>
      <c r="GH20" s="74">
        <v>0</v>
      </c>
      <c r="GI20" s="74">
        <v>0</v>
      </c>
      <c r="GJ20" s="74">
        <v>0</v>
      </c>
      <c r="GK20" s="74">
        <v>0</v>
      </c>
      <c r="GL20" s="74">
        <v>0</v>
      </c>
      <c r="GM20" s="74">
        <v>0</v>
      </c>
      <c r="GN20" s="74">
        <v>1</v>
      </c>
      <c r="GO20" s="74">
        <v>0</v>
      </c>
      <c r="GP20" s="74">
        <v>1</v>
      </c>
      <c r="GQ20" s="74">
        <v>0</v>
      </c>
      <c r="GR20" s="76"/>
      <c r="GS20" s="77"/>
      <c r="GT20" s="73">
        <v>0</v>
      </c>
      <c r="GU20" s="74">
        <v>0</v>
      </c>
      <c r="GV20" s="74">
        <v>0</v>
      </c>
      <c r="GW20" s="74">
        <v>0</v>
      </c>
      <c r="GX20" s="74">
        <v>0</v>
      </c>
      <c r="GY20" s="74">
        <v>0</v>
      </c>
      <c r="GZ20" s="74">
        <v>1</v>
      </c>
      <c r="HA20" s="74">
        <v>1</v>
      </c>
      <c r="HB20" s="74">
        <v>0</v>
      </c>
      <c r="HC20" s="74">
        <v>0</v>
      </c>
      <c r="HD20" s="74">
        <v>0</v>
      </c>
      <c r="HE20" s="74">
        <v>0</v>
      </c>
      <c r="HF20" s="74">
        <v>0</v>
      </c>
      <c r="HG20" s="74">
        <v>0</v>
      </c>
      <c r="HH20" s="74">
        <v>0</v>
      </c>
      <c r="HI20" s="74">
        <v>2</v>
      </c>
      <c r="HJ20" s="76"/>
      <c r="HK20" s="77"/>
      <c r="HL20" s="73">
        <v>1</v>
      </c>
      <c r="HM20" s="74">
        <v>0</v>
      </c>
      <c r="HN20" s="74">
        <v>0</v>
      </c>
      <c r="HO20" s="74">
        <v>0</v>
      </c>
      <c r="HP20" s="74">
        <v>1</v>
      </c>
      <c r="HQ20" s="74">
        <v>1</v>
      </c>
      <c r="HR20" s="74">
        <v>0</v>
      </c>
      <c r="HS20" s="74">
        <v>0</v>
      </c>
      <c r="HT20" s="74">
        <v>0</v>
      </c>
      <c r="HU20" s="74">
        <v>0</v>
      </c>
      <c r="HV20" s="74">
        <v>0</v>
      </c>
      <c r="HW20" s="74">
        <v>0</v>
      </c>
      <c r="HX20" s="74">
        <v>1</v>
      </c>
      <c r="HY20" s="74">
        <v>1</v>
      </c>
      <c r="HZ20" s="74">
        <v>2</v>
      </c>
      <c r="IA20" s="74">
        <v>2</v>
      </c>
      <c r="IB20" s="76"/>
      <c r="IC20" s="77"/>
      <c r="ID20" s="73">
        <v>2</v>
      </c>
      <c r="IE20" s="74">
        <v>0</v>
      </c>
      <c r="IF20" s="74">
        <v>0</v>
      </c>
      <c r="IG20" s="74">
        <v>0</v>
      </c>
      <c r="IH20" s="74">
        <v>0</v>
      </c>
      <c r="II20" s="74">
        <v>1</v>
      </c>
      <c r="IJ20" s="74">
        <v>0</v>
      </c>
      <c r="IK20" s="74">
        <v>0</v>
      </c>
      <c r="IL20" s="74">
        <v>0</v>
      </c>
      <c r="IM20" s="74">
        <v>0</v>
      </c>
      <c r="IN20" s="74">
        <v>1</v>
      </c>
      <c r="IO20" s="74">
        <v>0</v>
      </c>
      <c r="IP20" s="74">
        <v>2</v>
      </c>
      <c r="IQ20" s="74">
        <v>0</v>
      </c>
      <c r="IR20" s="74">
        <v>1</v>
      </c>
      <c r="IS20" s="74">
        <v>1</v>
      </c>
      <c r="IT20" s="76"/>
      <c r="IU20" s="77"/>
      <c r="IV20" s="73">
        <v>1</v>
      </c>
      <c r="IW20" s="74">
        <v>0</v>
      </c>
      <c r="IX20" s="74">
        <v>0</v>
      </c>
      <c r="IY20" s="74">
        <v>0</v>
      </c>
      <c r="IZ20" s="74">
        <v>0</v>
      </c>
      <c r="JA20" s="74">
        <v>0</v>
      </c>
      <c r="JB20" s="74">
        <v>0</v>
      </c>
      <c r="JC20" s="74">
        <v>0</v>
      </c>
      <c r="JD20" s="74">
        <v>0</v>
      </c>
      <c r="JE20" s="74">
        <v>0</v>
      </c>
      <c r="JF20" s="74">
        <v>1</v>
      </c>
      <c r="JG20" s="74">
        <v>0</v>
      </c>
      <c r="JH20" s="74">
        <v>0</v>
      </c>
      <c r="JI20" s="74">
        <v>0</v>
      </c>
      <c r="JJ20" s="74">
        <v>0</v>
      </c>
      <c r="JK20" s="74">
        <v>0</v>
      </c>
      <c r="JL20" s="74">
        <v>0</v>
      </c>
      <c r="JM20" s="75">
        <v>0</v>
      </c>
      <c r="JN20" s="73">
        <v>1</v>
      </c>
      <c r="JO20" s="74">
        <v>0</v>
      </c>
      <c r="JP20" s="74">
        <v>0</v>
      </c>
      <c r="JQ20" s="74">
        <v>1</v>
      </c>
      <c r="JR20" s="74">
        <v>1</v>
      </c>
      <c r="JS20" s="74">
        <v>0</v>
      </c>
      <c r="JT20" s="74">
        <v>0</v>
      </c>
      <c r="JU20" s="74">
        <v>0</v>
      </c>
      <c r="JV20" s="74">
        <v>0</v>
      </c>
      <c r="JW20" s="74">
        <v>0</v>
      </c>
      <c r="JX20" s="74">
        <v>0</v>
      </c>
      <c r="JY20" s="74">
        <v>0</v>
      </c>
      <c r="JZ20" s="74">
        <v>2</v>
      </c>
      <c r="KA20" s="74">
        <v>1</v>
      </c>
      <c r="KB20" s="74">
        <v>0</v>
      </c>
      <c r="KC20" s="74">
        <v>0</v>
      </c>
      <c r="KD20" s="76"/>
      <c r="KE20" s="77"/>
      <c r="KF20" s="73">
        <v>3</v>
      </c>
      <c r="KG20" s="74">
        <v>0</v>
      </c>
      <c r="KH20" s="74">
        <v>0</v>
      </c>
      <c r="KI20" s="74">
        <v>0</v>
      </c>
      <c r="KJ20" s="74">
        <v>0</v>
      </c>
      <c r="KK20" s="74">
        <v>0</v>
      </c>
      <c r="KL20" s="74">
        <v>1</v>
      </c>
      <c r="KM20" s="74">
        <v>0</v>
      </c>
      <c r="KN20" s="74">
        <v>0</v>
      </c>
      <c r="KO20" s="74">
        <v>0</v>
      </c>
      <c r="KP20" s="74">
        <v>1</v>
      </c>
      <c r="KQ20" s="74">
        <v>0</v>
      </c>
      <c r="KR20" s="74">
        <v>1</v>
      </c>
      <c r="KS20" s="74">
        <v>0</v>
      </c>
      <c r="KT20" s="74">
        <v>0</v>
      </c>
      <c r="KU20" s="74">
        <v>0</v>
      </c>
      <c r="KV20" s="76"/>
      <c r="KW20" s="77"/>
      <c r="KX20" s="73">
        <v>2</v>
      </c>
      <c r="KY20" s="74">
        <v>0</v>
      </c>
      <c r="KZ20" s="74">
        <v>0</v>
      </c>
      <c r="LA20" s="74">
        <v>0</v>
      </c>
      <c r="LB20" s="74">
        <v>0</v>
      </c>
      <c r="LC20" s="74">
        <v>0</v>
      </c>
      <c r="LD20" s="74">
        <v>2</v>
      </c>
      <c r="LE20" s="74">
        <v>0</v>
      </c>
      <c r="LF20" s="74">
        <v>0</v>
      </c>
      <c r="LG20" s="74">
        <v>0</v>
      </c>
      <c r="LH20" s="74">
        <v>3</v>
      </c>
      <c r="LI20" s="74">
        <v>0</v>
      </c>
      <c r="LJ20" s="74">
        <v>0</v>
      </c>
      <c r="LK20" s="74">
        <v>0</v>
      </c>
      <c r="LL20" s="74">
        <v>2</v>
      </c>
      <c r="LM20" s="74">
        <v>0</v>
      </c>
      <c r="LN20" s="76"/>
      <c r="LO20" s="77"/>
      <c r="LP20" s="78"/>
      <c r="LQ20" s="76"/>
      <c r="LR20" s="76"/>
      <c r="LS20" s="76"/>
      <c r="LT20" s="76"/>
      <c r="LU20" s="76"/>
      <c r="LV20" s="76"/>
      <c r="LW20" s="76"/>
      <c r="LX20" s="76"/>
      <c r="LY20" s="76"/>
      <c r="LZ20" s="76"/>
      <c r="MA20" s="76"/>
      <c r="MB20" s="76"/>
      <c r="MC20" s="76"/>
      <c r="MD20" s="76"/>
      <c r="ME20" s="76"/>
      <c r="MF20" s="76"/>
      <c r="MG20" s="77"/>
      <c r="MH20" s="78"/>
      <c r="MI20" s="76"/>
      <c r="MJ20" s="76"/>
      <c r="MK20" s="76"/>
      <c r="ML20" s="76"/>
      <c r="MM20" s="76"/>
      <c r="MN20" s="76"/>
      <c r="MO20" s="76"/>
      <c r="MP20" s="76"/>
      <c r="MQ20" s="76"/>
      <c r="MR20" s="76"/>
      <c r="MS20" s="76"/>
      <c r="MT20" s="76"/>
      <c r="MU20" s="76"/>
      <c r="MV20" s="76"/>
      <c r="MW20" s="76"/>
      <c r="MX20" s="76"/>
      <c r="MY20" s="77"/>
      <c r="MZ20" s="78"/>
      <c r="NA20" s="76"/>
      <c r="NB20" s="76"/>
      <c r="NC20" s="76"/>
      <c r="ND20" s="76"/>
      <c r="NE20" s="76"/>
      <c r="NF20" s="76"/>
      <c r="NG20" s="76"/>
      <c r="NH20" s="76"/>
      <c r="NI20" s="76"/>
      <c r="NJ20" s="76"/>
      <c r="NK20" s="76"/>
      <c r="NL20" s="76"/>
      <c r="NM20" s="76"/>
      <c r="NN20" s="76"/>
      <c r="NO20" s="76"/>
      <c r="NP20" s="76"/>
      <c r="NQ20" s="77"/>
      <c r="NR20" s="78"/>
      <c r="NS20" s="76"/>
      <c r="NT20" s="76"/>
      <c r="NU20" s="76"/>
      <c r="NV20" s="76"/>
      <c r="NW20" s="76"/>
      <c r="NX20" s="76"/>
      <c r="NY20" s="76"/>
      <c r="NZ20" s="76"/>
      <c r="OA20" s="76"/>
      <c r="OB20" s="76"/>
      <c r="OC20" s="76"/>
      <c r="OD20" s="76"/>
      <c r="OE20" s="76"/>
      <c r="OF20" s="76"/>
      <c r="OG20" s="76"/>
      <c r="OH20" s="76"/>
      <c r="OI20" s="77"/>
      <c r="OJ20" s="78"/>
      <c r="OK20" s="76"/>
      <c r="OL20" s="76"/>
      <c r="OM20" s="76"/>
      <c r="ON20" s="76"/>
      <c r="OO20" s="76"/>
      <c r="OP20" s="76"/>
      <c r="OQ20" s="76"/>
      <c r="OR20" s="76"/>
      <c r="OS20" s="76"/>
      <c r="OT20" s="76"/>
      <c r="OU20" s="76"/>
      <c r="OV20" s="76"/>
      <c r="OW20" s="76"/>
      <c r="OX20" s="76"/>
      <c r="OY20" s="76"/>
      <c r="OZ20" s="76"/>
      <c r="PA20" s="77"/>
      <c r="PB20" s="78"/>
      <c r="PC20" s="76"/>
      <c r="PD20" s="76"/>
      <c r="PE20" s="76"/>
      <c r="PF20" s="76"/>
      <c r="PG20" s="76"/>
      <c r="PH20" s="76"/>
      <c r="PI20" s="76"/>
      <c r="PJ20" s="76"/>
      <c r="PK20" s="76"/>
      <c r="PL20" s="76"/>
      <c r="PM20" s="76"/>
      <c r="PN20" s="76"/>
      <c r="PO20" s="76"/>
      <c r="PP20" s="76"/>
      <c r="PQ20" s="76"/>
      <c r="PR20" s="76"/>
      <c r="PS20" s="77"/>
      <c r="PT20" s="78"/>
      <c r="PU20" s="76"/>
      <c r="PV20" s="76"/>
      <c r="PW20" s="76"/>
      <c r="PX20" s="76"/>
      <c r="PY20" s="76"/>
      <c r="PZ20" s="76"/>
      <c r="QA20" s="76"/>
      <c r="QB20" s="76"/>
      <c r="QC20" s="76"/>
      <c r="QD20" s="76"/>
      <c r="QE20" s="76"/>
      <c r="QF20" s="76"/>
      <c r="QG20" s="76"/>
      <c r="QH20" s="76"/>
      <c r="QI20" s="76"/>
      <c r="QJ20" s="76"/>
      <c r="QK20" s="77"/>
      <c r="QL20" s="78"/>
      <c r="QM20" s="76"/>
      <c r="QN20" s="76"/>
      <c r="QO20" s="76"/>
      <c r="QP20" s="76"/>
      <c r="QQ20" s="76"/>
      <c r="QR20" s="76"/>
      <c r="QS20" s="76"/>
      <c r="QT20" s="76"/>
      <c r="QU20" s="76"/>
      <c r="QV20" s="76"/>
      <c r="QW20" s="76"/>
      <c r="QX20" s="76"/>
      <c r="QY20" s="76"/>
      <c r="QZ20" s="76"/>
      <c r="RA20" s="76"/>
      <c r="RB20" s="76"/>
      <c r="RC20" s="77"/>
    </row>
    <row r="21" ht="25.4" customHeight="1">
      <c r="A21" t="s" s="79">
        <v>70</v>
      </c>
      <c r="B21" s="58">
        <f>((C54+D54+E54+F54)*100%)/(C54+D54+E54+F54+I54+J54+K54+L54)</f>
        <v>1</v>
      </c>
      <c r="C21" s="101">
        <f>(C54*100%)/(C54+I54)</f>
        <v>1</v>
      </c>
      <c r="D21" s="84">
        <v>0</v>
      </c>
      <c r="E21" s="65">
        <v>0</v>
      </c>
      <c r="F21" s="65">
        <v>0</v>
      </c>
      <c r="G21" s="65">
        <v>0</v>
      </c>
      <c r="H21" s="65">
        <v>0</v>
      </c>
      <c r="I21" s="65">
        <v>1</v>
      </c>
      <c r="J21" s="65">
        <v>0</v>
      </c>
      <c r="K21" s="65">
        <v>0</v>
      </c>
      <c r="L21" s="85">
        <v>0</v>
      </c>
      <c r="M21" s="86">
        <v>0</v>
      </c>
      <c r="N21" s="65">
        <v>0</v>
      </c>
      <c r="O21" s="65">
        <v>0</v>
      </c>
      <c r="P21" s="65">
        <v>0</v>
      </c>
      <c r="Q21" s="65">
        <v>1</v>
      </c>
      <c r="R21" s="65">
        <v>0</v>
      </c>
      <c r="S21" s="65">
        <v>0</v>
      </c>
      <c r="T21" s="66"/>
      <c r="U21" s="67"/>
      <c r="V21" s="68"/>
      <c r="W21" s="61"/>
      <c r="X21" s="61"/>
      <c r="Y21" s="61"/>
      <c r="Z21" s="61"/>
      <c r="AA21" s="61"/>
      <c r="AB21" s="61"/>
      <c r="AC21" s="61"/>
      <c r="AD21" s="62"/>
      <c r="AE21" s="60"/>
      <c r="AF21" s="61"/>
      <c r="AG21" s="61"/>
      <c r="AH21" s="61"/>
      <c r="AI21" s="61"/>
      <c r="AJ21" s="61"/>
      <c r="AK21" s="61"/>
      <c r="AL21" s="61"/>
      <c r="AM21" s="63"/>
      <c r="AN21" s="68"/>
      <c r="AO21" s="61"/>
      <c r="AP21" s="61"/>
      <c r="AQ21" s="61"/>
      <c r="AR21" s="61"/>
      <c r="AS21" s="61"/>
      <c r="AT21" s="61"/>
      <c r="AU21" s="61"/>
      <c r="AV21" s="62"/>
      <c r="AW21" s="60"/>
      <c r="AX21" s="61"/>
      <c r="AY21" s="61"/>
      <c r="AZ21" s="61"/>
      <c r="BA21" s="61"/>
      <c r="BB21" s="61"/>
      <c r="BC21" s="61"/>
      <c r="BD21" s="61"/>
      <c r="BE21" s="63"/>
      <c r="BF21" s="68"/>
      <c r="BG21" s="61"/>
      <c r="BH21" s="61"/>
      <c r="BI21" s="61"/>
      <c r="BJ21" s="61"/>
      <c r="BK21" s="61"/>
      <c r="BL21" s="61"/>
      <c r="BM21" s="61"/>
      <c r="BN21" s="62"/>
      <c r="BO21" s="60"/>
      <c r="BP21" s="61"/>
      <c r="BQ21" s="61"/>
      <c r="BR21" s="61"/>
      <c r="BS21" s="61"/>
      <c r="BT21" s="61"/>
      <c r="BU21" s="61"/>
      <c r="BV21" s="61"/>
      <c r="BW21" s="63"/>
      <c r="BX21" s="64">
        <v>1</v>
      </c>
      <c r="BY21" s="65">
        <v>0</v>
      </c>
      <c r="BZ21" s="65">
        <v>0</v>
      </c>
      <c r="CA21" s="65">
        <v>0</v>
      </c>
      <c r="CB21" s="65">
        <v>0</v>
      </c>
      <c r="CC21" s="65">
        <v>0</v>
      </c>
      <c r="CD21" s="65">
        <v>0</v>
      </c>
      <c r="CE21" s="65">
        <v>0</v>
      </c>
      <c r="CF21" s="65">
        <v>0</v>
      </c>
      <c r="CG21" s="65">
        <v>0</v>
      </c>
      <c r="CH21" s="65">
        <v>0</v>
      </c>
      <c r="CI21" s="65">
        <v>0</v>
      </c>
      <c r="CJ21" s="65">
        <v>0</v>
      </c>
      <c r="CK21" s="65">
        <v>0</v>
      </c>
      <c r="CL21" s="65">
        <v>0</v>
      </c>
      <c r="CM21" s="65">
        <v>0</v>
      </c>
      <c r="CN21" s="66"/>
      <c r="CO21" s="67"/>
      <c r="CP21" s="68"/>
      <c r="CQ21" s="61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  <c r="DO21" s="61"/>
      <c r="DP21" s="61"/>
      <c r="DQ21" s="61"/>
      <c r="DR21" s="61"/>
      <c r="DS21" s="61"/>
      <c r="DT21" s="61"/>
      <c r="DU21" s="61"/>
      <c r="DV21" s="61"/>
      <c r="DW21" s="61"/>
      <c r="DX21" s="61"/>
      <c r="DY21" s="63"/>
      <c r="DZ21" s="68"/>
      <c r="EA21" s="61"/>
      <c r="EB21" s="61"/>
      <c r="EC21" s="61"/>
      <c r="ED21" s="61"/>
      <c r="EE21" s="61"/>
      <c r="EF21" s="61"/>
      <c r="EG21" s="61"/>
      <c r="EH21" s="61"/>
      <c r="EI21" s="61"/>
      <c r="EJ21" s="61"/>
      <c r="EK21" s="61"/>
      <c r="EL21" s="61"/>
      <c r="EM21" s="61"/>
      <c r="EN21" s="61"/>
      <c r="EO21" s="61"/>
      <c r="EP21" s="61"/>
      <c r="EQ21" s="63"/>
      <c r="ER21" s="64">
        <v>0</v>
      </c>
      <c r="ES21" s="65">
        <v>0</v>
      </c>
      <c r="ET21" s="65">
        <v>0</v>
      </c>
      <c r="EU21" s="65">
        <v>0</v>
      </c>
      <c r="EV21" s="65">
        <v>0</v>
      </c>
      <c r="EW21" s="65">
        <v>0</v>
      </c>
      <c r="EX21" s="65">
        <v>0</v>
      </c>
      <c r="EY21" s="65">
        <v>0</v>
      </c>
      <c r="EZ21" s="65">
        <v>0</v>
      </c>
      <c r="FA21" s="65">
        <v>0</v>
      </c>
      <c r="FB21" s="65">
        <v>0</v>
      </c>
      <c r="FC21" s="65">
        <v>0</v>
      </c>
      <c r="FD21" s="65">
        <v>0</v>
      </c>
      <c r="FE21" s="65">
        <v>0</v>
      </c>
      <c r="FF21" s="65">
        <v>0</v>
      </c>
      <c r="FG21" s="65">
        <v>0</v>
      </c>
      <c r="FH21" s="66"/>
      <c r="FI21" s="67"/>
      <c r="FJ21" s="68"/>
      <c r="FK21" s="61"/>
      <c r="FL21" s="61"/>
      <c r="FM21" s="61"/>
      <c r="FN21" s="61"/>
      <c r="FO21" s="61"/>
      <c r="FP21" s="61"/>
      <c r="FQ21" s="61"/>
      <c r="FR21" s="62"/>
      <c r="FS21" s="60"/>
      <c r="FT21" s="61"/>
      <c r="FU21" s="61"/>
      <c r="FV21" s="61"/>
      <c r="FW21" s="61"/>
      <c r="FX21" s="61"/>
      <c r="FY21" s="61"/>
      <c r="FZ21" s="61"/>
      <c r="GA21" s="63"/>
      <c r="GB21" s="68"/>
      <c r="GC21" s="61"/>
      <c r="GD21" s="61"/>
      <c r="GE21" s="61"/>
      <c r="GF21" s="61"/>
      <c r="GG21" s="61"/>
      <c r="GH21" s="61"/>
      <c r="GI21" s="61"/>
      <c r="GJ21" s="62"/>
      <c r="GK21" s="60"/>
      <c r="GL21" s="61"/>
      <c r="GM21" s="61"/>
      <c r="GN21" s="61"/>
      <c r="GO21" s="61"/>
      <c r="GP21" s="61"/>
      <c r="GQ21" s="61"/>
      <c r="GR21" s="61"/>
      <c r="GS21" s="63"/>
      <c r="GT21" s="68"/>
      <c r="GU21" s="61"/>
      <c r="GV21" s="61"/>
      <c r="GW21" s="61"/>
      <c r="GX21" s="61"/>
      <c r="GY21" s="61"/>
      <c r="GZ21" s="61"/>
      <c r="HA21" s="61"/>
      <c r="HB21" s="62"/>
      <c r="HC21" s="60"/>
      <c r="HD21" s="61"/>
      <c r="HE21" s="61"/>
      <c r="HF21" s="61"/>
      <c r="HG21" s="61"/>
      <c r="HH21" s="61"/>
      <c r="HI21" s="61"/>
      <c r="HJ21" s="61"/>
      <c r="HK21" s="63"/>
      <c r="HL21" s="64">
        <v>0</v>
      </c>
      <c r="HM21" s="65">
        <v>0</v>
      </c>
      <c r="HN21" s="65">
        <v>0</v>
      </c>
      <c r="HO21" s="65">
        <v>0</v>
      </c>
      <c r="HP21" s="65">
        <v>0</v>
      </c>
      <c r="HQ21" s="65">
        <v>0</v>
      </c>
      <c r="HR21" s="65">
        <v>0</v>
      </c>
      <c r="HS21" s="65">
        <v>0</v>
      </c>
      <c r="HT21" s="65">
        <v>0</v>
      </c>
      <c r="HU21" s="65">
        <v>0</v>
      </c>
      <c r="HV21" s="65">
        <v>1</v>
      </c>
      <c r="HW21" s="65">
        <v>0</v>
      </c>
      <c r="HX21" s="65">
        <v>0</v>
      </c>
      <c r="HY21" s="65">
        <v>0</v>
      </c>
      <c r="HZ21" s="65">
        <v>1</v>
      </c>
      <c r="IA21" s="65">
        <v>0</v>
      </c>
      <c r="IB21" s="66"/>
      <c r="IC21" s="66"/>
      <c r="ID21" s="61"/>
      <c r="IE21" s="61"/>
      <c r="IF21" s="61"/>
      <c r="IG21" s="61"/>
      <c r="IH21" s="61"/>
      <c r="II21" s="61"/>
      <c r="IJ21" s="61"/>
      <c r="IK21" s="61"/>
      <c r="IL21" s="61"/>
      <c r="IM21" s="61"/>
      <c r="IN21" s="61"/>
      <c r="IO21" s="61"/>
      <c r="IP21" s="61"/>
      <c r="IQ21" s="61"/>
      <c r="IR21" s="61"/>
      <c r="IS21" s="61"/>
      <c r="IT21" s="61"/>
      <c r="IU21" s="61"/>
      <c r="IV21" s="61"/>
      <c r="IW21" s="61"/>
      <c r="IX21" s="61"/>
      <c r="IY21" s="61"/>
      <c r="IZ21" s="61"/>
      <c r="JA21" s="61"/>
      <c r="JB21" s="61"/>
      <c r="JC21" s="61"/>
      <c r="JD21" s="61"/>
      <c r="JE21" s="61"/>
      <c r="JF21" s="61"/>
      <c r="JG21" s="61"/>
      <c r="JH21" s="61"/>
      <c r="JI21" s="61"/>
      <c r="JJ21" s="61"/>
      <c r="JK21" s="61"/>
      <c r="JL21" s="61"/>
      <c r="JM21" s="61"/>
      <c r="JN21" s="61"/>
      <c r="JO21" s="61"/>
      <c r="JP21" s="61"/>
      <c r="JQ21" s="61"/>
      <c r="JR21" s="61"/>
      <c r="JS21" s="61"/>
      <c r="JT21" s="61"/>
      <c r="JU21" s="61"/>
      <c r="JV21" s="61"/>
      <c r="JW21" s="61"/>
      <c r="JX21" s="61"/>
      <c r="JY21" s="61"/>
      <c r="JZ21" s="61"/>
      <c r="KA21" s="61"/>
      <c r="KB21" s="61"/>
      <c r="KC21" s="61"/>
      <c r="KD21" s="61"/>
      <c r="KE21" s="61"/>
      <c r="KF21" s="61"/>
      <c r="KG21" s="61"/>
      <c r="KH21" s="61"/>
      <c r="KI21" s="61"/>
      <c r="KJ21" s="61"/>
      <c r="KK21" s="61"/>
      <c r="KL21" s="61"/>
      <c r="KM21" s="61"/>
      <c r="KN21" s="61"/>
      <c r="KO21" s="61"/>
      <c r="KP21" s="61"/>
      <c r="KQ21" s="61"/>
      <c r="KR21" s="61"/>
      <c r="KS21" s="61"/>
      <c r="KT21" s="61"/>
      <c r="KU21" s="61"/>
      <c r="KV21" s="61"/>
      <c r="KW21" s="61"/>
      <c r="KX21" s="61"/>
      <c r="KY21" s="61"/>
      <c r="KZ21" s="61"/>
      <c r="LA21" s="61"/>
      <c r="LB21" s="61"/>
      <c r="LC21" s="61"/>
      <c r="LD21" s="61"/>
      <c r="LE21" s="61"/>
      <c r="LF21" s="61"/>
      <c r="LG21" s="61"/>
      <c r="LH21" s="61"/>
      <c r="LI21" s="61"/>
      <c r="LJ21" s="61"/>
      <c r="LK21" s="61"/>
      <c r="LL21" s="61"/>
      <c r="LM21" s="61"/>
      <c r="LN21" s="61"/>
      <c r="LO21" s="63"/>
      <c r="LP21" s="69"/>
      <c r="LQ21" s="66"/>
      <c r="LR21" s="66"/>
      <c r="LS21" s="66"/>
      <c r="LT21" s="66"/>
      <c r="LU21" s="66"/>
      <c r="LV21" s="66"/>
      <c r="LW21" s="66"/>
      <c r="LX21" s="66"/>
      <c r="LY21" s="66"/>
      <c r="LZ21" s="66"/>
      <c r="MA21" s="66"/>
      <c r="MB21" s="66"/>
      <c r="MC21" s="66"/>
      <c r="MD21" s="66"/>
      <c r="ME21" s="66"/>
      <c r="MF21" s="66"/>
      <c r="MG21" s="67"/>
      <c r="MH21" s="69"/>
      <c r="MI21" s="66"/>
      <c r="MJ21" s="66"/>
      <c r="MK21" s="66"/>
      <c r="ML21" s="66"/>
      <c r="MM21" s="66"/>
      <c r="MN21" s="66"/>
      <c r="MO21" s="66"/>
      <c r="MP21" s="66"/>
      <c r="MQ21" s="66"/>
      <c r="MR21" s="66"/>
      <c r="MS21" s="66"/>
      <c r="MT21" s="66"/>
      <c r="MU21" s="66"/>
      <c r="MV21" s="66"/>
      <c r="MW21" s="66"/>
      <c r="MX21" s="66"/>
      <c r="MY21" s="67"/>
      <c r="MZ21" s="69"/>
      <c r="NA21" s="66"/>
      <c r="NB21" s="66"/>
      <c r="NC21" s="66"/>
      <c r="ND21" s="66"/>
      <c r="NE21" s="66"/>
      <c r="NF21" s="66"/>
      <c r="NG21" s="66"/>
      <c r="NH21" s="66"/>
      <c r="NI21" s="66"/>
      <c r="NJ21" s="66"/>
      <c r="NK21" s="66"/>
      <c r="NL21" s="66"/>
      <c r="NM21" s="66"/>
      <c r="NN21" s="66"/>
      <c r="NO21" s="66"/>
      <c r="NP21" s="66"/>
      <c r="NQ21" s="67"/>
      <c r="NR21" s="69"/>
      <c r="NS21" s="66"/>
      <c r="NT21" s="66"/>
      <c r="NU21" s="66"/>
      <c r="NV21" s="66"/>
      <c r="NW21" s="66"/>
      <c r="NX21" s="66"/>
      <c r="NY21" s="66"/>
      <c r="NZ21" s="66"/>
      <c r="OA21" s="66"/>
      <c r="OB21" s="66"/>
      <c r="OC21" s="66"/>
      <c r="OD21" s="66"/>
      <c r="OE21" s="66"/>
      <c r="OF21" s="66"/>
      <c r="OG21" s="66"/>
      <c r="OH21" s="66"/>
      <c r="OI21" s="67"/>
      <c r="OJ21" s="69"/>
      <c r="OK21" s="66"/>
      <c r="OL21" s="66"/>
      <c r="OM21" s="66"/>
      <c r="ON21" s="66"/>
      <c r="OO21" s="66"/>
      <c r="OP21" s="66"/>
      <c r="OQ21" s="66"/>
      <c r="OR21" s="66"/>
      <c r="OS21" s="66"/>
      <c r="OT21" s="66"/>
      <c r="OU21" s="66"/>
      <c r="OV21" s="66"/>
      <c r="OW21" s="66"/>
      <c r="OX21" s="66"/>
      <c r="OY21" s="66"/>
      <c r="OZ21" s="66"/>
      <c r="PA21" s="67"/>
      <c r="PB21" s="69"/>
      <c r="PC21" s="66"/>
      <c r="PD21" s="66"/>
      <c r="PE21" s="66"/>
      <c r="PF21" s="66"/>
      <c r="PG21" s="66"/>
      <c r="PH21" s="66"/>
      <c r="PI21" s="66"/>
      <c r="PJ21" s="66"/>
      <c r="PK21" s="66"/>
      <c r="PL21" s="66"/>
      <c r="PM21" s="66"/>
      <c r="PN21" s="66"/>
      <c r="PO21" s="66"/>
      <c r="PP21" s="66"/>
      <c r="PQ21" s="66"/>
      <c r="PR21" s="66"/>
      <c r="PS21" s="67"/>
      <c r="PT21" s="69"/>
      <c r="PU21" s="66"/>
      <c r="PV21" s="66"/>
      <c r="PW21" s="66"/>
      <c r="PX21" s="66"/>
      <c r="PY21" s="66"/>
      <c r="PZ21" s="66"/>
      <c r="QA21" s="66"/>
      <c r="QB21" s="66"/>
      <c r="QC21" s="66"/>
      <c r="QD21" s="66"/>
      <c r="QE21" s="66"/>
      <c r="QF21" s="66"/>
      <c r="QG21" s="66"/>
      <c r="QH21" s="66"/>
      <c r="QI21" s="66"/>
      <c r="QJ21" s="66"/>
      <c r="QK21" s="67"/>
      <c r="QL21" s="69"/>
      <c r="QM21" s="66"/>
      <c r="QN21" s="66"/>
      <c r="QO21" s="66"/>
      <c r="QP21" s="66"/>
      <c r="QQ21" s="66"/>
      <c r="QR21" s="66"/>
      <c r="QS21" s="66"/>
      <c r="QT21" s="66"/>
      <c r="QU21" s="66"/>
      <c r="QV21" s="66"/>
      <c r="QW21" s="66"/>
      <c r="QX21" s="66"/>
      <c r="QY21" s="66"/>
      <c r="QZ21" s="66"/>
      <c r="RA21" s="66"/>
      <c r="RB21" s="66"/>
      <c r="RC21" s="67"/>
    </row>
    <row r="22" ht="25.4" customHeight="1">
      <c r="A22" s="70"/>
      <c r="B22" s="102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3"/>
      <c r="V22" s="68"/>
      <c r="W22" s="61"/>
      <c r="X22" s="61"/>
      <c r="Y22" s="61"/>
      <c r="Z22" s="61"/>
      <c r="AA22" s="61"/>
      <c r="AB22" s="61"/>
      <c r="AC22" s="61"/>
      <c r="AD22" s="62"/>
      <c r="AE22" s="60"/>
      <c r="AF22" s="61"/>
      <c r="AG22" s="61"/>
      <c r="AH22" s="61"/>
      <c r="AI22" s="61"/>
      <c r="AJ22" s="61"/>
      <c r="AK22" s="61"/>
      <c r="AL22" s="61"/>
      <c r="AM22" s="63"/>
      <c r="AN22" s="68"/>
      <c r="AO22" s="61"/>
      <c r="AP22" s="61"/>
      <c r="AQ22" s="61"/>
      <c r="AR22" s="61"/>
      <c r="AS22" s="61"/>
      <c r="AT22" s="61"/>
      <c r="AU22" s="61"/>
      <c r="AV22" s="62"/>
      <c r="AW22" s="60"/>
      <c r="AX22" s="61"/>
      <c r="AY22" s="61"/>
      <c r="AZ22" s="61"/>
      <c r="BA22" s="61"/>
      <c r="BB22" s="61"/>
      <c r="BC22" s="61"/>
      <c r="BD22" s="61"/>
      <c r="BE22" s="63"/>
      <c r="BF22" s="68"/>
      <c r="BG22" s="61"/>
      <c r="BH22" s="61"/>
      <c r="BI22" s="61"/>
      <c r="BJ22" s="61"/>
      <c r="BK22" s="61"/>
      <c r="BL22" s="61"/>
      <c r="BM22" s="61"/>
      <c r="BN22" s="62"/>
      <c r="BO22" s="60"/>
      <c r="BP22" s="61"/>
      <c r="BQ22" s="61"/>
      <c r="BR22" s="61"/>
      <c r="BS22" s="61"/>
      <c r="BT22" s="61"/>
      <c r="BU22" s="61"/>
      <c r="BV22" s="61"/>
      <c r="BW22" s="63"/>
      <c r="BX22" s="68"/>
      <c r="BY22" s="61"/>
      <c r="BZ22" s="61"/>
      <c r="CA22" s="61"/>
      <c r="CB22" s="61"/>
      <c r="CC22" s="61"/>
      <c r="CD22" s="61"/>
      <c r="CE22" s="61"/>
      <c r="CF22" s="62"/>
      <c r="CG22" s="60"/>
      <c r="CH22" s="61"/>
      <c r="CI22" s="61"/>
      <c r="CJ22" s="61"/>
      <c r="CK22" s="61"/>
      <c r="CL22" s="61"/>
      <c r="CM22" s="61"/>
      <c r="CN22" s="61"/>
      <c r="CO22" s="63"/>
      <c r="CP22" s="68"/>
      <c r="CQ22" s="61"/>
      <c r="CR22" s="61"/>
      <c r="CS22" s="61"/>
      <c r="CT22" s="61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  <c r="DG22" s="61"/>
      <c r="DH22" s="61"/>
      <c r="DI22" s="61"/>
      <c r="DJ22" s="61"/>
      <c r="DK22" s="61"/>
      <c r="DL22" s="61"/>
      <c r="DM22" s="61"/>
      <c r="DN22" s="61"/>
      <c r="DO22" s="61"/>
      <c r="DP22" s="61"/>
      <c r="DQ22" s="61"/>
      <c r="DR22" s="61"/>
      <c r="DS22" s="61"/>
      <c r="DT22" s="61"/>
      <c r="DU22" s="61"/>
      <c r="DV22" s="61"/>
      <c r="DW22" s="61"/>
      <c r="DX22" s="61"/>
      <c r="DY22" s="63"/>
      <c r="DZ22" s="68"/>
      <c r="EA22" s="61"/>
      <c r="EB22" s="61"/>
      <c r="EC22" s="61"/>
      <c r="ED22" s="61"/>
      <c r="EE22" s="61"/>
      <c r="EF22" s="61"/>
      <c r="EG22" s="61"/>
      <c r="EH22" s="61"/>
      <c r="EI22" s="61"/>
      <c r="EJ22" s="61"/>
      <c r="EK22" s="61"/>
      <c r="EL22" s="61"/>
      <c r="EM22" s="61"/>
      <c r="EN22" s="61"/>
      <c r="EO22" s="61"/>
      <c r="EP22" s="61"/>
      <c r="EQ22" s="61"/>
      <c r="ER22" s="61"/>
      <c r="ES22" s="61"/>
      <c r="ET22" s="61"/>
      <c r="EU22" s="61"/>
      <c r="EV22" s="61"/>
      <c r="EW22" s="61"/>
      <c r="EX22" s="61"/>
      <c r="EY22" s="61"/>
      <c r="EZ22" s="62"/>
      <c r="FA22" s="60"/>
      <c r="FB22" s="61"/>
      <c r="FC22" s="61"/>
      <c r="FD22" s="61"/>
      <c r="FE22" s="61"/>
      <c r="FF22" s="61"/>
      <c r="FG22" s="61"/>
      <c r="FH22" s="61"/>
      <c r="FI22" s="63"/>
      <c r="FJ22" s="68"/>
      <c r="FK22" s="61"/>
      <c r="FL22" s="61"/>
      <c r="FM22" s="61"/>
      <c r="FN22" s="61"/>
      <c r="FO22" s="61"/>
      <c r="FP22" s="61"/>
      <c r="FQ22" s="61"/>
      <c r="FR22" s="62"/>
      <c r="FS22" s="60"/>
      <c r="FT22" s="61"/>
      <c r="FU22" s="61"/>
      <c r="FV22" s="61"/>
      <c r="FW22" s="61"/>
      <c r="FX22" s="61"/>
      <c r="FY22" s="61"/>
      <c r="FZ22" s="61"/>
      <c r="GA22" s="63"/>
      <c r="GB22" s="68"/>
      <c r="GC22" s="61"/>
      <c r="GD22" s="61"/>
      <c r="GE22" s="61"/>
      <c r="GF22" s="61"/>
      <c r="GG22" s="61"/>
      <c r="GH22" s="61"/>
      <c r="GI22" s="61"/>
      <c r="GJ22" s="62"/>
      <c r="GK22" s="60"/>
      <c r="GL22" s="61"/>
      <c r="GM22" s="61"/>
      <c r="GN22" s="61"/>
      <c r="GO22" s="61"/>
      <c r="GP22" s="61"/>
      <c r="GQ22" s="61"/>
      <c r="GR22" s="61"/>
      <c r="GS22" s="63"/>
      <c r="GT22" s="68"/>
      <c r="GU22" s="61"/>
      <c r="GV22" s="61"/>
      <c r="GW22" s="61"/>
      <c r="GX22" s="61"/>
      <c r="GY22" s="61"/>
      <c r="GZ22" s="61"/>
      <c r="HA22" s="61"/>
      <c r="HB22" s="62"/>
      <c r="HC22" s="60"/>
      <c r="HD22" s="61"/>
      <c r="HE22" s="61"/>
      <c r="HF22" s="61"/>
      <c r="HG22" s="61"/>
      <c r="HH22" s="61"/>
      <c r="HI22" s="61"/>
      <c r="HJ22" s="61"/>
      <c r="HK22" s="63"/>
      <c r="HL22" s="68"/>
      <c r="HM22" s="61"/>
      <c r="HN22" s="61"/>
      <c r="HO22" s="61"/>
      <c r="HP22" s="61"/>
      <c r="HQ22" s="61"/>
      <c r="HR22" s="61"/>
      <c r="HS22" s="61"/>
      <c r="HT22" s="62"/>
      <c r="HU22" s="60"/>
      <c r="HV22" s="61"/>
      <c r="HW22" s="61"/>
      <c r="HX22" s="61"/>
      <c r="HY22" s="61"/>
      <c r="HZ22" s="61"/>
      <c r="IA22" s="61"/>
      <c r="IB22" s="61"/>
      <c r="IC22" s="61"/>
      <c r="ID22" s="61"/>
      <c r="IE22" s="61"/>
      <c r="IF22" s="61"/>
      <c r="IG22" s="61"/>
      <c r="IH22" s="61"/>
      <c r="II22" s="61"/>
      <c r="IJ22" s="61"/>
      <c r="IK22" s="61"/>
      <c r="IL22" s="61"/>
      <c r="IM22" s="61"/>
      <c r="IN22" s="61"/>
      <c r="IO22" s="61"/>
      <c r="IP22" s="61"/>
      <c r="IQ22" s="61"/>
      <c r="IR22" s="61"/>
      <c r="IS22" s="61"/>
      <c r="IT22" s="61"/>
      <c r="IU22" s="61"/>
      <c r="IV22" s="61"/>
      <c r="IW22" s="61"/>
      <c r="IX22" s="61"/>
      <c r="IY22" s="61"/>
      <c r="IZ22" s="61"/>
      <c r="JA22" s="61"/>
      <c r="JB22" s="61"/>
      <c r="JC22" s="61"/>
      <c r="JD22" s="61"/>
      <c r="JE22" s="61"/>
      <c r="JF22" s="61"/>
      <c r="JG22" s="61"/>
      <c r="JH22" s="61"/>
      <c r="JI22" s="61"/>
      <c r="JJ22" s="61"/>
      <c r="JK22" s="61"/>
      <c r="JL22" s="61"/>
      <c r="JM22" s="61"/>
      <c r="JN22" s="61"/>
      <c r="JO22" s="61"/>
      <c r="JP22" s="61"/>
      <c r="JQ22" s="61"/>
      <c r="JR22" s="61"/>
      <c r="JS22" s="61"/>
      <c r="JT22" s="61"/>
      <c r="JU22" s="61"/>
      <c r="JV22" s="61"/>
      <c r="JW22" s="61"/>
      <c r="JX22" s="61"/>
      <c r="JY22" s="61"/>
      <c r="JZ22" s="61"/>
      <c r="KA22" s="61"/>
      <c r="KB22" s="61"/>
      <c r="KC22" s="61"/>
      <c r="KD22" s="61"/>
      <c r="KE22" s="61"/>
      <c r="KF22" s="61"/>
      <c r="KG22" s="61"/>
      <c r="KH22" s="61"/>
      <c r="KI22" s="61"/>
      <c r="KJ22" s="61"/>
      <c r="KK22" s="61"/>
      <c r="KL22" s="61"/>
      <c r="KM22" s="61"/>
      <c r="KN22" s="61"/>
      <c r="KO22" s="61"/>
      <c r="KP22" s="61"/>
      <c r="KQ22" s="61"/>
      <c r="KR22" s="61"/>
      <c r="KS22" s="61"/>
      <c r="KT22" s="61"/>
      <c r="KU22" s="61"/>
      <c r="KV22" s="61"/>
      <c r="KW22" s="61"/>
      <c r="KX22" s="61"/>
      <c r="KY22" s="61"/>
      <c r="KZ22" s="61"/>
      <c r="LA22" s="61"/>
      <c r="LB22" s="61"/>
      <c r="LC22" s="61"/>
      <c r="LD22" s="61"/>
      <c r="LE22" s="61"/>
      <c r="LF22" s="61"/>
      <c r="LG22" s="61"/>
      <c r="LH22" s="61"/>
      <c r="LI22" s="61"/>
      <c r="LJ22" s="61"/>
      <c r="LK22" s="61"/>
      <c r="LL22" s="61"/>
      <c r="LM22" s="61"/>
      <c r="LN22" s="61"/>
      <c r="LO22" s="63"/>
      <c r="LP22" s="78"/>
      <c r="LQ22" s="76"/>
      <c r="LR22" s="76"/>
      <c r="LS22" s="76"/>
      <c r="LT22" s="76"/>
      <c r="LU22" s="76"/>
      <c r="LV22" s="76"/>
      <c r="LW22" s="76"/>
      <c r="LX22" s="76"/>
      <c r="LY22" s="76"/>
      <c r="LZ22" s="76"/>
      <c r="MA22" s="76"/>
      <c r="MB22" s="76"/>
      <c r="MC22" s="76"/>
      <c r="MD22" s="76"/>
      <c r="ME22" s="76"/>
      <c r="MF22" s="76"/>
      <c r="MG22" s="77"/>
      <c r="MH22" s="78"/>
      <c r="MI22" s="76"/>
      <c r="MJ22" s="76"/>
      <c r="MK22" s="76"/>
      <c r="ML22" s="76"/>
      <c r="MM22" s="76"/>
      <c r="MN22" s="76"/>
      <c r="MO22" s="76"/>
      <c r="MP22" s="76"/>
      <c r="MQ22" s="76"/>
      <c r="MR22" s="76"/>
      <c r="MS22" s="76"/>
      <c r="MT22" s="76"/>
      <c r="MU22" s="76"/>
      <c r="MV22" s="76"/>
      <c r="MW22" s="76"/>
      <c r="MX22" s="76"/>
      <c r="MY22" s="77"/>
      <c r="MZ22" s="78"/>
      <c r="NA22" s="76"/>
      <c r="NB22" s="76"/>
      <c r="NC22" s="76"/>
      <c r="ND22" s="76"/>
      <c r="NE22" s="76"/>
      <c r="NF22" s="76"/>
      <c r="NG22" s="76"/>
      <c r="NH22" s="76"/>
      <c r="NI22" s="76"/>
      <c r="NJ22" s="76"/>
      <c r="NK22" s="76"/>
      <c r="NL22" s="76"/>
      <c r="NM22" s="76"/>
      <c r="NN22" s="76"/>
      <c r="NO22" s="76"/>
      <c r="NP22" s="76"/>
      <c r="NQ22" s="77"/>
      <c r="NR22" s="78"/>
      <c r="NS22" s="76"/>
      <c r="NT22" s="76"/>
      <c r="NU22" s="76"/>
      <c r="NV22" s="76"/>
      <c r="NW22" s="76"/>
      <c r="NX22" s="76"/>
      <c r="NY22" s="76"/>
      <c r="NZ22" s="76"/>
      <c r="OA22" s="76"/>
      <c r="OB22" s="76"/>
      <c r="OC22" s="76"/>
      <c r="OD22" s="76"/>
      <c r="OE22" s="76"/>
      <c r="OF22" s="76"/>
      <c r="OG22" s="76"/>
      <c r="OH22" s="76"/>
      <c r="OI22" s="77"/>
      <c r="OJ22" s="78"/>
      <c r="OK22" s="76"/>
      <c r="OL22" s="76"/>
      <c r="OM22" s="76"/>
      <c r="ON22" s="76"/>
      <c r="OO22" s="76"/>
      <c r="OP22" s="76"/>
      <c r="OQ22" s="76"/>
      <c r="OR22" s="76"/>
      <c r="OS22" s="76"/>
      <c r="OT22" s="76"/>
      <c r="OU22" s="76"/>
      <c r="OV22" s="76"/>
      <c r="OW22" s="76"/>
      <c r="OX22" s="76"/>
      <c r="OY22" s="76"/>
      <c r="OZ22" s="76"/>
      <c r="PA22" s="77"/>
      <c r="PB22" s="78"/>
      <c r="PC22" s="76"/>
      <c r="PD22" s="76"/>
      <c r="PE22" s="76"/>
      <c r="PF22" s="76"/>
      <c r="PG22" s="76"/>
      <c r="PH22" s="76"/>
      <c r="PI22" s="76"/>
      <c r="PJ22" s="76"/>
      <c r="PK22" s="76"/>
      <c r="PL22" s="76"/>
      <c r="PM22" s="76"/>
      <c r="PN22" s="76"/>
      <c r="PO22" s="76"/>
      <c r="PP22" s="76"/>
      <c r="PQ22" s="76"/>
      <c r="PR22" s="76"/>
      <c r="PS22" s="77"/>
      <c r="PT22" s="78"/>
      <c r="PU22" s="76"/>
      <c r="PV22" s="76"/>
      <c r="PW22" s="76"/>
      <c r="PX22" s="76"/>
      <c r="PY22" s="76"/>
      <c r="PZ22" s="76"/>
      <c r="QA22" s="76"/>
      <c r="QB22" s="76"/>
      <c r="QC22" s="76"/>
      <c r="QD22" s="76"/>
      <c r="QE22" s="76"/>
      <c r="QF22" s="76"/>
      <c r="QG22" s="76"/>
      <c r="QH22" s="76"/>
      <c r="QI22" s="76"/>
      <c r="QJ22" s="76"/>
      <c r="QK22" s="77"/>
      <c r="QL22" s="78"/>
      <c r="QM22" s="76"/>
      <c r="QN22" s="76"/>
      <c r="QO22" s="76"/>
      <c r="QP22" s="76"/>
      <c r="QQ22" s="76"/>
      <c r="QR22" s="76"/>
      <c r="QS22" s="76"/>
      <c r="QT22" s="76"/>
      <c r="QU22" s="76"/>
      <c r="QV22" s="76"/>
      <c r="QW22" s="76"/>
      <c r="QX22" s="76"/>
      <c r="QY22" s="76"/>
      <c r="QZ22" s="76"/>
      <c r="RA22" s="76"/>
      <c r="RB22" s="76"/>
      <c r="RC22" s="77"/>
    </row>
    <row r="23" ht="25.4" customHeight="1">
      <c r="A23" s="79"/>
      <c r="B23" s="103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3"/>
      <c r="V23" s="68"/>
      <c r="W23" s="61"/>
      <c r="X23" s="61"/>
      <c r="Y23" s="61"/>
      <c r="Z23" s="61"/>
      <c r="AA23" s="61"/>
      <c r="AB23" s="61"/>
      <c r="AC23" s="61"/>
      <c r="AD23" s="62"/>
      <c r="AE23" s="60"/>
      <c r="AF23" s="61"/>
      <c r="AG23" s="61"/>
      <c r="AH23" s="61"/>
      <c r="AI23" s="61"/>
      <c r="AJ23" s="61"/>
      <c r="AK23" s="61"/>
      <c r="AL23" s="61"/>
      <c r="AM23" s="63"/>
      <c r="AN23" s="68"/>
      <c r="AO23" s="61"/>
      <c r="AP23" s="61"/>
      <c r="AQ23" s="61"/>
      <c r="AR23" s="61"/>
      <c r="AS23" s="61"/>
      <c r="AT23" s="61"/>
      <c r="AU23" s="61"/>
      <c r="AV23" s="62"/>
      <c r="AW23" s="60"/>
      <c r="AX23" s="61"/>
      <c r="AY23" s="61"/>
      <c r="AZ23" s="61"/>
      <c r="BA23" s="61"/>
      <c r="BB23" s="61"/>
      <c r="BC23" s="61"/>
      <c r="BD23" s="61"/>
      <c r="BE23" s="63"/>
      <c r="BF23" s="68"/>
      <c r="BG23" s="61"/>
      <c r="BH23" s="61"/>
      <c r="BI23" s="61"/>
      <c r="BJ23" s="61"/>
      <c r="BK23" s="61"/>
      <c r="BL23" s="61"/>
      <c r="BM23" s="61"/>
      <c r="BN23" s="62"/>
      <c r="BO23" s="60"/>
      <c r="BP23" s="61"/>
      <c r="BQ23" s="61"/>
      <c r="BR23" s="61"/>
      <c r="BS23" s="61"/>
      <c r="BT23" s="61"/>
      <c r="BU23" s="61"/>
      <c r="BV23" s="61"/>
      <c r="BW23" s="63"/>
      <c r="BX23" s="68"/>
      <c r="BY23" s="61"/>
      <c r="BZ23" s="61"/>
      <c r="CA23" s="61"/>
      <c r="CB23" s="61"/>
      <c r="CC23" s="61"/>
      <c r="CD23" s="61"/>
      <c r="CE23" s="61"/>
      <c r="CF23" s="62"/>
      <c r="CG23" s="60"/>
      <c r="CH23" s="61"/>
      <c r="CI23" s="61"/>
      <c r="CJ23" s="61"/>
      <c r="CK23" s="61"/>
      <c r="CL23" s="61"/>
      <c r="CM23" s="61"/>
      <c r="CN23" s="61"/>
      <c r="CO23" s="63"/>
      <c r="CP23" s="68"/>
      <c r="CQ23" s="61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  <c r="DO23" s="61"/>
      <c r="DP23" s="61"/>
      <c r="DQ23" s="61"/>
      <c r="DR23" s="61"/>
      <c r="DS23" s="61"/>
      <c r="DT23" s="61"/>
      <c r="DU23" s="61"/>
      <c r="DV23" s="61"/>
      <c r="DW23" s="61"/>
      <c r="DX23" s="61"/>
      <c r="DY23" s="63"/>
      <c r="DZ23" s="68"/>
      <c r="EA23" s="61"/>
      <c r="EB23" s="61"/>
      <c r="EC23" s="61"/>
      <c r="ED23" s="61"/>
      <c r="EE23" s="61"/>
      <c r="EF23" s="61"/>
      <c r="EG23" s="61"/>
      <c r="EH23" s="61"/>
      <c r="EI23" s="61"/>
      <c r="EJ23" s="61"/>
      <c r="EK23" s="61"/>
      <c r="EL23" s="61"/>
      <c r="EM23" s="61"/>
      <c r="EN23" s="61"/>
      <c r="EO23" s="61"/>
      <c r="EP23" s="61"/>
      <c r="EQ23" s="61"/>
      <c r="ER23" s="61"/>
      <c r="ES23" s="61"/>
      <c r="ET23" s="61"/>
      <c r="EU23" s="61"/>
      <c r="EV23" s="61"/>
      <c r="EW23" s="61"/>
      <c r="EX23" s="61"/>
      <c r="EY23" s="61"/>
      <c r="EZ23" s="62"/>
      <c r="FA23" s="60"/>
      <c r="FB23" s="61"/>
      <c r="FC23" s="61"/>
      <c r="FD23" s="61"/>
      <c r="FE23" s="61"/>
      <c r="FF23" s="61"/>
      <c r="FG23" s="61"/>
      <c r="FH23" s="61"/>
      <c r="FI23" s="63"/>
      <c r="FJ23" s="68"/>
      <c r="FK23" s="61"/>
      <c r="FL23" s="61"/>
      <c r="FM23" s="61"/>
      <c r="FN23" s="61"/>
      <c r="FO23" s="61"/>
      <c r="FP23" s="61"/>
      <c r="FQ23" s="61"/>
      <c r="FR23" s="62"/>
      <c r="FS23" s="60"/>
      <c r="FT23" s="61"/>
      <c r="FU23" s="61"/>
      <c r="FV23" s="61"/>
      <c r="FW23" s="61"/>
      <c r="FX23" s="61"/>
      <c r="FY23" s="61"/>
      <c r="FZ23" s="61"/>
      <c r="GA23" s="63"/>
      <c r="GB23" s="68"/>
      <c r="GC23" s="61"/>
      <c r="GD23" s="61"/>
      <c r="GE23" s="61"/>
      <c r="GF23" s="61"/>
      <c r="GG23" s="61"/>
      <c r="GH23" s="61"/>
      <c r="GI23" s="61"/>
      <c r="GJ23" s="62"/>
      <c r="GK23" s="60"/>
      <c r="GL23" s="61"/>
      <c r="GM23" s="61"/>
      <c r="GN23" s="61"/>
      <c r="GO23" s="61"/>
      <c r="GP23" s="61"/>
      <c r="GQ23" s="61"/>
      <c r="GR23" s="61"/>
      <c r="GS23" s="63"/>
      <c r="GT23" s="68"/>
      <c r="GU23" s="61"/>
      <c r="GV23" s="61"/>
      <c r="GW23" s="61"/>
      <c r="GX23" s="61"/>
      <c r="GY23" s="61"/>
      <c r="GZ23" s="61"/>
      <c r="HA23" s="61"/>
      <c r="HB23" s="62"/>
      <c r="HC23" s="60"/>
      <c r="HD23" s="61"/>
      <c r="HE23" s="61"/>
      <c r="HF23" s="61"/>
      <c r="HG23" s="61"/>
      <c r="HH23" s="61"/>
      <c r="HI23" s="61"/>
      <c r="HJ23" s="61"/>
      <c r="HK23" s="63"/>
      <c r="HL23" s="68"/>
      <c r="HM23" s="61"/>
      <c r="HN23" s="61"/>
      <c r="HO23" s="61"/>
      <c r="HP23" s="61"/>
      <c r="HQ23" s="61"/>
      <c r="HR23" s="61"/>
      <c r="HS23" s="61"/>
      <c r="HT23" s="62"/>
      <c r="HU23" s="60"/>
      <c r="HV23" s="61"/>
      <c r="HW23" s="61"/>
      <c r="HX23" s="61"/>
      <c r="HY23" s="61"/>
      <c r="HZ23" s="61"/>
      <c r="IA23" s="61"/>
      <c r="IB23" s="61"/>
      <c r="IC23" s="61"/>
      <c r="ID23" s="61"/>
      <c r="IE23" s="61"/>
      <c r="IF23" s="61"/>
      <c r="IG23" s="61"/>
      <c r="IH23" s="61"/>
      <c r="II23" s="61"/>
      <c r="IJ23" s="61"/>
      <c r="IK23" s="61"/>
      <c r="IL23" s="61"/>
      <c r="IM23" s="61"/>
      <c r="IN23" s="61"/>
      <c r="IO23" s="61"/>
      <c r="IP23" s="61"/>
      <c r="IQ23" s="61"/>
      <c r="IR23" s="61"/>
      <c r="IS23" s="61"/>
      <c r="IT23" s="61"/>
      <c r="IU23" s="61"/>
      <c r="IV23" s="61"/>
      <c r="IW23" s="61"/>
      <c r="IX23" s="61"/>
      <c r="IY23" s="61"/>
      <c r="IZ23" s="61"/>
      <c r="JA23" s="61"/>
      <c r="JB23" s="61"/>
      <c r="JC23" s="61"/>
      <c r="JD23" s="61"/>
      <c r="JE23" s="61"/>
      <c r="JF23" s="61"/>
      <c r="JG23" s="61"/>
      <c r="JH23" s="61"/>
      <c r="JI23" s="61"/>
      <c r="JJ23" s="61"/>
      <c r="JK23" s="61"/>
      <c r="JL23" s="61"/>
      <c r="JM23" s="61"/>
      <c r="JN23" s="61"/>
      <c r="JO23" s="61"/>
      <c r="JP23" s="61"/>
      <c r="JQ23" s="61"/>
      <c r="JR23" s="61"/>
      <c r="JS23" s="61"/>
      <c r="JT23" s="61"/>
      <c r="JU23" s="61"/>
      <c r="JV23" s="61"/>
      <c r="JW23" s="61"/>
      <c r="JX23" s="61"/>
      <c r="JY23" s="61"/>
      <c r="JZ23" s="61"/>
      <c r="KA23" s="61"/>
      <c r="KB23" s="61"/>
      <c r="KC23" s="61"/>
      <c r="KD23" s="61"/>
      <c r="KE23" s="61"/>
      <c r="KF23" s="61"/>
      <c r="KG23" s="61"/>
      <c r="KH23" s="61"/>
      <c r="KI23" s="61"/>
      <c r="KJ23" s="61"/>
      <c r="KK23" s="61"/>
      <c r="KL23" s="61"/>
      <c r="KM23" s="61"/>
      <c r="KN23" s="61"/>
      <c r="KO23" s="61"/>
      <c r="KP23" s="61"/>
      <c r="KQ23" s="61"/>
      <c r="KR23" s="61"/>
      <c r="KS23" s="61"/>
      <c r="KT23" s="61"/>
      <c r="KU23" s="61"/>
      <c r="KV23" s="61"/>
      <c r="KW23" s="61"/>
      <c r="KX23" s="61"/>
      <c r="KY23" s="61"/>
      <c r="KZ23" s="61"/>
      <c r="LA23" s="61"/>
      <c r="LB23" s="61"/>
      <c r="LC23" s="61"/>
      <c r="LD23" s="61"/>
      <c r="LE23" s="61"/>
      <c r="LF23" s="61"/>
      <c r="LG23" s="61"/>
      <c r="LH23" s="61"/>
      <c r="LI23" s="61"/>
      <c r="LJ23" s="61"/>
      <c r="LK23" s="61"/>
      <c r="LL23" s="61"/>
      <c r="LM23" s="61"/>
      <c r="LN23" s="61"/>
      <c r="LO23" s="63"/>
      <c r="LP23" s="69"/>
      <c r="LQ23" s="66"/>
      <c r="LR23" s="66"/>
      <c r="LS23" s="66"/>
      <c r="LT23" s="66"/>
      <c r="LU23" s="66"/>
      <c r="LV23" s="66"/>
      <c r="LW23" s="66"/>
      <c r="LX23" s="66"/>
      <c r="LY23" s="66"/>
      <c r="LZ23" s="66"/>
      <c r="MA23" s="66"/>
      <c r="MB23" s="66"/>
      <c r="MC23" s="66"/>
      <c r="MD23" s="66"/>
      <c r="ME23" s="66"/>
      <c r="MF23" s="66"/>
      <c r="MG23" s="67"/>
      <c r="MH23" s="69"/>
      <c r="MI23" s="66"/>
      <c r="MJ23" s="66"/>
      <c r="MK23" s="66"/>
      <c r="ML23" s="66"/>
      <c r="MM23" s="66"/>
      <c r="MN23" s="66"/>
      <c r="MO23" s="66"/>
      <c r="MP23" s="66"/>
      <c r="MQ23" s="66"/>
      <c r="MR23" s="66"/>
      <c r="MS23" s="66"/>
      <c r="MT23" s="66"/>
      <c r="MU23" s="66"/>
      <c r="MV23" s="66"/>
      <c r="MW23" s="66"/>
      <c r="MX23" s="66"/>
      <c r="MY23" s="67"/>
      <c r="MZ23" s="69"/>
      <c r="NA23" s="66"/>
      <c r="NB23" s="66"/>
      <c r="NC23" s="66"/>
      <c r="ND23" s="66"/>
      <c r="NE23" s="66"/>
      <c r="NF23" s="66"/>
      <c r="NG23" s="66"/>
      <c r="NH23" s="66"/>
      <c r="NI23" s="66"/>
      <c r="NJ23" s="66"/>
      <c r="NK23" s="66"/>
      <c r="NL23" s="66"/>
      <c r="NM23" s="66"/>
      <c r="NN23" s="66"/>
      <c r="NO23" s="66"/>
      <c r="NP23" s="66"/>
      <c r="NQ23" s="67"/>
      <c r="NR23" s="69"/>
      <c r="NS23" s="66"/>
      <c r="NT23" s="66"/>
      <c r="NU23" s="66"/>
      <c r="NV23" s="66"/>
      <c r="NW23" s="66"/>
      <c r="NX23" s="66"/>
      <c r="NY23" s="66"/>
      <c r="NZ23" s="66"/>
      <c r="OA23" s="66"/>
      <c r="OB23" s="66"/>
      <c r="OC23" s="66"/>
      <c r="OD23" s="66"/>
      <c r="OE23" s="66"/>
      <c r="OF23" s="66"/>
      <c r="OG23" s="66"/>
      <c r="OH23" s="66"/>
      <c r="OI23" s="67"/>
      <c r="OJ23" s="69"/>
      <c r="OK23" s="66"/>
      <c r="OL23" s="66"/>
      <c r="OM23" s="66"/>
      <c r="ON23" s="66"/>
      <c r="OO23" s="66"/>
      <c r="OP23" s="66"/>
      <c r="OQ23" s="66"/>
      <c r="OR23" s="66"/>
      <c r="OS23" s="66"/>
      <c r="OT23" s="66"/>
      <c r="OU23" s="66"/>
      <c r="OV23" s="66"/>
      <c r="OW23" s="66"/>
      <c r="OX23" s="66"/>
      <c r="OY23" s="66"/>
      <c r="OZ23" s="66"/>
      <c r="PA23" s="67"/>
      <c r="PB23" s="69"/>
      <c r="PC23" s="66"/>
      <c r="PD23" s="66"/>
      <c r="PE23" s="66"/>
      <c r="PF23" s="66"/>
      <c r="PG23" s="66"/>
      <c r="PH23" s="66"/>
      <c r="PI23" s="66"/>
      <c r="PJ23" s="66"/>
      <c r="PK23" s="66"/>
      <c r="PL23" s="66"/>
      <c r="PM23" s="66"/>
      <c r="PN23" s="66"/>
      <c r="PO23" s="66"/>
      <c r="PP23" s="66"/>
      <c r="PQ23" s="66"/>
      <c r="PR23" s="66"/>
      <c r="PS23" s="67"/>
      <c r="PT23" s="69"/>
      <c r="PU23" s="66"/>
      <c r="PV23" s="66"/>
      <c r="PW23" s="66"/>
      <c r="PX23" s="66"/>
      <c r="PY23" s="66"/>
      <c r="PZ23" s="66"/>
      <c r="QA23" s="66"/>
      <c r="QB23" s="66"/>
      <c r="QC23" s="66"/>
      <c r="QD23" s="66"/>
      <c r="QE23" s="66"/>
      <c r="QF23" s="66"/>
      <c r="QG23" s="66"/>
      <c r="QH23" s="66"/>
      <c r="QI23" s="66"/>
      <c r="QJ23" s="66"/>
      <c r="QK23" s="67"/>
      <c r="QL23" s="69"/>
      <c r="QM23" s="66"/>
      <c r="QN23" s="66"/>
      <c r="QO23" s="66"/>
      <c r="QP23" s="66"/>
      <c r="QQ23" s="66"/>
      <c r="QR23" s="66"/>
      <c r="QS23" s="66"/>
      <c r="QT23" s="66"/>
      <c r="QU23" s="66"/>
      <c r="QV23" s="66"/>
      <c r="QW23" s="66"/>
      <c r="QX23" s="66"/>
      <c r="QY23" s="66"/>
      <c r="QZ23" s="66"/>
      <c r="RA23" s="66"/>
      <c r="RB23" s="66"/>
      <c r="RC23" s="67"/>
    </row>
    <row r="24" ht="25.4" customHeight="1">
      <c r="A24" s="70"/>
      <c r="B24" s="102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3"/>
      <c r="V24" s="68"/>
      <c r="W24" s="61"/>
      <c r="X24" s="61"/>
      <c r="Y24" s="61"/>
      <c r="Z24" s="61"/>
      <c r="AA24" s="61"/>
      <c r="AB24" s="61"/>
      <c r="AC24" s="61"/>
      <c r="AD24" s="62"/>
      <c r="AE24" s="60"/>
      <c r="AF24" s="61"/>
      <c r="AG24" s="61"/>
      <c r="AH24" s="61"/>
      <c r="AI24" s="61"/>
      <c r="AJ24" s="61"/>
      <c r="AK24" s="61"/>
      <c r="AL24" s="61"/>
      <c r="AM24" s="63"/>
      <c r="AN24" s="68"/>
      <c r="AO24" s="61"/>
      <c r="AP24" s="61"/>
      <c r="AQ24" s="61"/>
      <c r="AR24" s="61"/>
      <c r="AS24" s="61"/>
      <c r="AT24" s="61"/>
      <c r="AU24" s="61"/>
      <c r="AV24" s="62"/>
      <c r="AW24" s="60"/>
      <c r="AX24" s="61"/>
      <c r="AY24" s="61"/>
      <c r="AZ24" s="61"/>
      <c r="BA24" s="61"/>
      <c r="BB24" s="61"/>
      <c r="BC24" s="61"/>
      <c r="BD24" s="61"/>
      <c r="BE24" s="63"/>
      <c r="BF24" s="68"/>
      <c r="BG24" s="61"/>
      <c r="BH24" s="61"/>
      <c r="BI24" s="61"/>
      <c r="BJ24" s="61"/>
      <c r="BK24" s="61"/>
      <c r="BL24" s="61"/>
      <c r="BM24" s="61"/>
      <c r="BN24" s="62"/>
      <c r="BO24" s="60"/>
      <c r="BP24" s="61"/>
      <c r="BQ24" s="61"/>
      <c r="BR24" s="61"/>
      <c r="BS24" s="61"/>
      <c r="BT24" s="61"/>
      <c r="BU24" s="61"/>
      <c r="BV24" s="61"/>
      <c r="BW24" s="63"/>
      <c r="BX24" s="68"/>
      <c r="BY24" s="61"/>
      <c r="BZ24" s="61"/>
      <c r="CA24" s="61"/>
      <c r="CB24" s="61"/>
      <c r="CC24" s="61"/>
      <c r="CD24" s="61"/>
      <c r="CE24" s="61"/>
      <c r="CF24" s="62"/>
      <c r="CG24" s="60"/>
      <c r="CH24" s="61"/>
      <c r="CI24" s="61"/>
      <c r="CJ24" s="61"/>
      <c r="CK24" s="61"/>
      <c r="CL24" s="61"/>
      <c r="CM24" s="61"/>
      <c r="CN24" s="61"/>
      <c r="CO24" s="63"/>
      <c r="CP24" s="68"/>
      <c r="CQ24" s="61"/>
      <c r="CR24" s="61"/>
      <c r="CS24" s="61"/>
      <c r="CT24" s="61"/>
      <c r="CU24" s="61"/>
      <c r="CV24" s="61"/>
      <c r="CW24" s="61"/>
      <c r="CX24" s="61"/>
      <c r="CY24" s="61"/>
      <c r="CZ24" s="61"/>
      <c r="DA24" s="61"/>
      <c r="DB24" s="61"/>
      <c r="DC24" s="61"/>
      <c r="DD24" s="61"/>
      <c r="DE24" s="61"/>
      <c r="DF24" s="61"/>
      <c r="DG24" s="61"/>
      <c r="DH24" s="61"/>
      <c r="DI24" s="61"/>
      <c r="DJ24" s="61"/>
      <c r="DK24" s="61"/>
      <c r="DL24" s="61"/>
      <c r="DM24" s="61"/>
      <c r="DN24" s="61"/>
      <c r="DO24" s="61"/>
      <c r="DP24" s="61"/>
      <c r="DQ24" s="61"/>
      <c r="DR24" s="61"/>
      <c r="DS24" s="61"/>
      <c r="DT24" s="61"/>
      <c r="DU24" s="61"/>
      <c r="DV24" s="61"/>
      <c r="DW24" s="61"/>
      <c r="DX24" s="61"/>
      <c r="DY24" s="63"/>
      <c r="DZ24" s="68"/>
      <c r="EA24" s="61"/>
      <c r="EB24" s="61"/>
      <c r="EC24" s="61"/>
      <c r="ED24" s="61"/>
      <c r="EE24" s="61"/>
      <c r="EF24" s="61"/>
      <c r="EG24" s="61"/>
      <c r="EH24" s="61"/>
      <c r="EI24" s="61"/>
      <c r="EJ24" s="61"/>
      <c r="EK24" s="61"/>
      <c r="EL24" s="61"/>
      <c r="EM24" s="61"/>
      <c r="EN24" s="61"/>
      <c r="EO24" s="61"/>
      <c r="EP24" s="61"/>
      <c r="EQ24" s="61"/>
      <c r="ER24" s="61"/>
      <c r="ES24" s="61"/>
      <c r="ET24" s="61"/>
      <c r="EU24" s="61"/>
      <c r="EV24" s="61"/>
      <c r="EW24" s="61"/>
      <c r="EX24" s="61"/>
      <c r="EY24" s="61"/>
      <c r="EZ24" s="62"/>
      <c r="FA24" s="60"/>
      <c r="FB24" s="61"/>
      <c r="FC24" s="61"/>
      <c r="FD24" s="61"/>
      <c r="FE24" s="61"/>
      <c r="FF24" s="61"/>
      <c r="FG24" s="61"/>
      <c r="FH24" s="61"/>
      <c r="FI24" s="63"/>
      <c r="FJ24" s="68"/>
      <c r="FK24" s="61"/>
      <c r="FL24" s="61"/>
      <c r="FM24" s="61"/>
      <c r="FN24" s="61"/>
      <c r="FO24" s="61"/>
      <c r="FP24" s="61"/>
      <c r="FQ24" s="61"/>
      <c r="FR24" s="62"/>
      <c r="FS24" s="60"/>
      <c r="FT24" s="61"/>
      <c r="FU24" s="61"/>
      <c r="FV24" s="61"/>
      <c r="FW24" s="61"/>
      <c r="FX24" s="61"/>
      <c r="FY24" s="61"/>
      <c r="FZ24" s="61"/>
      <c r="GA24" s="63"/>
      <c r="GB24" s="68"/>
      <c r="GC24" s="61"/>
      <c r="GD24" s="61"/>
      <c r="GE24" s="61"/>
      <c r="GF24" s="61"/>
      <c r="GG24" s="61"/>
      <c r="GH24" s="61"/>
      <c r="GI24" s="61"/>
      <c r="GJ24" s="62"/>
      <c r="GK24" s="60"/>
      <c r="GL24" s="61"/>
      <c r="GM24" s="61"/>
      <c r="GN24" s="61"/>
      <c r="GO24" s="61"/>
      <c r="GP24" s="61"/>
      <c r="GQ24" s="61"/>
      <c r="GR24" s="61"/>
      <c r="GS24" s="63"/>
      <c r="GT24" s="68"/>
      <c r="GU24" s="61"/>
      <c r="GV24" s="61"/>
      <c r="GW24" s="61"/>
      <c r="GX24" s="61"/>
      <c r="GY24" s="61"/>
      <c r="GZ24" s="61"/>
      <c r="HA24" s="61"/>
      <c r="HB24" s="62"/>
      <c r="HC24" s="60"/>
      <c r="HD24" s="61"/>
      <c r="HE24" s="61"/>
      <c r="HF24" s="61"/>
      <c r="HG24" s="61"/>
      <c r="HH24" s="61"/>
      <c r="HI24" s="61"/>
      <c r="HJ24" s="61"/>
      <c r="HK24" s="63"/>
      <c r="HL24" s="68"/>
      <c r="HM24" s="61"/>
      <c r="HN24" s="61"/>
      <c r="HO24" s="61"/>
      <c r="HP24" s="61"/>
      <c r="HQ24" s="61"/>
      <c r="HR24" s="61"/>
      <c r="HS24" s="61"/>
      <c r="HT24" s="62"/>
      <c r="HU24" s="60"/>
      <c r="HV24" s="61"/>
      <c r="HW24" s="61"/>
      <c r="HX24" s="61"/>
      <c r="HY24" s="61"/>
      <c r="HZ24" s="61"/>
      <c r="IA24" s="61"/>
      <c r="IB24" s="61"/>
      <c r="IC24" s="61"/>
      <c r="ID24" s="61"/>
      <c r="IE24" s="61"/>
      <c r="IF24" s="61"/>
      <c r="IG24" s="61"/>
      <c r="IH24" s="61"/>
      <c r="II24" s="61"/>
      <c r="IJ24" s="61"/>
      <c r="IK24" s="61"/>
      <c r="IL24" s="61"/>
      <c r="IM24" s="61"/>
      <c r="IN24" s="61"/>
      <c r="IO24" s="61"/>
      <c r="IP24" s="61"/>
      <c r="IQ24" s="61"/>
      <c r="IR24" s="61"/>
      <c r="IS24" s="61"/>
      <c r="IT24" s="61"/>
      <c r="IU24" s="61"/>
      <c r="IV24" s="61"/>
      <c r="IW24" s="61"/>
      <c r="IX24" s="61"/>
      <c r="IY24" s="61"/>
      <c r="IZ24" s="61"/>
      <c r="JA24" s="61"/>
      <c r="JB24" s="61"/>
      <c r="JC24" s="61"/>
      <c r="JD24" s="61"/>
      <c r="JE24" s="61"/>
      <c r="JF24" s="61"/>
      <c r="JG24" s="61"/>
      <c r="JH24" s="61"/>
      <c r="JI24" s="61"/>
      <c r="JJ24" s="61"/>
      <c r="JK24" s="61"/>
      <c r="JL24" s="61"/>
      <c r="JM24" s="61"/>
      <c r="JN24" s="61"/>
      <c r="JO24" s="61"/>
      <c r="JP24" s="61"/>
      <c r="JQ24" s="61"/>
      <c r="JR24" s="61"/>
      <c r="JS24" s="61"/>
      <c r="JT24" s="61"/>
      <c r="JU24" s="61"/>
      <c r="JV24" s="61"/>
      <c r="JW24" s="61"/>
      <c r="JX24" s="61"/>
      <c r="JY24" s="61"/>
      <c r="JZ24" s="61"/>
      <c r="KA24" s="61"/>
      <c r="KB24" s="61"/>
      <c r="KC24" s="61"/>
      <c r="KD24" s="61"/>
      <c r="KE24" s="61"/>
      <c r="KF24" s="61"/>
      <c r="KG24" s="61"/>
      <c r="KH24" s="61"/>
      <c r="KI24" s="61"/>
      <c r="KJ24" s="61"/>
      <c r="KK24" s="61"/>
      <c r="KL24" s="61"/>
      <c r="KM24" s="61"/>
      <c r="KN24" s="61"/>
      <c r="KO24" s="61"/>
      <c r="KP24" s="61"/>
      <c r="KQ24" s="61"/>
      <c r="KR24" s="61"/>
      <c r="KS24" s="61"/>
      <c r="KT24" s="61"/>
      <c r="KU24" s="61"/>
      <c r="KV24" s="61"/>
      <c r="KW24" s="61"/>
      <c r="KX24" s="61"/>
      <c r="KY24" s="61"/>
      <c r="KZ24" s="61"/>
      <c r="LA24" s="61"/>
      <c r="LB24" s="61"/>
      <c r="LC24" s="61"/>
      <c r="LD24" s="61"/>
      <c r="LE24" s="61"/>
      <c r="LF24" s="61"/>
      <c r="LG24" s="61"/>
      <c r="LH24" s="61"/>
      <c r="LI24" s="61"/>
      <c r="LJ24" s="61"/>
      <c r="LK24" s="61"/>
      <c r="LL24" s="61"/>
      <c r="LM24" s="61"/>
      <c r="LN24" s="61"/>
      <c r="LO24" s="63"/>
      <c r="LP24" s="78"/>
      <c r="LQ24" s="76"/>
      <c r="LR24" s="76"/>
      <c r="LS24" s="76"/>
      <c r="LT24" s="76"/>
      <c r="LU24" s="76"/>
      <c r="LV24" s="76"/>
      <c r="LW24" s="76"/>
      <c r="LX24" s="76"/>
      <c r="LY24" s="76"/>
      <c r="LZ24" s="76"/>
      <c r="MA24" s="76"/>
      <c r="MB24" s="76"/>
      <c r="MC24" s="76"/>
      <c r="MD24" s="76"/>
      <c r="ME24" s="76"/>
      <c r="MF24" s="76"/>
      <c r="MG24" s="77"/>
      <c r="MH24" s="78"/>
      <c r="MI24" s="76"/>
      <c r="MJ24" s="76"/>
      <c r="MK24" s="76"/>
      <c r="ML24" s="76"/>
      <c r="MM24" s="76"/>
      <c r="MN24" s="76"/>
      <c r="MO24" s="76"/>
      <c r="MP24" s="76"/>
      <c r="MQ24" s="76"/>
      <c r="MR24" s="76"/>
      <c r="MS24" s="76"/>
      <c r="MT24" s="76"/>
      <c r="MU24" s="76"/>
      <c r="MV24" s="76"/>
      <c r="MW24" s="76"/>
      <c r="MX24" s="76"/>
      <c r="MY24" s="77"/>
      <c r="MZ24" s="78"/>
      <c r="NA24" s="76"/>
      <c r="NB24" s="76"/>
      <c r="NC24" s="76"/>
      <c r="ND24" s="76"/>
      <c r="NE24" s="76"/>
      <c r="NF24" s="76"/>
      <c r="NG24" s="76"/>
      <c r="NH24" s="76"/>
      <c r="NI24" s="76"/>
      <c r="NJ24" s="76"/>
      <c r="NK24" s="76"/>
      <c r="NL24" s="76"/>
      <c r="NM24" s="76"/>
      <c r="NN24" s="76"/>
      <c r="NO24" s="76"/>
      <c r="NP24" s="76"/>
      <c r="NQ24" s="77"/>
      <c r="NR24" s="78"/>
      <c r="NS24" s="76"/>
      <c r="NT24" s="76"/>
      <c r="NU24" s="76"/>
      <c r="NV24" s="76"/>
      <c r="NW24" s="76"/>
      <c r="NX24" s="76"/>
      <c r="NY24" s="76"/>
      <c r="NZ24" s="76"/>
      <c r="OA24" s="76"/>
      <c r="OB24" s="76"/>
      <c r="OC24" s="76"/>
      <c r="OD24" s="76"/>
      <c r="OE24" s="76"/>
      <c r="OF24" s="76"/>
      <c r="OG24" s="76"/>
      <c r="OH24" s="76"/>
      <c r="OI24" s="77"/>
      <c r="OJ24" s="78"/>
      <c r="OK24" s="76"/>
      <c r="OL24" s="76"/>
      <c r="OM24" s="76"/>
      <c r="ON24" s="76"/>
      <c r="OO24" s="76"/>
      <c r="OP24" s="76"/>
      <c r="OQ24" s="76"/>
      <c r="OR24" s="76"/>
      <c r="OS24" s="76"/>
      <c r="OT24" s="76"/>
      <c r="OU24" s="76"/>
      <c r="OV24" s="76"/>
      <c r="OW24" s="76"/>
      <c r="OX24" s="76"/>
      <c r="OY24" s="76"/>
      <c r="OZ24" s="76"/>
      <c r="PA24" s="77"/>
      <c r="PB24" s="78"/>
      <c r="PC24" s="76"/>
      <c r="PD24" s="76"/>
      <c r="PE24" s="76"/>
      <c r="PF24" s="76"/>
      <c r="PG24" s="76"/>
      <c r="PH24" s="76"/>
      <c r="PI24" s="76"/>
      <c r="PJ24" s="76"/>
      <c r="PK24" s="76"/>
      <c r="PL24" s="76"/>
      <c r="PM24" s="76"/>
      <c r="PN24" s="76"/>
      <c r="PO24" s="76"/>
      <c r="PP24" s="76"/>
      <c r="PQ24" s="76"/>
      <c r="PR24" s="76"/>
      <c r="PS24" s="77"/>
      <c r="PT24" s="78"/>
      <c r="PU24" s="76"/>
      <c r="PV24" s="76"/>
      <c r="PW24" s="76"/>
      <c r="PX24" s="76"/>
      <c r="PY24" s="76"/>
      <c r="PZ24" s="76"/>
      <c r="QA24" s="76"/>
      <c r="QB24" s="76"/>
      <c r="QC24" s="76"/>
      <c r="QD24" s="76"/>
      <c r="QE24" s="76"/>
      <c r="QF24" s="76"/>
      <c r="QG24" s="76"/>
      <c r="QH24" s="76"/>
      <c r="QI24" s="76"/>
      <c r="QJ24" s="76"/>
      <c r="QK24" s="77"/>
      <c r="QL24" s="78"/>
      <c r="QM24" s="76"/>
      <c r="QN24" s="76"/>
      <c r="QO24" s="76"/>
      <c r="QP24" s="76"/>
      <c r="QQ24" s="76"/>
      <c r="QR24" s="76"/>
      <c r="QS24" s="76"/>
      <c r="QT24" s="76"/>
      <c r="QU24" s="76"/>
      <c r="QV24" s="76"/>
      <c r="QW24" s="76"/>
      <c r="QX24" s="76"/>
      <c r="QY24" s="76"/>
      <c r="QZ24" s="76"/>
      <c r="RA24" s="76"/>
      <c r="RB24" s="76"/>
      <c r="RC24" s="77"/>
    </row>
    <row r="25" ht="25.4" customHeight="1">
      <c r="A25" s="79"/>
      <c r="B25" s="103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3"/>
      <c r="V25" s="68"/>
      <c r="W25" s="61"/>
      <c r="X25" s="61"/>
      <c r="Y25" s="61"/>
      <c r="Z25" s="61"/>
      <c r="AA25" s="61"/>
      <c r="AB25" s="61"/>
      <c r="AC25" s="61"/>
      <c r="AD25" s="62"/>
      <c r="AE25" s="60"/>
      <c r="AF25" s="61"/>
      <c r="AG25" s="61"/>
      <c r="AH25" s="61"/>
      <c r="AI25" s="61"/>
      <c r="AJ25" s="61"/>
      <c r="AK25" s="61"/>
      <c r="AL25" s="61"/>
      <c r="AM25" s="63"/>
      <c r="AN25" s="68"/>
      <c r="AO25" s="61"/>
      <c r="AP25" s="61"/>
      <c r="AQ25" s="61"/>
      <c r="AR25" s="61"/>
      <c r="AS25" s="61"/>
      <c r="AT25" s="61"/>
      <c r="AU25" s="61"/>
      <c r="AV25" s="62"/>
      <c r="AW25" s="60"/>
      <c r="AX25" s="61"/>
      <c r="AY25" s="61"/>
      <c r="AZ25" s="61"/>
      <c r="BA25" s="61"/>
      <c r="BB25" s="61"/>
      <c r="BC25" s="61"/>
      <c r="BD25" s="61"/>
      <c r="BE25" s="63"/>
      <c r="BF25" s="68"/>
      <c r="BG25" s="61"/>
      <c r="BH25" s="61"/>
      <c r="BI25" s="61"/>
      <c r="BJ25" s="61"/>
      <c r="BK25" s="61"/>
      <c r="BL25" s="61"/>
      <c r="BM25" s="61"/>
      <c r="BN25" s="62"/>
      <c r="BO25" s="60"/>
      <c r="BP25" s="61"/>
      <c r="BQ25" s="61"/>
      <c r="BR25" s="61"/>
      <c r="BS25" s="61"/>
      <c r="BT25" s="61"/>
      <c r="BU25" s="61"/>
      <c r="BV25" s="61"/>
      <c r="BW25" s="63"/>
      <c r="BX25" s="68"/>
      <c r="BY25" s="61"/>
      <c r="BZ25" s="61"/>
      <c r="CA25" s="61"/>
      <c r="CB25" s="61"/>
      <c r="CC25" s="61"/>
      <c r="CD25" s="61"/>
      <c r="CE25" s="61"/>
      <c r="CF25" s="62"/>
      <c r="CG25" s="60"/>
      <c r="CH25" s="61"/>
      <c r="CI25" s="61"/>
      <c r="CJ25" s="61"/>
      <c r="CK25" s="61"/>
      <c r="CL25" s="61"/>
      <c r="CM25" s="61"/>
      <c r="CN25" s="61"/>
      <c r="CO25" s="63"/>
      <c r="CP25" s="68"/>
      <c r="CQ25" s="61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  <c r="DO25" s="61"/>
      <c r="DP25" s="61"/>
      <c r="DQ25" s="61"/>
      <c r="DR25" s="61"/>
      <c r="DS25" s="61"/>
      <c r="DT25" s="61"/>
      <c r="DU25" s="61"/>
      <c r="DV25" s="61"/>
      <c r="DW25" s="61"/>
      <c r="DX25" s="61"/>
      <c r="DY25" s="63"/>
      <c r="DZ25" s="68"/>
      <c r="EA25" s="61"/>
      <c r="EB25" s="61"/>
      <c r="EC25" s="61"/>
      <c r="ED25" s="61"/>
      <c r="EE25" s="61"/>
      <c r="EF25" s="61"/>
      <c r="EG25" s="61"/>
      <c r="EH25" s="61"/>
      <c r="EI25" s="61"/>
      <c r="EJ25" s="61"/>
      <c r="EK25" s="61"/>
      <c r="EL25" s="61"/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2"/>
      <c r="FA25" s="60"/>
      <c r="FB25" s="61"/>
      <c r="FC25" s="61"/>
      <c r="FD25" s="61"/>
      <c r="FE25" s="61"/>
      <c r="FF25" s="61"/>
      <c r="FG25" s="61"/>
      <c r="FH25" s="61"/>
      <c r="FI25" s="63"/>
      <c r="FJ25" s="68"/>
      <c r="FK25" s="61"/>
      <c r="FL25" s="61"/>
      <c r="FM25" s="61"/>
      <c r="FN25" s="61"/>
      <c r="FO25" s="61"/>
      <c r="FP25" s="61"/>
      <c r="FQ25" s="61"/>
      <c r="FR25" s="62"/>
      <c r="FS25" s="60"/>
      <c r="FT25" s="61"/>
      <c r="FU25" s="61"/>
      <c r="FV25" s="61"/>
      <c r="FW25" s="61"/>
      <c r="FX25" s="61"/>
      <c r="FY25" s="61"/>
      <c r="FZ25" s="61"/>
      <c r="GA25" s="63"/>
      <c r="GB25" s="68"/>
      <c r="GC25" s="61"/>
      <c r="GD25" s="61"/>
      <c r="GE25" s="61"/>
      <c r="GF25" s="61"/>
      <c r="GG25" s="61"/>
      <c r="GH25" s="61"/>
      <c r="GI25" s="61"/>
      <c r="GJ25" s="62"/>
      <c r="GK25" s="60"/>
      <c r="GL25" s="61"/>
      <c r="GM25" s="61"/>
      <c r="GN25" s="61"/>
      <c r="GO25" s="61"/>
      <c r="GP25" s="61"/>
      <c r="GQ25" s="61"/>
      <c r="GR25" s="61"/>
      <c r="GS25" s="63"/>
      <c r="GT25" s="68"/>
      <c r="GU25" s="61"/>
      <c r="GV25" s="61"/>
      <c r="GW25" s="61"/>
      <c r="GX25" s="61"/>
      <c r="GY25" s="61"/>
      <c r="GZ25" s="61"/>
      <c r="HA25" s="61"/>
      <c r="HB25" s="62"/>
      <c r="HC25" s="60"/>
      <c r="HD25" s="61"/>
      <c r="HE25" s="61"/>
      <c r="HF25" s="61"/>
      <c r="HG25" s="61"/>
      <c r="HH25" s="61"/>
      <c r="HI25" s="61"/>
      <c r="HJ25" s="61"/>
      <c r="HK25" s="63"/>
      <c r="HL25" s="68"/>
      <c r="HM25" s="61"/>
      <c r="HN25" s="61"/>
      <c r="HO25" s="61"/>
      <c r="HP25" s="61"/>
      <c r="HQ25" s="61"/>
      <c r="HR25" s="61"/>
      <c r="HS25" s="61"/>
      <c r="HT25" s="62"/>
      <c r="HU25" s="60"/>
      <c r="HV25" s="61"/>
      <c r="HW25" s="61"/>
      <c r="HX25" s="61"/>
      <c r="HY25" s="61"/>
      <c r="HZ25" s="61"/>
      <c r="IA25" s="61"/>
      <c r="IB25" s="61"/>
      <c r="IC25" s="61"/>
      <c r="ID25" s="61"/>
      <c r="IE25" s="61"/>
      <c r="IF25" s="61"/>
      <c r="IG25" s="61"/>
      <c r="IH25" s="61"/>
      <c r="II25" s="61"/>
      <c r="IJ25" s="61"/>
      <c r="IK25" s="61"/>
      <c r="IL25" s="61"/>
      <c r="IM25" s="61"/>
      <c r="IN25" s="61"/>
      <c r="IO25" s="61"/>
      <c r="IP25" s="61"/>
      <c r="IQ25" s="61"/>
      <c r="IR25" s="61"/>
      <c r="IS25" s="61"/>
      <c r="IT25" s="61"/>
      <c r="IU25" s="61"/>
      <c r="IV25" s="61"/>
      <c r="IW25" s="61"/>
      <c r="IX25" s="61"/>
      <c r="IY25" s="61"/>
      <c r="IZ25" s="61"/>
      <c r="JA25" s="61"/>
      <c r="JB25" s="61"/>
      <c r="JC25" s="61"/>
      <c r="JD25" s="61"/>
      <c r="JE25" s="61"/>
      <c r="JF25" s="61"/>
      <c r="JG25" s="61"/>
      <c r="JH25" s="61"/>
      <c r="JI25" s="61"/>
      <c r="JJ25" s="61"/>
      <c r="JK25" s="61"/>
      <c r="JL25" s="61"/>
      <c r="JM25" s="61"/>
      <c r="JN25" s="61"/>
      <c r="JO25" s="61"/>
      <c r="JP25" s="61"/>
      <c r="JQ25" s="61"/>
      <c r="JR25" s="61"/>
      <c r="JS25" s="61"/>
      <c r="JT25" s="61"/>
      <c r="JU25" s="61"/>
      <c r="JV25" s="61"/>
      <c r="JW25" s="61"/>
      <c r="JX25" s="61"/>
      <c r="JY25" s="61"/>
      <c r="JZ25" s="61"/>
      <c r="KA25" s="61"/>
      <c r="KB25" s="61"/>
      <c r="KC25" s="61"/>
      <c r="KD25" s="61"/>
      <c r="KE25" s="61"/>
      <c r="KF25" s="61"/>
      <c r="KG25" s="61"/>
      <c r="KH25" s="61"/>
      <c r="KI25" s="61"/>
      <c r="KJ25" s="61"/>
      <c r="KK25" s="61"/>
      <c r="KL25" s="61"/>
      <c r="KM25" s="61"/>
      <c r="KN25" s="61"/>
      <c r="KO25" s="61"/>
      <c r="KP25" s="61"/>
      <c r="KQ25" s="61"/>
      <c r="KR25" s="61"/>
      <c r="KS25" s="61"/>
      <c r="KT25" s="61"/>
      <c r="KU25" s="61"/>
      <c r="KV25" s="61"/>
      <c r="KW25" s="61"/>
      <c r="KX25" s="61"/>
      <c r="KY25" s="61"/>
      <c r="KZ25" s="61"/>
      <c r="LA25" s="61"/>
      <c r="LB25" s="61"/>
      <c r="LC25" s="61"/>
      <c r="LD25" s="61"/>
      <c r="LE25" s="61"/>
      <c r="LF25" s="61"/>
      <c r="LG25" s="61"/>
      <c r="LH25" s="61"/>
      <c r="LI25" s="61"/>
      <c r="LJ25" s="61"/>
      <c r="LK25" s="61"/>
      <c r="LL25" s="61"/>
      <c r="LM25" s="61"/>
      <c r="LN25" s="61"/>
      <c r="LO25" s="63"/>
      <c r="LP25" s="69"/>
      <c r="LQ25" s="66"/>
      <c r="LR25" s="66"/>
      <c r="LS25" s="66"/>
      <c r="LT25" s="66"/>
      <c r="LU25" s="66"/>
      <c r="LV25" s="66"/>
      <c r="LW25" s="66"/>
      <c r="LX25" s="66"/>
      <c r="LY25" s="66"/>
      <c r="LZ25" s="66"/>
      <c r="MA25" s="66"/>
      <c r="MB25" s="66"/>
      <c r="MC25" s="66"/>
      <c r="MD25" s="66"/>
      <c r="ME25" s="66"/>
      <c r="MF25" s="66"/>
      <c r="MG25" s="67"/>
      <c r="MH25" s="69"/>
      <c r="MI25" s="66"/>
      <c r="MJ25" s="66"/>
      <c r="MK25" s="66"/>
      <c r="ML25" s="66"/>
      <c r="MM25" s="66"/>
      <c r="MN25" s="66"/>
      <c r="MO25" s="66"/>
      <c r="MP25" s="66"/>
      <c r="MQ25" s="66"/>
      <c r="MR25" s="66"/>
      <c r="MS25" s="66"/>
      <c r="MT25" s="66"/>
      <c r="MU25" s="66"/>
      <c r="MV25" s="66"/>
      <c r="MW25" s="66"/>
      <c r="MX25" s="66"/>
      <c r="MY25" s="67"/>
      <c r="MZ25" s="69"/>
      <c r="NA25" s="66"/>
      <c r="NB25" s="66"/>
      <c r="NC25" s="66"/>
      <c r="ND25" s="66"/>
      <c r="NE25" s="66"/>
      <c r="NF25" s="66"/>
      <c r="NG25" s="66"/>
      <c r="NH25" s="66"/>
      <c r="NI25" s="66"/>
      <c r="NJ25" s="66"/>
      <c r="NK25" s="66"/>
      <c r="NL25" s="66"/>
      <c r="NM25" s="66"/>
      <c r="NN25" s="66"/>
      <c r="NO25" s="66"/>
      <c r="NP25" s="66"/>
      <c r="NQ25" s="67"/>
      <c r="NR25" s="69"/>
      <c r="NS25" s="66"/>
      <c r="NT25" s="66"/>
      <c r="NU25" s="66"/>
      <c r="NV25" s="66"/>
      <c r="NW25" s="66"/>
      <c r="NX25" s="66"/>
      <c r="NY25" s="66"/>
      <c r="NZ25" s="66"/>
      <c r="OA25" s="66"/>
      <c r="OB25" s="66"/>
      <c r="OC25" s="66"/>
      <c r="OD25" s="66"/>
      <c r="OE25" s="66"/>
      <c r="OF25" s="66"/>
      <c r="OG25" s="66"/>
      <c r="OH25" s="66"/>
      <c r="OI25" s="67"/>
      <c r="OJ25" s="69"/>
      <c r="OK25" s="66"/>
      <c r="OL25" s="66"/>
      <c r="OM25" s="66"/>
      <c r="ON25" s="66"/>
      <c r="OO25" s="66"/>
      <c r="OP25" s="66"/>
      <c r="OQ25" s="66"/>
      <c r="OR25" s="66"/>
      <c r="OS25" s="66"/>
      <c r="OT25" s="66"/>
      <c r="OU25" s="66"/>
      <c r="OV25" s="66"/>
      <c r="OW25" s="66"/>
      <c r="OX25" s="66"/>
      <c r="OY25" s="66"/>
      <c r="OZ25" s="66"/>
      <c r="PA25" s="67"/>
      <c r="PB25" s="69"/>
      <c r="PC25" s="66"/>
      <c r="PD25" s="66"/>
      <c r="PE25" s="66"/>
      <c r="PF25" s="66"/>
      <c r="PG25" s="66"/>
      <c r="PH25" s="66"/>
      <c r="PI25" s="66"/>
      <c r="PJ25" s="66"/>
      <c r="PK25" s="66"/>
      <c r="PL25" s="66"/>
      <c r="PM25" s="66"/>
      <c r="PN25" s="66"/>
      <c r="PO25" s="66"/>
      <c r="PP25" s="66"/>
      <c r="PQ25" s="66"/>
      <c r="PR25" s="66"/>
      <c r="PS25" s="67"/>
      <c r="PT25" s="69"/>
      <c r="PU25" s="66"/>
      <c r="PV25" s="66"/>
      <c r="PW25" s="66"/>
      <c r="PX25" s="66"/>
      <c r="PY25" s="66"/>
      <c r="PZ25" s="66"/>
      <c r="QA25" s="66"/>
      <c r="QB25" s="66"/>
      <c r="QC25" s="66"/>
      <c r="QD25" s="66"/>
      <c r="QE25" s="66"/>
      <c r="QF25" s="66"/>
      <c r="QG25" s="66"/>
      <c r="QH25" s="66"/>
      <c r="QI25" s="66"/>
      <c r="QJ25" s="66"/>
      <c r="QK25" s="67"/>
      <c r="QL25" s="69"/>
      <c r="QM25" s="66"/>
      <c r="QN25" s="66"/>
      <c r="QO25" s="66"/>
      <c r="QP25" s="66"/>
      <c r="QQ25" s="66"/>
      <c r="QR25" s="66"/>
      <c r="QS25" s="66"/>
      <c r="QT25" s="66"/>
      <c r="QU25" s="66"/>
      <c r="QV25" s="66"/>
      <c r="QW25" s="66"/>
      <c r="QX25" s="66"/>
      <c r="QY25" s="66"/>
      <c r="QZ25" s="66"/>
      <c r="RA25" s="66"/>
      <c r="RB25" s="66"/>
      <c r="RC25" s="67"/>
    </row>
    <row r="26" ht="25.4" customHeight="1">
      <c r="A26" s="70"/>
      <c r="B26" s="104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3"/>
      <c r="V26" s="68"/>
      <c r="W26" s="61"/>
      <c r="X26" s="61"/>
      <c r="Y26" s="61"/>
      <c r="Z26" s="61"/>
      <c r="AA26" s="61"/>
      <c r="AB26" s="61"/>
      <c r="AC26" s="61"/>
      <c r="AD26" s="62"/>
      <c r="AE26" s="60"/>
      <c r="AF26" s="61"/>
      <c r="AG26" s="61"/>
      <c r="AH26" s="61"/>
      <c r="AI26" s="61"/>
      <c r="AJ26" s="61"/>
      <c r="AK26" s="61"/>
      <c r="AL26" s="61"/>
      <c r="AM26" s="63"/>
      <c r="AN26" s="68"/>
      <c r="AO26" s="61"/>
      <c r="AP26" s="61"/>
      <c r="AQ26" s="61"/>
      <c r="AR26" s="61"/>
      <c r="AS26" s="61"/>
      <c r="AT26" s="61"/>
      <c r="AU26" s="61"/>
      <c r="AV26" s="62"/>
      <c r="AW26" s="60"/>
      <c r="AX26" s="61"/>
      <c r="AY26" s="61"/>
      <c r="AZ26" s="61"/>
      <c r="BA26" s="61"/>
      <c r="BB26" s="61"/>
      <c r="BC26" s="61"/>
      <c r="BD26" s="61"/>
      <c r="BE26" s="63"/>
      <c r="BF26" s="68"/>
      <c r="BG26" s="61"/>
      <c r="BH26" s="61"/>
      <c r="BI26" s="61"/>
      <c r="BJ26" s="61"/>
      <c r="BK26" s="61"/>
      <c r="BL26" s="61"/>
      <c r="BM26" s="61"/>
      <c r="BN26" s="62"/>
      <c r="BO26" s="60"/>
      <c r="BP26" s="61"/>
      <c r="BQ26" s="61"/>
      <c r="BR26" s="61"/>
      <c r="BS26" s="61"/>
      <c r="BT26" s="61"/>
      <c r="BU26" s="61"/>
      <c r="BV26" s="61"/>
      <c r="BW26" s="63"/>
      <c r="BX26" s="68"/>
      <c r="BY26" s="61"/>
      <c r="BZ26" s="61"/>
      <c r="CA26" s="61"/>
      <c r="CB26" s="61"/>
      <c r="CC26" s="61"/>
      <c r="CD26" s="61"/>
      <c r="CE26" s="61"/>
      <c r="CF26" s="62"/>
      <c r="CG26" s="60"/>
      <c r="CH26" s="61"/>
      <c r="CI26" s="61"/>
      <c r="CJ26" s="61"/>
      <c r="CK26" s="61"/>
      <c r="CL26" s="61"/>
      <c r="CM26" s="61"/>
      <c r="CN26" s="61"/>
      <c r="CO26" s="63"/>
      <c r="CP26" s="68"/>
      <c r="CQ26" s="61"/>
      <c r="CR26" s="61"/>
      <c r="CS26" s="61"/>
      <c r="CT26" s="61"/>
      <c r="CU26" s="61"/>
      <c r="CV26" s="61"/>
      <c r="CW26" s="61"/>
      <c r="CX26" s="61"/>
      <c r="CY26" s="61"/>
      <c r="CZ26" s="61"/>
      <c r="DA26" s="61"/>
      <c r="DB26" s="61"/>
      <c r="DC26" s="61"/>
      <c r="DD26" s="61"/>
      <c r="DE26" s="61"/>
      <c r="DF26" s="61"/>
      <c r="DG26" s="61"/>
      <c r="DH26" s="61"/>
      <c r="DI26" s="61"/>
      <c r="DJ26" s="61"/>
      <c r="DK26" s="61"/>
      <c r="DL26" s="61"/>
      <c r="DM26" s="61"/>
      <c r="DN26" s="61"/>
      <c r="DO26" s="61"/>
      <c r="DP26" s="61"/>
      <c r="DQ26" s="61"/>
      <c r="DR26" s="61"/>
      <c r="DS26" s="61"/>
      <c r="DT26" s="61"/>
      <c r="DU26" s="61"/>
      <c r="DV26" s="61"/>
      <c r="DW26" s="61"/>
      <c r="DX26" s="61"/>
      <c r="DY26" s="63"/>
      <c r="DZ26" s="68"/>
      <c r="EA26" s="61"/>
      <c r="EB26" s="61"/>
      <c r="EC26" s="61"/>
      <c r="ED26" s="61"/>
      <c r="EE26" s="61"/>
      <c r="EF26" s="61"/>
      <c r="EG26" s="61"/>
      <c r="EH26" s="61"/>
      <c r="EI26" s="61"/>
      <c r="EJ26" s="61"/>
      <c r="EK26" s="61"/>
      <c r="EL26" s="61"/>
      <c r="EM26" s="61"/>
      <c r="EN26" s="61"/>
      <c r="EO26" s="61"/>
      <c r="EP26" s="61"/>
      <c r="EQ26" s="61"/>
      <c r="ER26" s="61"/>
      <c r="ES26" s="61"/>
      <c r="ET26" s="61"/>
      <c r="EU26" s="61"/>
      <c r="EV26" s="61"/>
      <c r="EW26" s="61"/>
      <c r="EX26" s="61"/>
      <c r="EY26" s="61"/>
      <c r="EZ26" s="62"/>
      <c r="FA26" s="60"/>
      <c r="FB26" s="61"/>
      <c r="FC26" s="61"/>
      <c r="FD26" s="61"/>
      <c r="FE26" s="61"/>
      <c r="FF26" s="61"/>
      <c r="FG26" s="61"/>
      <c r="FH26" s="61"/>
      <c r="FI26" s="63"/>
      <c r="FJ26" s="68"/>
      <c r="FK26" s="61"/>
      <c r="FL26" s="61"/>
      <c r="FM26" s="61"/>
      <c r="FN26" s="61"/>
      <c r="FO26" s="61"/>
      <c r="FP26" s="61"/>
      <c r="FQ26" s="61"/>
      <c r="FR26" s="62"/>
      <c r="FS26" s="60"/>
      <c r="FT26" s="61"/>
      <c r="FU26" s="61"/>
      <c r="FV26" s="61"/>
      <c r="FW26" s="61"/>
      <c r="FX26" s="61"/>
      <c r="FY26" s="61"/>
      <c r="FZ26" s="61"/>
      <c r="GA26" s="63"/>
      <c r="GB26" s="68"/>
      <c r="GC26" s="61"/>
      <c r="GD26" s="61"/>
      <c r="GE26" s="61"/>
      <c r="GF26" s="61"/>
      <c r="GG26" s="61"/>
      <c r="GH26" s="61"/>
      <c r="GI26" s="61"/>
      <c r="GJ26" s="62"/>
      <c r="GK26" s="60"/>
      <c r="GL26" s="61"/>
      <c r="GM26" s="61"/>
      <c r="GN26" s="61"/>
      <c r="GO26" s="61"/>
      <c r="GP26" s="61"/>
      <c r="GQ26" s="61"/>
      <c r="GR26" s="61"/>
      <c r="GS26" s="63"/>
      <c r="GT26" s="68"/>
      <c r="GU26" s="61"/>
      <c r="GV26" s="61"/>
      <c r="GW26" s="61"/>
      <c r="GX26" s="61"/>
      <c r="GY26" s="61"/>
      <c r="GZ26" s="61"/>
      <c r="HA26" s="61"/>
      <c r="HB26" s="62"/>
      <c r="HC26" s="60"/>
      <c r="HD26" s="61"/>
      <c r="HE26" s="61"/>
      <c r="HF26" s="61"/>
      <c r="HG26" s="61"/>
      <c r="HH26" s="61"/>
      <c r="HI26" s="61"/>
      <c r="HJ26" s="61"/>
      <c r="HK26" s="63"/>
      <c r="HL26" s="68"/>
      <c r="HM26" s="61"/>
      <c r="HN26" s="61"/>
      <c r="HO26" s="61"/>
      <c r="HP26" s="61"/>
      <c r="HQ26" s="61"/>
      <c r="HR26" s="61"/>
      <c r="HS26" s="61"/>
      <c r="HT26" s="62"/>
      <c r="HU26" s="60"/>
      <c r="HV26" s="61"/>
      <c r="HW26" s="61"/>
      <c r="HX26" s="61"/>
      <c r="HY26" s="61"/>
      <c r="HZ26" s="61"/>
      <c r="IA26" s="61"/>
      <c r="IB26" s="61"/>
      <c r="IC26" s="61"/>
      <c r="ID26" s="61"/>
      <c r="IE26" s="61"/>
      <c r="IF26" s="61"/>
      <c r="IG26" s="61"/>
      <c r="IH26" s="61"/>
      <c r="II26" s="61"/>
      <c r="IJ26" s="61"/>
      <c r="IK26" s="61"/>
      <c r="IL26" s="61"/>
      <c r="IM26" s="61"/>
      <c r="IN26" s="61"/>
      <c r="IO26" s="61"/>
      <c r="IP26" s="61"/>
      <c r="IQ26" s="61"/>
      <c r="IR26" s="61"/>
      <c r="IS26" s="61"/>
      <c r="IT26" s="61"/>
      <c r="IU26" s="61"/>
      <c r="IV26" s="61"/>
      <c r="IW26" s="61"/>
      <c r="IX26" s="61"/>
      <c r="IY26" s="61"/>
      <c r="IZ26" s="61"/>
      <c r="JA26" s="61"/>
      <c r="JB26" s="61"/>
      <c r="JC26" s="61"/>
      <c r="JD26" s="61"/>
      <c r="JE26" s="61"/>
      <c r="JF26" s="61"/>
      <c r="JG26" s="61"/>
      <c r="JH26" s="61"/>
      <c r="JI26" s="61"/>
      <c r="JJ26" s="61"/>
      <c r="JK26" s="61"/>
      <c r="JL26" s="61"/>
      <c r="JM26" s="61"/>
      <c r="JN26" s="61"/>
      <c r="JO26" s="61"/>
      <c r="JP26" s="61"/>
      <c r="JQ26" s="61"/>
      <c r="JR26" s="61"/>
      <c r="JS26" s="61"/>
      <c r="JT26" s="61"/>
      <c r="JU26" s="61"/>
      <c r="JV26" s="61"/>
      <c r="JW26" s="61"/>
      <c r="JX26" s="61"/>
      <c r="JY26" s="61"/>
      <c r="JZ26" s="61"/>
      <c r="KA26" s="61"/>
      <c r="KB26" s="61"/>
      <c r="KC26" s="61"/>
      <c r="KD26" s="61"/>
      <c r="KE26" s="61"/>
      <c r="KF26" s="61"/>
      <c r="KG26" s="61"/>
      <c r="KH26" s="61"/>
      <c r="KI26" s="61"/>
      <c r="KJ26" s="61"/>
      <c r="KK26" s="61"/>
      <c r="KL26" s="61"/>
      <c r="KM26" s="61"/>
      <c r="KN26" s="61"/>
      <c r="KO26" s="61"/>
      <c r="KP26" s="61"/>
      <c r="KQ26" s="61"/>
      <c r="KR26" s="61"/>
      <c r="KS26" s="61"/>
      <c r="KT26" s="61"/>
      <c r="KU26" s="61"/>
      <c r="KV26" s="61"/>
      <c r="KW26" s="61"/>
      <c r="KX26" s="61"/>
      <c r="KY26" s="61"/>
      <c r="KZ26" s="61"/>
      <c r="LA26" s="61"/>
      <c r="LB26" s="61"/>
      <c r="LC26" s="61"/>
      <c r="LD26" s="61"/>
      <c r="LE26" s="61"/>
      <c r="LF26" s="61"/>
      <c r="LG26" s="61"/>
      <c r="LH26" s="61"/>
      <c r="LI26" s="61"/>
      <c r="LJ26" s="61"/>
      <c r="LK26" s="61"/>
      <c r="LL26" s="61"/>
      <c r="LM26" s="61"/>
      <c r="LN26" s="61"/>
      <c r="LO26" s="63"/>
      <c r="LP26" s="78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7"/>
      <c r="MH26" s="78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7"/>
      <c r="MZ26" s="78"/>
      <c r="NA26" s="76"/>
      <c r="NB26" s="76"/>
      <c r="NC26" s="76"/>
      <c r="ND26" s="76"/>
      <c r="NE26" s="76"/>
      <c r="NF26" s="76"/>
      <c r="NG26" s="76"/>
      <c r="NH26" s="76"/>
      <c r="NI26" s="76"/>
      <c r="NJ26" s="76"/>
      <c r="NK26" s="76"/>
      <c r="NL26" s="76"/>
      <c r="NM26" s="76"/>
      <c r="NN26" s="76"/>
      <c r="NO26" s="76"/>
      <c r="NP26" s="76"/>
      <c r="NQ26" s="77"/>
      <c r="NR26" s="78"/>
      <c r="NS26" s="76"/>
      <c r="NT26" s="76"/>
      <c r="NU26" s="76"/>
      <c r="NV26" s="76"/>
      <c r="NW26" s="76"/>
      <c r="NX26" s="76"/>
      <c r="NY26" s="76"/>
      <c r="NZ26" s="76"/>
      <c r="OA26" s="76"/>
      <c r="OB26" s="76"/>
      <c r="OC26" s="76"/>
      <c r="OD26" s="76"/>
      <c r="OE26" s="76"/>
      <c r="OF26" s="76"/>
      <c r="OG26" s="76"/>
      <c r="OH26" s="76"/>
      <c r="OI26" s="77"/>
      <c r="OJ26" s="78"/>
      <c r="OK26" s="76"/>
      <c r="OL26" s="76"/>
      <c r="OM26" s="76"/>
      <c r="ON26" s="76"/>
      <c r="OO26" s="76"/>
      <c r="OP26" s="76"/>
      <c r="OQ26" s="76"/>
      <c r="OR26" s="76"/>
      <c r="OS26" s="76"/>
      <c r="OT26" s="76"/>
      <c r="OU26" s="76"/>
      <c r="OV26" s="76"/>
      <c r="OW26" s="76"/>
      <c r="OX26" s="76"/>
      <c r="OY26" s="76"/>
      <c r="OZ26" s="76"/>
      <c r="PA26" s="77"/>
      <c r="PB26" s="78"/>
      <c r="PC26" s="76"/>
      <c r="PD26" s="76"/>
      <c r="PE26" s="76"/>
      <c r="PF26" s="76"/>
      <c r="PG26" s="76"/>
      <c r="PH26" s="76"/>
      <c r="PI26" s="76"/>
      <c r="PJ26" s="76"/>
      <c r="PK26" s="76"/>
      <c r="PL26" s="76"/>
      <c r="PM26" s="76"/>
      <c r="PN26" s="76"/>
      <c r="PO26" s="76"/>
      <c r="PP26" s="76"/>
      <c r="PQ26" s="76"/>
      <c r="PR26" s="76"/>
      <c r="PS26" s="77"/>
      <c r="PT26" s="78"/>
      <c r="PU26" s="76"/>
      <c r="PV26" s="76"/>
      <c r="PW26" s="76"/>
      <c r="PX26" s="76"/>
      <c r="PY26" s="76"/>
      <c r="PZ26" s="76"/>
      <c r="QA26" s="76"/>
      <c r="QB26" s="76"/>
      <c r="QC26" s="76"/>
      <c r="QD26" s="76"/>
      <c r="QE26" s="76"/>
      <c r="QF26" s="76"/>
      <c r="QG26" s="76"/>
      <c r="QH26" s="76"/>
      <c r="QI26" s="76"/>
      <c r="QJ26" s="76"/>
      <c r="QK26" s="77"/>
      <c r="QL26" s="78"/>
      <c r="QM26" s="76"/>
      <c r="QN26" s="76"/>
      <c r="QO26" s="76"/>
      <c r="QP26" s="76"/>
      <c r="QQ26" s="76"/>
      <c r="QR26" s="76"/>
      <c r="QS26" s="76"/>
      <c r="QT26" s="76"/>
      <c r="QU26" s="76"/>
      <c r="QV26" s="76"/>
      <c r="QW26" s="76"/>
      <c r="QX26" s="76"/>
      <c r="QY26" s="76"/>
      <c r="QZ26" s="76"/>
      <c r="RA26" s="76"/>
      <c r="RB26" s="76"/>
      <c r="RC26" s="77"/>
    </row>
    <row r="27" ht="25.4" customHeight="1">
      <c r="A27" s="105"/>
      <c r="B27" t="s" s="106">
        <v>71</v>
      </c>
      <c r="C27" s="61"/>
      <c r="D27" s="107">
        <f>SUM(D4:D21)</f>
        <v>13</v>
      </c>
      <c r="E27" s="107">
        <f>SUM(E4:E21)</f>
        <v>13</v>
      </c>
      <c r="F27" s="107">
        <f>SUM(F4:F21)</f>
        <v>1</v>
      </c>
      <c r="G27" s="107">
        <f>SUM(G4:G21)</f>
        <v>0</v>
      </c>
      <c r="H27" s="107">
        <f>SUM(H4:H21)</f>
        <v>14</v>
      </c>
      <c r="I27" s="107">
        <f>SUM(I4:I21)</f>
        <v>3</v>
      </c>
      <c r="J27" s="107">
        <f>SUM(J4:J21)</f>
        <v>9</v>
      </c>
      <c r="K27" s="107">
        <f>SUM(K4:K21)</f>
        <v>5</v>
      </c>
      <c r="L27" s="108">
        <f>SUM(L4:L21)</f>
        <v>3</v>
      </c>
      <c r="M27" s="109">
        <f>SUM(M4:M21)</f>
        <v>0</v>
      </c>
      <c r="N27" s="107">
        <f>SUM(N4:N21)</f>
        <v>14</v>
      </c>
      <c r="O27" s="107">
        <f>SUM(O4:O21)</f>
        <v>0</v>
      </c>
      <c r="P27" s="107">
        <f>SUM(P4:P21)</f>
        <v>16</v>
      </c>
      <c r="Q27" s="107">
        <f>SUM(Q4:Q21)</f>
        <v>3</v>
      </c>
      <c r="R27" s="107">
        <f>SUM(R4:R21)</f>
        <v>5</v>
      </c>
      <c r="S27" s="107">
        <f>SUM(S4:S21)</f>
        <v>2</v>
      </c>
      <c r="T27" s="107">
        <f>SUM(T4:T21)</f>
        <v>3</v>
      </c>
      <c r="U27" s="110">
        <f>SUM(U4:U21)</f>
        <v>3</v>
      </c>
      <c r="V27" s="111">
        <f>SUM(V4:V21)</f>
        <v>15</v>
      </c>
      <c r="W27" s="107">
        <f>SUM(W4:W21)</f>
        <v>22</v>
      </c>
      <c r="X27" s="107">
        <f>SUM(X4:X21)</f>
        <v>0</v>
      </c>
      <c r="Y27" s="107">
        <f>SUM(Y4:Y21)</f>
        <v>0</v>
      </c>
      <c r="Z27" s="107">
        <f>SUM(Z4:Z21)</f>
        <v>17</v>
      </c>
      <c r="AA27" s="107">
        <f>SUM(AA4:AA21)</f>
        <v>2</v>
      </c>
      <c r="AB27" s="107">
        <f>SUM(AB4:AB21)</f>
        <v>5</v>
      </c>
      <c r="AC27" s="107">
        <f>SUM(AC4:AC21)</f>
        <v>4</v>
      </c>
      <c r="AD27" s="108">
        <f>SUM(AD4:AD21)</f>
        <v>1</v>
      </c>
      <c r="AE27" s="109">
        <f>SUM(AE4:AE21)</f>
        <v>0</v>
      </c>
      <c r="AF27" s="107">
        <f>SUM(AF4:AF21)</f>
        <v>10</v>
      </c>
      <c r="AG27" s="107">
        <f>SUM(AG4:AG21)</f>
        <v>0</v>
      </c>
      <c r="AH27" s="107">
        <f>SUM(AH4:AH21)</f>
        <v>5</v>
      </c>
      <c r="AI27" s="107">
        <f>SUM(AI4:AI21)</f>
        <v>5</v>
      </c>
      <c r="AJ27" s="107">
        <f>SUM(AJ4:AJ21)</f>
        <v>5</v>
      </c>
      <c r="AK27" s="107">
        <f>SUM(AK4:AK21)</f>
        <v>3</v>
      </c>
      <c r="AL27" s="107">
        <f>SUM(AL4:AL21)</f>
        <v>2</v>
      </c>
      <c r="AM27" s="110">
        <f>SUM(AM4:AM21)</f>
        <v>2</v>
      </c>
      <c r="AN27" s="111">
        <f>SUM(AN4:AN21)</f>
        <v>11</v>
      </c>
      <c r="AO27" s="107">
        <f>SUM(AO4:AO21)</f>
        <v>13</v>
      </c>
      <c r="AP27" s="107">
        <f>SUM(AP4:AP21)</f>
        <v>0</v>
      </c>
      <c r="AQ27" s="107">
        <f>SUM(AQ4:AQ21)</f>
        <v>0</v>
      </c>
      <c r="AR27" s="107">
        <f>SUM(AR4:AR21)</f>
        <v>22</v>
      </c>
      <c r="AS27" s="107">
        <f>SUM(AS4:AS21)</f>
        <v>7</v>
      </c>
      <c r="AT27" s="107">
        <f>SUM(AT4:AT21)</f>
        <v>4</v>
      </c>
      <c r="AU27" s="107">
        <f>SUM(AU4:AU21)</f>
        <v>8</v>
      </c>
      <c r="AV27" s="108">
        <f>SUM(AV4:AV21)</f>
        <v>0</v>
      </c>
      <c r="AW27" s="109">
        <f>SUM(AW4:AW21)</f>
        <v>0</v>
      </c>
      <c r="AX27" s="107">
        <f>SUM(AX4:AX21)</f>
        <v>16</v>
      </c>
      <c r="AY27" s="107">
        <f>SUM(AY4:AY21)</f>
        <v>2</v>
      </c>
      <c r="AZ27" s="107">
        <f>SUM(AZ4:AZ21)</f>
        <v>6</v>
      </c>
      <c r="BA27" s="107">
        <f>SUM(BA4:BA21)</f>
        <v>5</v>
      </c>
      <c r="BB27" s="107">
        <f>SUM(BB4:BB21)</f>
        <v>2</v>
      </c>
      <c r="BC27" s="107">
        <f>SUM(BC4:BC21)</f>
        <v>2</v>
      </c>
      <c r="BD27" s="107">
        <f>SUM(BD4:BD21)</f>
        <v>7</v>
      </c>
      <c r="BE27" s="110">
        <f>SUM(BE4:BE21)</f>
        <v>5</v>
      </c>
      <c r="BF27" s="111">
        <f>SUM(BF4:BF21)</f>
        <v>16</v>
      </c>
      <c r="BG27" s="107">
        <f>SUM(BG4:BG21)</f>
        <v>21</v>
      </c>
      <c r="BH27" s="107">
        <f>SUM(BH4:BH21)</f>
        <v>1</v>
      </c>
      <c r="BI27" s="107">
        <f>SUM(BI4:BI21)</f>
        <v>0</v>
      </c>
      <c r="BJ27" s="107">
        <f>SUM(BJ4:BJ21)</f>
        <v>15</v>
      </c>
      <c r="BK27" s="107">
        <f>SUM(BK4:BK21)</f>
        <v>4</v>
      </c>
      <c r="BL27" s="107">
        <f>SUM(BL4:BL21)</f>
        <v>9</v>
      </c>
      <c r="BM27" s="107">
        <f>SUM(BM4:BM21)</f>
        <v>2</v>
      </c>
      <c r="BN27" s="108">
        <f>SUM(BN4:BN21)</f>
        <v>0</v>
      </c>
      <c r="BO27" s="109">
        <f>SUM(BO4:BO21)</f>
        <v>0</v>
      </c>
      <c r="BP27" s="107">
        <f>SUM(BP4:BP21)</f>
        <v>13</v>
      </c>
      <c r="BQ27" s="107">
        <f>SUM(BQ4:BQ21)</f>
        <v>2</v>
      </c>
      <c r="BR27" s="107">
        <f>SUM(BR4:BR21)</f>
        <v>4</v>
      </c>
      <c r="BS27" s="107">
        <f>SUM(BS4:BS21)</f>
        <v>6</v>
      </c>
      <c r="BT27" s="107">
        <f>SUM(BT4:BT21)</f>
        <v>7</v>
      </c>
      <c r="BU27" s="107">
        <f>SUM(BU4:BU21)</f>
        <v>3</v>
      </c>
      <c r="BV27" s="107">
        <f>SUM(BV4:BV21)</f>
        <v>4</v>
      </c>
      <c r="BW27" s="110">
        <f>SUM(BW4:BW21)</f>
        <v>3</v>
      </c>
      <c r="BX27" s="111">
        <f>SUM(BX4:BX21)</f>
        <v>16</v>
      </c>
      <c r="BY27" s="107">
        <f>SUM(BY4:BY21)</f>
        <v>15</v>
      </c>
      <c r="BZ27" s="107">
        <f>SUM(BZ4:BZ21)</f>
        <v>1</v>
      </c>
      <c r="CA27" s="107">
        <f>SUM(CA4:CA21)</f>
        <v>0</v>
      </c>
      <c r="CB27" s="107">
        <f>SUM(CB4:CB21)</f>
        <v>13</v>
      </c>
      <c r="CC27" s="107">
        <f>SUM(CC4:CC21)</f>
        <v>5</v>
      </c>
      <c r="CD27" s="107">
        <f>SUM(CD4:CD21)</f>
        <v>6</v>
      </c>
      <c r="CE27" s="107">
        <f>SUM(CE4:CE21)</f>
        <v>7</v>
      </c>
      <c r="CF27" s="108">
        <f>SUM(CF4:CF21)</f>
        <v>1</v>
      </c>
      <c r="CG27" s="109">
        <f>SUM(CG4:CG21)</f>
        <v>0</v>
      </c>
      <c r="CH27" s="107">
        <f>SUM(CH4:CH21)</f>
        <v>13</v>
      </c>
      <c r="CI27" s="107">
        <f>SUM(CI4:CI21)</f>
        <v>0</v>
      </c>
      <c r="CJ27" s="107">
        <f>SUM(CJ4:CJ21)</f>
        <v>12</v>
      </c>
      <c r="CK27" s="107">
        <f>SUM(CK4:CK21)</f>
        <v>1</v>
      </c>
      <c r="CL27" s="107">
        <f>SUM(CL4:CL21)</f>
        <v>6</v>
      </c>
      <c r="CM27" s="107">
        <f>SUM(CM4:CM21)</f>
        <v>3</v>
      </c>
      <c r="CN27" s="107">
        <f>SUM(CN4:CN21)</f>
        <v>5</v>
      </c>
      <c r="CO27" s="110">
        <f>SUM(CO4:CO21)</f>
        <v>4</v>
      </c>
      <c r="CP27" s="111">
        <f>SUM(CP4:CP21)</f>
        <v>8</v>
      </c>
      <c r="CQ27" s="107">
        <f>SUM(CQ4:CQ21)</f>
        <v>15</v>
      </c>
      <c r="CR27" s="107">
        <f>SUM(CR4:CR21)</f>
        <v>2</v>
      </c>
      <c r="CS27" s="107">
        <f>SUM(CS4:CS21)</f>
        <v>0</v>
      </c>
      <c r="CT27" s="107">
        <f>SUM(CT4:CT21)</f>
        <v>7</v>
      </c>
      <c r="CU27" s="107">
        <f>SUM(CU4:CU21)</f>
        <v>4</v>
      </c>
      <c r="CV27" s="107">
        <f>SUM(CV4:CV21)</f>
        <v>8</v>
      </c>
      <c r="CW27" s="107">
        <f>SUM(CW4:CW21)</f>
        <v>8</v>
      </c>
      <c r="CX27" s="108">
        <f>SUM(CX4:CX21)</f>
        <v>2</v>
      </c>
      <c r="CY27" s="109">
        <f>SUM(CY4:CY21)</f>
        <v>0</v>
      </c>
      <c r="CZ27" s="107">
        <f>SUM(CZ4:CZ21)</f>
        <v>8</v>
      </c>
      <c r="DA27" s="107">
        <f>SUM(DA4:DA21)</f>
        <v>0</v>
      </c>
      <c r="DB27" s="107">
        <f>SUM(DB4:DB21)</f>
        <v>5</v>
      </c>
      <c r="DC27" s="107">
        <f>SUM(DC4:DC21)</f>
        <v>2</v>
      </c>
      <c r="DD27" s="107">
        <f>SUM(DD4:DD21)</f>
        <v>3</v>
      </c>
      <c r="DE27" s="107">
        <f>SUM(DE4:DE21)</f>
        <v>3</v>
      </c>
      <c r="DF27" s="107">
        <f>SUM(DF4:DF21)</f>
        <v>4</v>
      </c>
      <c r="DG27" s="110">
        <f>SUM(DG4:DG21)</f>
        <v>4</v>
      </c>
      <c r="DH27" s="111">
        <f>SUM(DH4:DH21)</f>
        <v>12</v>
      </c>
      <c r="DI27" s="107">
        <f>SUM(DI4:DI21)</f>
        <v>18</v>
      </c>
      <c r="DJ27" s="107">
        <f>SUM(DJ4:DJ21)</f>
        <v>2</v>
      </c>
      <c r="DK27" s="107">
        <f>SUM(DK4:DK21)</f>
        <v>0</v>
      </c>
      <c r="DL27" s="107">
        <f>SUM(DL4:DL21)</f>
        <v>13</v>
      </c>
      <c r="DM27" s="107">
        <f>SUM(DM4:DM21)</f>
        <v>4</v>
      </c>
      <c r="DN27" s="107">
        <f>SUM(DN4:DN21)</f>
        <v>7</v>
      </c>
      <c r="DO27" s="107">
        <f>SUM(DO4:DO21)</f>
        <v>3</v>
      </c>
      <c r="DP27" s="108">
        <f>SUM(DP4:DP21)</f>
        <v>0</v>
      </c>
      <c r="DQ27" s="109">
        <f>SUM(DQ4:DQ21)</f>
        <v>0</v>
      </c>
      <c r="DR27" s="107">
        <f>SUM(DR4:DR21)</f>
        <v>14</v>
      </c>
      <c r="DS27" s="107">
        <f>SUM(DS4:DS21)</f>
        <v>3</v>
      </c>
      <c r="DT27" s="107">
        <f>SUM(DT4:DT21)</f>
        <v>10</v>
      </c>
      <c r="DU27" s="107">
        <f>SUM(DU4:DU21)</f>
        <v>3</v>
      </c>
      <c r="DV27" s="107">
        <f>SUM(DV4:DV21)</f>
        <v>3</v>
      </c>
      <c r="DW27" s="107">
        <f>SUM(DW4:DW21)</f>
        <v>6</v>
      </c>
      <c r="DX27" s="107">
        <f>SUM(DX4:DX21)</f>
        <v>4</v>
      </c>
      <c r="DY27" s="110">
        <f>SUM(DY4:DY21)</f>
        <v>4</v>
      </c>
      <c r="DZ27" s="111">
        <f>SUM(DZ4:DZ21)</f>
        <v>9</v>
      </c>
      <c r="EA27" s="107">
        <f>SUM(EA4:EA21)</f>
        <v>6</v>
      </c>
      <c r="EB27" s="107">
        <f>SUM(EB4:EB21)</f>
        <v>0</v>
      </c>
      <c r="EC27" s="107">
        <f>SUM(EC4:EC21)</f>
        <v>3</v>
      </c>
      <c r="ED27" s="107">
        <f>SUM(ED4:ED21)</f>
        <v>9</v>
      </c>
      <c r="EE27" s="107">
        <f>SUM(EE4:EE21)</f>
        <v>4</v>
      </c>
      <c r="EF27" s="107">
        <f>SUM(EF4:EF21)</f>
        <v>11</v>
      </c>
      <c r="EG27" s="107">
        <f>SUM(EG4:EG21)</f>
        <v>2</v>
      </c>
      <c r="EH27" s="108">
        <f>SUM(EH4:EH21)</f>
        <v>0</v>
      </c>
      <c r="EI27" s="109">
        <f>SUM(EI4:EI21)</f>
        <v>2</v>
      </c>
      <c r="EJ27" s="107">
        <f>SUM(EJ4:EJ21)</f>
        <v>14</v>
      </c>
      <c r="EK27" s="107">
        <f>SUM(EK4:EK21)</f>
        <v>0</v>
      </c>
      <c r="EL27" s="107">
        <f>SUM(EL4:EL21)</f>
        <v>4</v>
      </c>
      <c r="EM27" s="107">
        <f>SUM(EM4:EM21)</f>
        <v>2</v>
      </c>
      <c r="EN27" s="107">
        <f>SUM(EN4:EN21)</f>
        <v>3</v>
      </c>
      <c r="EO27" s="107">
        <f>SUM(EO4:EO21)</f>
        <v>4</v>
      </c>
      <c r="EP27" s="107">
        <f>SUM(EP4:EP21)</f>
        <v>4</v>
      </c>
      <c r="EQ27" s="110">
        <f>SUM(EQ4:EQ21)</f>
        <v>3</v>
      </c>
      <c r="ER27" s="111">
        <f>SUM(ER4:ER21)</f>
        <v>12</v>
      </c>
      <c r="ES27" s="107">
        <f>SUM(ES4:ES21)</f>
        <v>9</v>
      </c>
      <c r="ET27" s="107">
        <f>SUM(ET4:ET21)</f>
        <v>3</v>
      </c>
      <c r="EU27" s="107">
        <f>SUM(EU4:EU21)</f>
        <v>2</v>
      </c>
      <c r="EV27" s="107">
        <f>SUM(EV4:EV21)</f>
        <v>10</v>
      </c>
      <c r="EW27" s="107">
        <f>SUM(EW4:EW21)</f>
        <v>2</v>
      </c>
      <c r="EX27" s="107">
        <f>SUM(EX4:EX21)</f>
        <v>11</v>
      </c>
      <c r="EY27" s="107">
        <f>SUM(EY4:EY21)</f>
        <v>3</v>
      </c>
      <c r="EZ27" s="108">
        <f>SUM(EZ4:EZ21)</f>
        <v>2</v>
      </c>
      <c r="FA27" s="109">
        <f>SUM(FA4:FA21)</f>
        <v>0</v>
      </c>
      <c r="FB27" s="107">
        <f>SUM(FB4:FB21)</f>
        <v>13</v>
      </c>
      <c r="FC27" s="107">
        <f>SUM(FC4:FC21)</f>
        <v>0</v>
      </c>
      <c r="FD27" s="107">
        <f>SUM(FD4:FD21)</f>
        <v>3</v>
      </c>
      <c r="FE27" s="107">
        <f>SUM(FE4:FE21)</f>
        <v>3</v>
      </c>
      <c r="FF27" s="107">
        <f>SUM(FF4:FF21)</f>
        <v>4</v>
      </c>
      <c r="FG27" s="107">
        <f>SUM(FG4:FG21)</f>
        <v>4</v>
      </c>
      <c r="FH27" s="107">
        <f>SUM(FH4:FH21)</f>
        <v>2</v>
      </c>
      <c r="FI27" s="110">
        <f>SUM(FI4:FI21)</f>
        <v>2</v>
      </c>
      <c r="FJ27" s="111">
        <f>SUM(FJ4:FJ21)</f>
        <v>14</v>
      </c>
      <c r="FK27" s="107">
        <f>SUM(FK4:FK21)</f>
        <v>18</v>
      </c>
      <c r="FL27" s="107">
        <f>SUM(FL4:FL21)</f>
        <v>1</v>
      </c>
      <c r="FM27" s="107">
        <f>SUM(FM4:FM21)</f>
        <v>0</v>
      </c>
      <c r="FN27" s="107">
        <f>SUM(FN4:FN21)</f>
        <v>14</v>
      </c>
      <c r="FO27" s="107">
        <f>SUM(FO4:FO21)</f>
        <v>2</v>
      </c>
      <c r="FP27" s="107">
        <f>SUM(FP4:FP21)</f>
        <v>17</v>
      </c>
      <c r="FQ27" s="107">
        <f>SUM(FQ4:FQ21)</f>
        <v>12</v>
      </c>
      <c r="FR27" s="108">
        <f>SUM(FR4:FR21)</f>
        <v>1</v>
      </c>
      <c r="FS27" s="109">
        <f>SUM(FS4:FS21)</f>
        <v>0</v>
      </c>
      <c r="FT27" s="107">
        <f>SUM(FT4:FT21)</f>
        <v>9</v>
      </c>
      <c r="FU27" s="107">
        <f>SUM(FU4:FU21)</f>
        <v>1</v>
      </c>
      <c r="FV27" s="107">
        <f>SUM(FV4:FV21)</f>
        <v>5</v>
      </c>
      <c r="FW27" s="107">
        <f>SUM(FW4:FW21)</f>
        <v>2</v>
      </c>
      <c r="FX27" s="107">
        <f>SUM(FX4:FX21)</f>
        <v>2</v>
      </c>
      <c r="FY27" s="107">
        <f>SUM(FY4:FY21)</f>
        <v>3</v>
      </c>
      <c r="FZ27" s="107">
        <f>SUM(FZ4:FZ21)</f>
        <v>2</v>
      </c>
      <c r="GA27" s="110">
        <f>SUM(GA4:GA21)</f>
        <v>0</v>
      </c>
      <c r="GB27" s="111">
        <f>SUM(GB4:GB21)</f>
        <v>13</v>
      </c>
      <c r="GC27" s="107">
        <f>SUM(GC4:GC21)</f>
        <v>15</v>
      </c>
      <c r="GD27" s="107">
        <f>SUM(GD4:GD21)</f>
        <v>1</v>
      </c>
      <c r="GE27" s="107">
        <f>SUM(GE4:GE21)</f>
        <v>0</v>
      </c>
      <c r="GF27" s="107">
        <f>SUM(GF4:GF21)</f>
        <v>12</v>
      </c>
      <c r="GG27" s="107">
        <f>SUM(GG4:GG21)</f>
        <v>6</v>
      </c>
      <c r="GH27" s="107">
        <f>SUM(GH4:GH21)</f>
        <v>4</v>
      </c>
      <c r="GI27" s="107">
        <f>SUM(GI4:GI21)</f>
        <v>1</v>
      </c>
      <c r="GJ27" s="108">
        <f>SUM(GJ4:GJ21)</f>
        <v>2</v>
      </c>
      <c r="GK27" s="109">
        <f>SUM(GK4:GK21)</f>
        <v>0</v>
      </c>
      <c r="GL27" s="107">
        <f>SUM(GL4:GL21)</f>
        <v>10</v>
      </c>
      <c r="GM27" s="107">
        <f>SUM(GM4:GM21)</f>
        <v>2</v>
      </c>
      <c r="GN27" s="107">
        <f>SUM(GN4:GN21)</f>
        <v>5</v>
      </c>
      <c r="GO27" s="107">
        <f>SUM(GO4:GO21)</f>
        <v>1</v>
      </c>
      <c r="GP27" s="107">
        <f>SUM(GP4:GP21)</f>
        <v>3</v>
      </c>
      <c r="GQ27" s="107">
        <f>SUM(GQ4:GQ21)</f>
        <v>4</v>
      </c>
      <c r="GR27" s="107">
        <f>SUM(GR4:GR21)</f>
        <v>6</v>
      </c>
      <c r="GS27" s="110">
        <f>SUM(GS4:GS21)</f>
        <v>3</v>
      </c>
      <c r="GT27" s="111">
        <f>SUM(GT4:GT21)</f>
        <v>13</v>
      </c>
      <c r="GU27" s="107">
        <f>SUM(GU4:GU21)</f>
        <v>14</v>
      </c>
      <c r="GV27" s="107">
        <f>SUM(GV4:GV21)</f>
        <v>4</v>
      </c>
      <c r="GW27" s="107">
        <f>SUM(GW4:GW21)</f>
        <v>0</v>
      </c>
      <c r="GX27" s="107">
        <f>SUM(GX4:GX21)</f>
        <v>10</v>
      </c>
      <c r="GY27" s="107">
        <f>SUM(GY4:GY21)</f>
        <v>3</v>
      </c>
      <c r="GZ27" s="107">
        <f>SUM(GZ4:GZ21)</f>
        <v>10</v>
      </c>
      <c r="HA27" s="107">
        <f>SUM(HA4:HA21)</f>
        <v>3</v>
      </c>
      <c r="HB27" s="108">
        <f>SUM(HB4:HB21)</f>
        <v>4</v>
      </c>
      <c r="HC27" s="109">
        <f>SUM(HC4:HC21)</f>
        <v>0</v>
      </c>
      <c r="HD27" s="107">
        <f>SUM(HD4:HD21)</f>
        <v>7</v>
      </c>
      <c r="HE27" s="107">
        <f>SUM(HE4:HE21)</f>
        <v>1</v>
      </c>
      <c r="HF27" s="107">
        <f>SUM(HF4:HF21)</f>
        <v>8</v>
      </c>
      <c r="HG27" s="107">
        <f>SUM(HG4:HG21)</f>
        <v>2</v>
      </c>
      <c r="HH27" s="107">
        <f>SUM(HH4:HH21)</f>
        <v>4</v>
      </c>
      <c r="HI27" s="107">
        <f>SUM(HI4:HI21)</f>
        <v>3</v>
      </c>
      <c r="HJ27" s="107">
        <f>SUM(HJ4:HJ21)</f>
        <v>3</v>
      </c>
      <c r="HK27" s="110">
        <f>SUM(HK4:HK21)</f>
        <v>2</v>
      </c>
      <c r="HL27" s="111">
        <f>SUM(HL4:HL21)</f>
        <v>9</v>
      </c>
      <c r="HM27" s="107">
        <f>SUM(HM4:HM21)</f>
        <v>12</v>
      </c>
      <c r="HN27" s="107">
        <f>SUM(HN4:HN21)</f>
        <v>2</v>
      </c>
      <c r="HO27" s="107">
        <f>SUM(HO4:HO21)</f>
        <v>4</v>
      </c>
      <c r="HP27" s="107">
        <f>SUM(HP4:HP21)</f>
        <v>15</v>
      </c>
      <c r="HQ27" s="107">
        <f>SUM(HQ4:HQ21)</f>
        <v>7</v>
      </c>
      <c r="HR27" s="107">
        <f>SUM(HR4:HR21)</f>
        <v>6</v>
      </c>
      <c r="HS27" s="107">
        <f>SUM(HS4:HS21)</f>
        <v>7</v>
      </c>
      <c r="HT27" s="108">
        <f>SUM(HT4:HT21)</f>
        <v>0</v>
      </c>
      <c r="HU27" s="109">
        <f>SUM(HU4:HU21)</f>
        <v>0</v>
      </c>
      <c r="HV27" s="107">
        <f>SUM(HV4:HV21)</f>
        <v>13</v>
      </c>
      <c r="HW27" s="107">
        <f>SUM(HW4:HW21)</f>
        <v>0</v>
      </c>
      <c r="HX27" s="107">
        <f>SUM(HX4:HX21)</f>
        <v>10</v>
      </c>
      <c r="HY27" s="107">
        <f>SUM(HY4:HY21)</f>
        <v>8</v>
      </c>
      <c r="HZ27" s="107">
        <f>SUM(HZ4:HZ21)</f>
        <v>5</v>
      </c>
      <c r="IA27" s="107">
        <f>SUM(IA4:IA21)</f>
        <v>2</v>
      </c>
      <c r="IB27" s="107">
        <f>SUM(IB4:IB21)</f>
        <v>7</v>
      </c>
      <c r="IC27" s="110">
        <f>SUM(IC4:IC21)</f>
        <v>3</v>
      </c>
      <c r="ID27" s="111">
        <f>SUM(ID4:ID21)</f>
        <v>11</v>
      </c>
      <c r="IE27" s="107">
        <f>SUM(IE4:IE21)</f>
        <v>23</v>
      </c>
      <c r="IF27" s="107">
        <f>SUM(IF4:IF21)</f>
        <v>7</v>
      </c>
      <c r="IG27" s="107">
        <f>SUM(IG4:IG21)</f>
        <v>0</v>
      </c>
      <c r="IH27" s="107">
        <f>SUM(IH4:IH21)</f>
        <v>17</v>
      </c>
      <c r="II27" s="107">
        <f>SUM(II4:II21)</f>
        <v>2</v>
      </c>
      <c r="IJ27" s="107">
        <f>SUM(IJ4:IJ21)</f>
        <v>8</v>
      </c>
      <c r="IK27" s="107">
        <f>SUM(IK4:IK21)</f>
        <v>7</v>
      </c>
      <c r="IL27" s="108">
        <f>SUM(IL4:IL21)</f>
        <v>2</v>
      </c>
      <c r="IM27" s="109">
        <f>SUM(IM4:IM21)</f>
        <v>0</v>
      </c>
      <c r="IN27" s="107">
        <f>SUM(IN4:IN21)</f>
        <v>10</v>
      </c>
      <c r="IO27" s="107">
        <f>SUM(IO4:IO21)</f>
        <v>0</v>
      </c>
      <c r="IP27" s="107">
        <f>SUM(IP4:IP21)</f>
        <v>8</v>
      </c>
      <c r="IQ27" s="107">
        <f>SUM(IQ4:IQ21)</f>
        <v>5</v>
      </c>
      <c r="IR27" s="107">
        <f>SUM(IR4:IR21)</f>
        <v>3</v>
      </c>
      <c r="IS27" s="107">
        <f>SUM(IS4:IS21)</f>
        <v>6</v>
      </c>
      <c r="IT27" s="107">
        <f>SUM(IT4:IT21)</f>
        <v>2</v>
      </c>
      <c r="IU27" s="110">
        <f>SUM(IU4:IU21)</f>
        <v>2</v>
      </c>
      <c r="IV27" s="111">
        <f>SUM(IV4:IV21)</f>
        <v>9</v>
      </c>
      <c r="IW27" s="107">
        <f>SUM(IW4:IW21)</f>
        <v>10</v>
      </c>
      <c r="IX27" s="107">
        <f>SUM(IX4:IX21)</f>
        <v>5</v>
      </c>
      <c r="IY27" s="107">
        <f>SUM(IY4:IY21)</f>
        <v>1</v>
      </c>
      <c r="IZ27" s="107">
        <f>SUM(IZ4:IZ21)</f>
        <v>10</v>
      </c>
      <c r="JA27" s="107">
        <f>SUM(JA4:JA21)</f>
        <v>3</v>
      </c>
      <c r="JB27" s="107">
        <f>SUM(JB4:JB21)</f>
        <v>5</v>
      </c>
      <c r="JC27" s="107">
        <f>SUM(JC4:JC21)</f>
        <v>0</v>
      </c>
      <c r="JD27" s="108">
        <f>SUM(JD4:JD21)</f>
        <v>5</v>
      </c>
      <c r="JE27" s="109">
        <f>SUM(JE4:JE21)</f>
        <v>0</v>
      </c>
      <c r="JF27" s="107">
        <f>SUM(JF4:JF21)</f>
        <v>16</v>
      </c>
      <c r="JG27" s="107">
        <f>SUM(JG4:JG21)</f>
        <v>2</v>
      </c>
      <c r="JH27" s="107">
        <f>SUM(JH4:JH21)</f>
        <v>7</v>
      </c>
      <c r="JI27" s="107">
        <f>SUM(JI4:JI21)</f>
        <v>2</v>
      </c>
      <c r="JJ27" s="107">
        <f>SUM(JJ4:JJ21)</f>
        <v>4</v>
      </c>
      <c r="JK27" s="107">
        <f>SUM(JK4:JK21)</f>
        <v>5</v>
      </c>
      <c r="JL27" s="107">
        <f>SUM(JL4:JL21)</f>
        <v>3</v>
      </c>
      <c r="JM27" s="110">
        <f>SUM(JM4:JM21)</f>
        <v>3</v>
      </c>
      <c r="JN27" s="111">
        <f>SUM(JN4:JN21)</f>
        <v>11</v>
      </c>
      <c r="JO27" s="107">
        <f>SUM(JO4:JO21)</f>
        <v>14</v>
      </c>
      <c r="JP27" s="107">
        <f>SUM(JP4:JP21)</f>
        <v>1</v>
      </c>
      <c r="JQ27" s="107">
        <f>SUM(JQ4:JQ21)</f>
        <v>6</v>
      </c>
      <c r="JR27" s="107">
        <f>SUM(JR4:JR21)</f>
        <v>20</v>
      </c>
      <c r="JS27" s="107">
        <f>SUM(JS4:JS21)</f>
        <v>3</v>
      </c>
      <c r="JT27" s="107">
        <f>SUM(JT4:JT21)</f>
        <v>1</v>
      </c>
      <c r="JU27" s="107">
        <f>SUM(JU4:JU21)</f>
        <v>4</v>
      </c>
      <c r="JV27" s="108">
        <f>SUM(JV4:JV21)</f>
        <v>1</v>
      </c>
      <c r="JW27" s="109">
        <f>SUM(JW4:JW21)</f>
        <v>1</v>
      </c>
      <c r="JX27" s="107">
        <f>SUM(JX4:JX21)</f>
        <v>14</v>
      </c>
      <c r="JY27" s="107">
        <f>SUM(JY4:JY21)</f>
        <v>0</v>
      </c>
      <c r="JZ27" s="107">
        <f>SUM(JZ4:JZ21)</f>
        <v>4</v>
      </c>
      <c r="KA27" s="107">
        <f>SUM(KA4:KA21)</f>
        <v>4</v>
      </c>
      <c r="KB27" s="107">
        <f>SUM(KB4:KB21)</f>
        <v>4</v>
      </c>
      <c r="KC27" s="107">
        <f>SUM(KC4:KC21)</f>
        <v>4</v>
      </c>
      <c r="KD27" s="107">
        <f>SUM(KD4:KD21)</f>
        <v>4</v>
      </c>
      <c r="KE27" s="110">
        <f>SUM(KE4:KE21)</f>
        <v>3</v>
      </c>
      <c r="KF27" s="111">
        <f>SUM(KF4:KF21)</f>
        <v>15</v>
      </c>
      <c r="KG27" s="107">
        <f>SUM(KG4:KG21)</f>
        <v>4</v>
      </c>
      <c r="KH27" s="107">
        <f>SUM(KH4:KH21)</f>
        <v>0</v>
      </c>
      <c r="KI27" s="107">
        <f>SUM(KI4:KI21)</f>
        <v>0</v>
      </c>
      <c r="KJ27" s="107">
        <f>SUM(KJ4:KJ21)</f>
        <v>10</v>
      </c>
      <c r="KK27" s="107">
        <f>SUM(KK4:KK21)</f>
        <v>5</v>
      </c>
      <c r="KL27" s="107">
        <f>SUM(KL4:KL21)</f>
        <v>11</v>
      </c>
      <c r="KM27" s="107">
        <f>SUM(KM4:KM21)</f>
        <v>7</v>
      </c>
      <c r="KN27" s="108">
        <f>SUM(KN4:KN21)</f>
        <v>2</v>
      </c>
      <c r="KO27" s="109">
        <f>SUM(KO4:KO21)</f>
        <v>0</v>
      </c>
      <c r="KP27" s="107">
        <f>SUM(KP4:KP21)</f>
        <v>10</v>
      </c>
      <c r="KQ27" s="107">
        <f>SUM(KQ4:KQ21)</f>
        <v>0</v>
      </c>
      <c r="KR27" s="107">
        <f>SUM(KR4:KR21)</f>
        <v>3</v>
      </c>
      <c r="KS27" s="107">
        <f>SUM(KS4:KS21)</f>
        <v>2</v>
      </c>
      <c r="KT27" s="107">
        <f>SUM(KT4:KT21)</f>
        <v>4</v>
      </c>
      <c r="KU27" s="107">
        <f>SUM(KU4:KU21)</f>
        <v>2</v>
      </c>
      <c r="KV27" s="107">
        <f>SUM(KV4:KV21)</f>
        <v>6</v>
      </c>
      <c r="KW27" s="110">
        <f>SUM(KW4:KW21)</f>
        <v>2</v>
      </c>
      <c r="KX27" s="111">
        <f>SUM(KX4:KX21)</f>
        <v>12</v>
      </c>
      <c r="KY27" s="107">
        <f>SUM(KY4:KY21)</f>
        <v>8</v>
      </c>
      <c r="KZ27" s="107">
        <f>SUM(KZ4:KZ21)</f>
        <v>3</v>
      </c>
      <c r="LA27" s="107">
        <f>SUM(LA4:LA21)</f>
        <v>4</v>
      </c>
      <c r="LB27" s="107">
        <f>SUM(LB4:LB21)</f>
        <v>8</v>
      </c>
      <c r="LC27" s="107">
        <f>SUM(LC4:LC21)</f>
        <v>3</v>
      </c>
      <c r="LD27" s="107">
        <f>SUM(LD4:LD21)</f>
        <v>10</v>
      </c>
      <c r="LE27" s="107">
        <f>SUM(LE4:LE21)</f>
        <v>3</v>
      </c>
      <c r="LF27" s="108">
        <f>SUM(LF4:LF21)</f>
        <v>1</v>
      </c>
      <c r="LG27" s="109">
        <f>SUM(LG4:LG21)</f>
        <v>1</v>
      </c>
      <c r="LH27" s="107">
        <f>SUM(LH4:LH21)</f>
        <v>8</v>
      </c>
      <c r="LI27" s="107">
        <f>SUM(LI4:LI21)</f>
        <v>0</v>
      </c>
      <c r="LJ27" s="107">
        <f>SUM(LJ4:LJ21)</f>
        <v>4</v>
      </c>
      <c r="LK27" s="107">
        <f>SUM(LK4:LK21)</f>
        <v>5</v>
      </c>
      <c r="LL27" s="107">
        <f>SUM(LL4:LL21)</f>
        <v>7</v>
      </c>
      <c r="LM27" s="107">
        <f>SUM(LM4:LM21)</f>
        <v>7</v>
      </c>
      <c r="LN27" s="107">
        <f>SUM(LN4:LN21)</f>
        <v>4</v>
      </c>
      <c r="LO27" s="110">
        <f>SUM(LO4:LO21)</f>
        <v>3</v>
      </c>
      <c r="LP27" s="111">
        <f>SUM(LP4:LP21)</f>
        <v>0</v>
      </c>
      <c r="LQ27" s="107">
        <f>SUM(LQ4:LQ21)</f>
        <v>0</v>
      </c>
      <c r="LR27" s="107">
        <f>SUM(LR4:LR21)</f>
        <v>0</v>
      </c>
      <c r="LS27" s="107">
        <f>SUM(LS4:LS21)</f>
        <v>0</v>
      </c>
      <c r="LT27" s="107">
        <f>SUM(LT4:LT21)</f>
        <v>0</v>
      </c>
      <c r="LU27" s="107">
        <f>SUM(LU4:LU21)</f>
        <v>0</v>
      </c>
      <c r="LV27" s="107">
        <f>SUM(LV4:LV21)</f>
        <v>0</v>
      </c>
      <c r="LW27" s="107">
        <f>SUM(LW4:LW21)</f>
        <v>0</v>
      </c>
      <c r="LX27" s="108">
        <f>SUM(LX4:LX21)</f>
        <v>0</v>
      </c>
      <c r="LY27" s="112"/>
      <c r="LZ27" s="113"/>
      <c r="MA27" s="113"/>
      <c r="MB27" s="113"/>
      <c r="MC27" s="113"/>
      <c r="MD27" s="113"/>
      <c r="ME27" s="113"/>
      <c r="MF27" s="113"/>
      <c r="MG27" s="114"/>
      <c r="MH27" s="111">
        <f>SUM(MH4:MH21)</f>
        <v>0</v>
      </c>
      <c r="MI27" s="107">
        <f>SUM(MI4:MI21)</f>
        <v>0</v>
      </c>
      <c r="MJ27" s="107">
        <f>SUM(MJ4:MJ21)</f>
        <v>0</v>
      </c>
      <c r="MK27" s="107">
        <f>SUM(MK4:MK21)</f>
        <v>0</v>
      </c>
      <c r="ML27" s="107">
        <f>SUM(ML4:ML21)</f>
        <v>0</v>
      </c>
      <c r="MM27" s="107">
        <f>SUM(MM4:MM21)</f>
        <v>0</v>
      </c>
      <c r="MN27" s="107">
        <f>SUM(MN4:MN21)</f>
        <v>0</v>
      </c>
      <c r="MO27" s="107">
        <f>SUM(MO4:MO21)</f>
        <v>0</v>
      </c>
      <c r="MP27" s="108">
        <f>SUM(MP4:MP21)</f>
        <v>0</v>
      </c>
      <c r="MQ27" s="112"/>
      <c r="MR27" s="113"/>
      <c r="MS27" s="113"/>
      <c r="MT27" s="113"/>
      <c r="MU27" s="113"/>
      <c r="MV27" s="113"/>
      <c r="MW27" s="113"/>
      <c r="MX27" s="113"/>
      <c r="MY27" s="114"/>
      <c r="MZ27" s="111">
        <f>SUM(MZ4:MZ21)</f>
        <v>0</v>
      </c>
      <c r="NA27" s="107">
        <f>SUM(NA4:NA21)</f>
        <v>0</v>
      </c>
      <c r="NB27" s="107">
        <f>SUM(NB4:NB21)</f>
        <v>0</v>
      </c>
      <c r="NC27" s="107">
        <f>SUM(NC4:NC21)</f>
        <v>0</v>
      </c>
      <c r="ND27" s="107">
        <f>SUM(ND4:ND21)</f>
        <v>0</v>
      </c>
      <c r="NE27" s="107">
        <f>SUM(NE4:NE21)</f>
        <v>0</v>
      </c>
      <c r="NF27" s="107">
        <f>SUM(NF4:NF21)</f>
        <v>0</v>
      </c>
      <c r="NG27" s="107">
        <f>SUM(NG4:NG21)</f>
        <v>0</v>
      </c>
      <c r="NH27" s="108">
        <f>SUM(NH4:NH21)</f>
        <v>0</v>
      </c>
      <c r="NI27" s="112"/>
      <c r="NJ27" s="113"/>
      <c r="NK27" s="113"/>
      <c r="NL27" s="113"/>
      <c r="NM27" s="113"/>
      <c r="NN27" s="113"/>
      <c r="NO27" s="113"/>
      <c r="NP27" s="113"/>
      <c r="NQ27" s="114"/>
      <c r="NR27" s="111">
        <f>SUM(NR4:NR21)</f>
        <v>0</v>
      </c>
      <c r="NS27" s="107">
        <f>SUM(NS4:NS21)</f>
        <v>0</v>
      </c>
      <c r="NT27" s="107">
        <f>SUM(NT4:NT21)</f>
        <v>0</v>
      </c>
      <c r="NU27" s="107">
        <f>SUM(NU4:NU21)</f>
        <v>0</v>
      </c>
      <c r="NV27" s="107">
        <f>SUM(NV4:NV21)</f>
        <v>0</v>
      </c>
      <c r="NW27" s="107">
        <f>SUM(NW4:NW21)</f>
        <v>0</v>
      </c>
      <c r="NX27" s="107">
        <f>SUM(NX4:NX21)</f>
        <v>0</v>
      </c>
      <c r="NY27" s="107">
        <f>SUM(NY4:NY21)</f>
        <v>0</v>
      </c>
      <c r="NZ27" s="108">
        <f>SUM(NZ4:NZ21)</f>
        <v>0</v>
      </c>
      <c r="OA27" s="112"/>
      <c r="OB27" s="113"/>
      <c r="OC27" s="113"/>
      <c r="OD27" s="113"/>
      <c r="OE27" s="113"/>
      <c r="OF27" s="113"/>
      <c r="OG27" s="113"/>
      <c r="OH27" s="113"/>
      <c r="OI27" s="114"/>
      <c r="OJ27" s="111">
        <f>SUM(OJ4:OJ21)</f>
        <v>0</v>
      </c>
      <c r="OK27" s="107">
        <f>SUM(OK4:OK21)</f>
        <v>0</v>
      </c>
      <c r="OL27" s="107">
        <f>SUM(OL4:OL21)</f>
        <v>0</v>
      </c>
      <c r="OM27" s="107">
        <f>SUM(OM4:OM21)</f>
        <v>0</v>
      </c>
      <c r="ON27" s="107">
        <f>SUM(ON4:ON21)</f>
        <v>0</v>
      </c>
      <c r="OO27" s="107">
        <f>SUM(OO4:OO21)</f>
        <v>0</v>
      </c>
      <c r="OP27" s="107">
        <f>SUM(OP4:OP21)</f>
        <v>0</v>
      </c>
      <c r="OQ27" s="107">
        <f>SUM(OQ4:OQ21)</f>
        <v>0</v>
      </c>
      <c r="OR27" s="108">
        <f>SUM(OR4:OR21)</f>
        <v>0</v>
      </c>
      <c r="OS27" s="112"/>
      <c r="OT27" s="113"/>
      <c r="OU27" s="113"/>
      <c r="OV27" s="113"/>
      <c r="OW27" s="113"/>
      <c r="OX27" s="113"/>
      <c r="OY27" s="113"/>
      <c r="OZ27" s="113"/>
      <c r="PA27" s="114"/>
      <c r="PB27" s="111">
        <f>SUM(PB4:PB21)</f>
        <v>0</v>
      </c>
      <c r="PC27" s="107">
        <f>SUM(PC4:PC21)</f>
        <v>0</v>
      </c>
      <c r="PD27" s="107">
        <f>SUM(PD4:PD21)</f>
        <v>0</v>
      </c>
      <c r="PE27" s="107">
        <f>SUM(PE4:PE21)</f>
        <v>0</v>
      </c>
      <c r="PF27" s="107">
        <f>SUM(PF4:PF21)</f>
        <v>0</v>
      </c>
      <c r="PG27" s="107">
        <f>SUM(PG4:PG21)</f>
        <v>0</v>
      </c>
      <c r="PH27" s="107">
        <f>SUM(PH4:PH21)</f>
        <v>0</v>
      </c>
      <c r="PI27" s="107">
        <f>SUM(PI4:PI21)</f>
        <v>0</v>
      </c>
      <c r="PJ27" s="108">
        <f>SUM(PJ4:PJ21)</f>
        <v>0</v>
      </c>
      <c r="PK27" s="112"/>
      <c r="PL27" s="113"/>
      <c r="PM27" s="113"/>
      <c r="PN27" s="113"/>
      <c r="PO27" s="113"/>
      <c r="PP27" s="113"/>
      <c r="PQ27" s="113"/>
      <c r="PR27" s="113"/>
      <c r="PS27" s="114"/>
      <c r="PT27" s="111">
        <f>SUM(PT4:PT21)</f>
        <v>0</v>
      </c>
      <c r="PU27" s="107">
        <f>SUM(PU4:PU21)</f>
        <v>0</v>
      </c>
      <c r="PV27" s="107">
        <f>SUM(PV4:PV21)</f>
        <v>0</v>
      </c>
      <c r="PW27" s="107">
        <f>SUM(PW4:PW21)</f>
        <v>0</v>
      </c>
      <c r="PX27" s="107">
        <f>SUM(PX4:PX21)</f>
        <v>0</v>
      </c>
      <c r="PY27" s="107">
        <f>SUM(PY4:PY21)</f>
        <v>0</v>
      </c>
      <c r="PZ27" s="107">
        <f>SUM(PZ4:PZ21)</f>
        <v>0</v>
      </c>
      <c r="QA27" s="107">
        <f>SUM(QA4:QA21)</f>
        <v>0</v>
      </c>
      <c r="QB27" s="108">
        <f>SUM(QB4:QB21)</f>
        <v>0</v>
      </c>
      <c r="QC27" s="112"/>
      <c r="QD27" s="113"/>
      <c r="QE27" s="113"/>
      <c r="QF27" s="113"/>
      <c r="QG27" s="113"/>
      <c r="QH27" s="113"/>
      <c r="QI27" s="113"/>
      <c r="QJ27" s="113"/>
      <c r="QK27" s="114"/>
      <c r="QL27" s="111">
        <f>SUM(QL4:QL21)</f>
        <v>0</v>
      </c>
      <c r="QM27" s="107">
        <f>SUM(QM4:QM21)</f>
        <v>0</v>
      </c>
      <c r="QN27" s="107">
        <f>SUM(QN4:QN21)</f>
        <v>0</v>
      </c>
      <c r="QO27" s="107">
        <f>SUM(QO4:QO21)</f>
        <v>0</v>
      </c>
      <c r="QP27" s="107">
        <f>SUM(QP4:QP21)</f>
        <v>0</v>
      </c>
      <c r="QQ27" s="107">
        <f>SUM(QQ4:QQ21)</f>
        <v>0</v>
      </c>
      <c r="QR27" s="107">
        <f>SUM(QR4:QR21)</f>
        <v>0</v>
      </c>
      <c r="QS27" s="107">
        <f>SUM(QS4:QS21)</f>
        <v>0</v>
      </c>
      <c r="QT27" s="108">
        <f>SUM(QT4:QT21)</f>
        <v>0</v>
      </c>
      <c r="QU27" s="112"/>
      <c r="QV27" s="113"/>
      <c r="QW27" s="113"/>
      <c r="QX27" s="113"/>
      <c r="QY27" s="113"/>
      <c r="QZ27" s="113"/>
      <c r="RA27" s="113"/>
      <c r="RB27" s="113"/>
      <c r="RC27" s="114"/>
    </row>
    <row r="28" ht="31.6" customHeight="1">
      <c r="A28" t="s" s="115">
        <v>72</v>
      </c>
      <c r="B28" t="s" s="116">
        <v>73</v>
      </c>
      <c r="C28" s="61"/>
      <c r="D28" t="s" s="117">
        <v>74</v>
      </c>
      <c r="E28" t="s" s="118">
        <v>75</v>
      </c>
      <c r="F28" t="s" s="118">
        <v>76</v>
      </c>
      <c r="G28" t="s" s="118">
        <v>77</v>
      </c>
      <c r="H28" t="s" s="119">
        <v>78</v>
      </c>
      <c r="I28" t="s" s="120">
        <v>79</v>
      </c>
      <c r="J28" t="s" s="121">
        <v>80</v>
      </c>
      <c r="K28" t="s" s="121">
        <v>81</v>
      </c>
      <c r="L28" t="s" s="121">
        <v>82</v>
      </c>
      <c r="M28" s="122"/>
      <c r="N28" s="123"/>
      <c r="O28" s="123"/>
      <c r="P28" s="123"/>
      <c r="Q28" s="124"/>
      <c r="R28" s="125"/>
      <c r="S28" s="123"/>
      <c r="T28" s="123"/>
      <c r="U28" s="126"/>
      <c r="V28" t="s" s="127">
        <v>74</v>
      </c>
      <c r="W28" t="s" s="128">
        <v>75</v>
      </c>
      <c r="X28" t="s" s="117">
        <v>76</v>
      </c>
      <c r="Y28" t="s" s="118">
        <v>77</v>
      </c>
      <c r="Z28" t="s" s="119">
        <v>78</v>
      </c>
      <c r="AA28" t="s" s="117">
        <v>79</v>
      </c>
      <c r="AB28" t="s" s="121">
        <v>80</v>
      </c>
      <c r="AC28" t="s" s="121">
        <v>81</v>
      </c>
      <c r="AD28" t="s" s="118">
        <v>82</v>
      </c>
      <c r="AE28" s="123"/>
      <c r="AF28" s="123"/>
      <c r="AG28" s="123"/>
      <c r="AH28" s="123"/>
      <c r="AI28" s="124"/>
      <c r="AJ28" s="125"/>
      <c r="AK28" s="123"/>
      <c r="AL28" s="123"/>
      <c r="AM28" s="126"/>
      <c r="AN28" t="s" s="127">
        <v>74</v>
      </c>
      <c r="AO28" t="s" s="128">
        <v>75</v>
      </c>
      <c r="AP28" t="s" s="120">
        <v>76</v>
      </c>
      <c r="AQ28" t="s" s="121">
        <v>77</v>
      </c>
      <c r="AR28" t="s" s="128">
        <v>78</v>
      </c>
      <c r="AS28" t="s" s="120">
        <v>79</v>
      </c>
      <c r="AT28" t="s" s="121">
        <v>80</v>
      </c>
      <c r="AU28" t="s" s="121">
        <v>81</v>
      </c>
      <c r="AV28" t="s" s="118">
        <v>82</v>
      </c>
      <c r="AW28" s="123"/>
      <c r="AX28" s="123"/>
      <c r="AY28" s="123"/>
      <c r="AZ28" s="123"/>
      <c r="BA28" s="124"/>
      <c r="BB28" s="125"/>
      <c r="BC28" s="123"/>
      <c r="BD28" s="123"/>
      <c r="BE28" s="126"/>
      <c r="BF28" t="s" s="127">
        <v>74</v>
      </c>
      <c r="BG28" t="s" s="128">
        <v>75</v>
      </c>
      <c r="BH28" t="s" s="120">
        <v>76</v>
      </c>
      <c r="BI28" t="s" s="121">
        <v>77</v>
      </c>
      <c r="BJ28" t="s" s="128">
        <v>78</v>
      </c>
      <c r="BK28" t="s" s="120">
        <v>79</v>
      </c>
      <c r="BL28" t="s" s="121">
        <v>80</v>
      </c>
      <c r="BM28" t="s" s="121">
        <v>81</v>
      </c>
      <c r="BN28" t="s" s="118">
        <v>82</v>
      </c>
      <c r="BO28" s="123"/>
      <c r="BP28" s="123"/>
      <c r="BQ28" s="123"/>
      <c r="BR28" s="123"/>
      <c r="BS28" s="124"/>
      <c r="BT28" s="125"/>
      <c r="BU28" s="123"/>
      <c r="BV28" s="123"/>
      <c r="BW28" s="126"/>
      <c r="BX28" t="s" s="127">
        <v>74</v>
      </c>
      <c r="BY28" t="s" s="128">
        <v>75</v>
      </c>
      <c r="BZ28" t="s" s="120">
        <v>76</v>
      </c>
      <c r="CA28" t="s" s="121">
        <v>77</v>
      </c>
      <c r="CB28" t="s" s="128">
        <v>78</v>
      </c>
      <c r="CC28" t="s" s="120">
        <v>79</v>
      </c>
      <c r="CD28" t="s" s="121">
        <v>80</v>
      </c>
      <c r="CE28" t="s" s="121">
        <v>81</v>
      </c>
      <c r="CF28" t="s" s="118">
        <v>82</v>
      </c>
      <c r="CG28" s="123"/>
      <c r="CH28" s="123"/>
      <c r="CI28" s="123"/>
      <c r="CJ28" s="123"/>
      <c r="CK28" s="124"/>
      <c r="CL28" s="125"/>
      <c r="CM28" s="123"/>
      <c r="CN28" s="123"/>
      <c r="CO28" s="126"/>
      <c r="CP28" t="s" s="127">
        <v>74</v>
      </c>
      <c r="CQ28" t="s" s="128">
        <v>75</v>
      </c>
      <c r="CR28" t="s" s="120">
        <v>76</v>
      </c>
      <c r="CS28" t="s" s="121">
        <v>77</v>
      </c>
      <c r="CT28" t="s" s="128">
        <v>78</v>
      </c>
      <c r="CU28" t="s" s="120">
        <v>79</v>
      </c>
      <c r="CV28" t="s" s="121">
        <v>80</v>
      </c>
      <c r="CW28" t="s" s="121">
        <v>81</v>
      </c>
      <c r="CX28" t="s" s="118">
        <v>82</v>
      </c>
      <c r="CY28" s="123"/>
      <c r="CZ28" s="123"/>
      <c r="DA28" s="123"/>
      <c r="DB28" s="123"/>
      <c r="DC28" s="124"/>
      <c r="DD28" s="125"/>
      <c r="DE28" s="123"/>
      <c r="DF28" s="123"/>
      <c r="DG28" s="126"/>
      <c r="DH28" t="s" s="127">
        <v>74</v>
      </c>
      <c r="DI28" t="s" s="128">
        <v>75</v>
      </c>
      <c r="DJ28" t="s" s="120">
        <v>76</v>
      </c>
      <c r="DK28" t="s" s="121">
        <v>77</v>
      </c>
      <c r="DL28" t="s" s="128">
        <v>78</v>
      </c>
      <c r="DM28" t="s" s="120">
        <v>79</v>
      </c>
      <c r="DN28" t="s" s="121">
        <v>80</v>
      </c>
      <c r="DO28" t="s" s="121">
        <v>81</v>
      </c>
      <c r="DP28" t="s" s="118">
        <v>82</v>
      </c>
      <c r="DQ28" s="123"/>
      <c r="DR28" s="123"/>
      <c r="DS28" s="123"/>
      <c r="DT28" s="123"/>
      <c r="DU28" s="124"/>
      <c r="DV28" s="125"/>
      <c r="DW28" s="123"/>
      <c r="DX28" s="123"/>
      <c r="DY28" s="126"/>
      <c r="DZ28" t="s" s="127">
        <v>74</v>
      </c>
      <c r="EA28" t="s" s="128">
        <v>75</v>
      </c>
      <c r="EB28" t="s" s="120">
        <v>76</v>
      </c>
      <c r="EC28" t="s" s="121">
        <v>77</v>
      </c>
      <c r="ED28" t="s" s="128">
        <v>78</v>
      </c>
      <c r="EE28" t="s" s="120">
        <v>79</v>
      </c>
      <c r="EF28" t="s" s="121">
        <v>80</v>
      </c>
      <c r="EG28" t="s" s="121">
        <v>81</v>
      </c>
      <c r="EH28" t="s" s="118">
        <v>82</v>
      </c>
      <c r="EI28" s="123"/>
      <c r="EJ28" s="123"/>
      <c r="EK28" s="123"/>
      <c r="EL28" s="123"/>
      <c r="EM28" s="124"/>
      <c r="EN28" s="125"/>
      <c r="EO28" s="123"/>
      <c r="EP28" s="123"/>
      <c r="EQ28" s="126"/>
      <c r="ER28" t="s" s="127">
        <v>74</v>
      </c>
      <c r="ES28" t="s" s="128">
        <v>75</v>
      </c>
      <c r="ET28" t="s" s="120">
        <v>76</v>
      </c>
      <c r="EU28" t="s" s="121">
        <v>77</v>
      </c>
      <c r="EV28" t="s" s="128">
        <v>78</v>
      </c>
      <c r="EW28" t="s" s="120">
        <v>79</v>
      </c>
      <c r="EX28" t="s" s="121">
        <v>80</v>
      </c>
      <c r="EY28" t="s" s="121">
        <v>81</v>
      </c>
      <c r="EZ28" t="s" s="118">
        <v>82</v>
      </c>
      <c r="FA28" s="123"/>
      <c r="FB28" s="123"/>
      <c r="FC28" s="123"/>
      <c r="FD28" s="123"/>
      <c r="FE28" s="124"/>
      <c r="FF28" s="125"/>
      <c r="FG28" s="123"/>
      <c r="FH28" s="123"/>
      <c r="FI28" s="126"/>
      <c r="FJ28" t="s" s="127">
        <v>74</v>
      </c>
      <c r="FK28" t="s" s="128">
        <v>75</v>
      </c>
      <c r="FL28" t="s" s="120">
        <v>76</v>
      </c>
      <c r="FM28" t="s" s="121">
        <v>77</v>
      </c>
      <c r="FN28" t="s" s="128">
        <v>78</v>
      </c>
      <c r="FO28" t="s" s="120">
        <v>79</v>
      </c>
      <c r="FP28" t="s" s="121">
        <v>80</v>
      </c>
      <c r="FQ28" t="s" s="121">
        <v>81</v>
      </c>
      <c r="FR28" t="s" s="118">
        <v>82</v>
      </c>
      <c r="FS28" s="123"/>
      <c r="FT28" s="123"/>
      <c r="FU28" s="123"/>
      <c r="FV28" s="123"/>
      <c r="FW28" s="124"/>
      <c r="FX28" s="125"/>
      <c r="FY28" s="123"/>
      <c r="FZ28" s="123"/>
      <c r="GA28" s="126"/>
      <c r="GB28" t="s" s="127">
        <v>74</v>
      </c>
      <c r="GC28" t="s" s="128">
        <v>75</v>
      </c>
      <c r="GD28" t="s" s="120">
        <v>76</v>
      </c>
      <c r="GE28" t="s" s="121">
        <v>77</v>
      </c>
      <c r="GF28" t="s" s="128">
        <v>78</v>
      </c>
      <c r="GG28" t="s" s="120">
        <v>79</v>
      </c>
      <c r="GH28" t="s" s="121">
        <v>80</v>
      </c>
      <c r="GI28" t="s" s="121">
        <v>81</v>
      </c>
      <c r="GJ28" t="s" s="118">
        <v>82</v>
      </c>
      <c r="GK28" s="123"/>
      <c r="GL28" s="123"/>
      <c r="GM28" s="123"/>
      <c r="GN28" s="123"/>
      <c r="GO28" s="124"/>
      <c r="GP28" s="125"/>
      <c r="GQ28" s="123"/>
      <c r="GR28" s="123"/>
      <c r="GS28" s="126"/>
      <c r="GT28" t="s" s="127">
        <v>74</v>
      </c>
      <c r="GU28" t="s" s="128">
        <v>75</v>
      </c>
      <c r="GV28" t="s" s="120">
        <v>76</v>
      </c>
      <c r="GW28" t="s" s="121">
        <v>77</v>
      </c>
      <c r="GX28" t="s" s="128">
        <v>78</v>
      </c>
      <c r="GY28" t="s" s="120">
        <v>79</v>
      </c>
      <c r="GZ28" t="s" s="121">
        <v>80</v>
      </c>
      <c r="HA28" t="s" s="121">
        <v>81</v>
      </c>
      <c r="HB28" t="s" s="118">
        <v>82</v>
      </c>
      <c r="HC28" s="123"/>
      <c r="HD28" s="123"/>
      <c r="HE28" s="123"/>
      <c r="HF28" s="123"/>
      <c r="HG28" s="124"/>
      <c r="HH28" s="125"/>
      <c r="HI28" s="123"/>
      <c r="HJ28" s="123"/>
      <c r="HK28" s="126"/>
      <c r="HL28" t="s" s="127">
        <v>74</v>
      </c>
      <c r="HM28" t="s" s="128">
        <v>75</v>
      </c>
      <c r="HN28" t="s" s="120">
        <v>76</v>
      </c>
      <c r="HO28" t="s" s="121">
        <v>77</v>
      </c>
      <c r="HP28" t="s" s="128">
        <v>78</v>
      </c>
      <c r="HQ28" t="s" s="120">
        <v>79</v>
      </c>
      <c r="HR28" t="s" s="121">
        <v>80</v>
      </c>
      <c r="HS28" t="s" s="121">
        <v>81</v>
      </c>
      <c r="HT28" t="s" s="118">
        <v>82</v>
      </c>
      <c r="HU28" s="123"/>
      <c r="HV28" s="123"/>
      <c r="HW28" s="123"/>
      <c r="HX28" s="123"/>
      <c r="HY28" s="124"/>
      <c r="HZ28" s="125"/>
      <c r="IA28" s="123"/>
      <c r="IB28" s="123"/>
      <c r="IC28" s="126"/>
      <c r="ID28" t="s" s="127">
        <v>74</v>
      </c>
      <c r="IE28" t="s" s="128">
        <v>75</v>
      </c>
      <c r="IF28" t="s" s="120">
        <v>76</v>
      </c>
      <c r="IG28" t="s" s="121">
        <v>77</v>
      </c>
      <c r="IH28" t="s" s="128">
        <v>78</v>
      </c>
      <c r="II28" t="s" s="120">
        <v>79</v>
      </c>
      <c r="IJ28" t="s" s="121">
        <v>80</v>
      </c>
      <c r="IK28" t="s" s="121">
        <v>81</v>
      </c>
      <c r="IL28" t="s" s="118">
        <v>82</v>
      </c>
      <c r="IM28" s="123"/>
      <c r="IN28" s="123"/>
      <c r="IO28" s="123"/>
      <c r="IP28" s="123"/>
      <c r="IQ28" s="124"/>
      <c r="IR28" s="125"/>
      <c r="IS28" s="123"/>
      <c r="IT28" s="123"/>
      <c r="IU28" s="126"/>
      <c r="IV28" t="s" s="127">
        <v>74</v>
      </c>
      <c r="IW28" t="s" s="128">
        <v>75</v>
      </c>
      <c r="IX28" t="s" s="120">
        <v>76</v>
      </c>
      <c r="IY28" t="s" s="121">
        <v>77</v>
      </c>
      <c r="IZ28" t="s" s="128">
        <v>78</v>
      </c>
      <c r="JA28" t="s" s="120">
        <v>79</v>
      </c>
      <c r="JB28" t="s" s="121">
        <v>80</v>
      </c>
      <c r="JC28" t="s" s="121">
        <v>81</v>
      </c>
      <c r="JD28" t="s" s="118">
        <v>82</v>
      </c>
      <c r="JE28" s="123"/>
      <c r="JF28" s="123"/>
      <c r="JG28" s="123"/>
      <c r="JH28" s="123"/>
      <c r="JI28" s="124"/>
      <c r="JJ28" s="125"/>
      <c r="JK28" s="123"/>
      <c r="JL28" s="123"/>
      <c r="JM28" s="126"/>
      <c r="JN28" t="s" s="127">
        <v>74</v>
      </c>
      <c r="JO28" t="s" s="128">
        <v>75</v>
      </c>
      <c r="JP28" t="s" s="120">
        <v>76</v>
      </c>
      <c r="JQ28" t="s" s="121">
        <v>77</v>
      </c>
      <c r="JR28" t="s" s="128">
        <v>78</v>
      </c>
      <c r="JS28" t="s" s="120">
        <v>79</v>
      </c>
      <c r="JT28" t="s" s="121">
        <v>80</v>
      </c>
      <c r="JU28" t="s" s="121">
        <v>81</v>
      </c>
      <c r="JV28" t="s" s="118">
        <v>82</v>
      </c>
      <c r="JW28" s="123"/>
      <c r="JX28" s="123"/>
      <c r="JY28" s="123"/>
      <c r="JZ28" s="123"/>
      <c r="KA28" s="124"/>
      <c r="KB28" s="125"/>
      <c r="KC28" s="123"/>
      <c r="KD28" s="123"/>
      <c r="KE28" s="126"/>
      <c r="KF28" t="s" s="127">
        <v>74</v>
      </c>
      <c r="KG28" t="s" s="128">
        <v>75</v>
      </c>
      <c r="KH28" t="s" s="120">
        <v>76</v>
      </c>
      <c r="KI28" t="s" s="121">
        <v>77</v>
      </c>
      <c r="KJ28" t="s" s="128">
        <v>78</v>
      </c>
      <c r="KK28" t="s" s="120">
        <v>79</v>
      </c>
      <c r="KL28" t="s" s="121">
        <v>80</v>
      </c>
      <c r="KM28" t="s" s="121">
        <v>81</v>
      </c>
      <c r="KN28" t="s" s="118">
        <v>82</v>
      </c>
      <c r="KO28" s="123"/>
      <c r="KP28" s="123"/>
      <c r="KQ28" s="123"/>
      <c r="KR28" s="123"/>
      <c r="KS28" s="124"/>
      <c r="KT28" s="125"/>
      <c r="KU28" s="123"/>
      <c r="KV28" s="123"/>
      <c r="KW28" s="126"/>
      <c r="KX28" t="s" s="127">
        <v>74</v>
      </c>
      <c r="KY28" t="s" s="128">
        <v>75</v>
      </c>
      <c r="KZ28" t="s" s="120">
        <v>76</v>
      </c>
      <c r="LA28" t="s" s="121">
        <v>77</v>
      </c>
      <c r="LB28" t="s" s="128">
        <v>78</v>
      </c>
      <c r="LC28" t="s" s="120">
        <v>79</v>
      </c>
      <c r="LD28" t="s" s="121">
        <v>80</v>
      </c>
      <c r="LE28" t="s" s="121">
        <v>81</v>
      </c>
      <c r="LF28" t="s" s="118">
        <v>82</v>
      </c>
      <c r="LG28" s="123"/>
      <c r="LH28" s="123"/>
      <c r="LI28" s="123"/>
      <c r="LJ28" s="123"/>
      <c r="LK28" s="124"/>
      <c r="LL28" s="125"/>
      <c r="LM28" s="123"/>
      <c r="LN28" s="123"/>
      <c r="LO28" s="126"/>
      <c r="LP28" t="s" s="127">
        <v>74</v>
      </c>
      <c r="LQ28" t="s" s="128">
        <v>75</v>
      </c>
      <c r="LR28" t="s" s="120">
        <v>76</v>
      </c>
      <c r="LS28" t="s" s="121">
        <v>77</v>
      </c>
      <c r="LT28" t="s" s="128">
        <v>78</v>
      </c>
      <c r="LU28" t="s" s="120">
        <v>79</v>
      </c>
      <c r="LV28" t="s" s="121">
        <v>80</v>
      </c>
      <c r="LW28" t="s" s="121">
        <v>81</v>
      </c>
      <c r="LX28" t="s" s="118">
        <v>82</v>
      </c>
      <c r="LY28" s="123"/>
      <c r="LZ28" s="123"/>
      <c r="MA28" s="123"/>
      <c r="MB28" s="123"/>
      <c r="MC28" s="124"/>
      <c r="MD28" s="125"/>
      <c r="ME28" s="123"/>
      <c r="MF28" s="123"/>
      <c r="MG28" s="126"/>
      <c r="MH28" t="s" s="127">
        <v>74</v>
      </c>
      <c r="MI28" t="s" s="128">
        <v>75</v>
      </c>
      <c r="MJ28" t="s" s="120">
        <v>76</v>
      </c>
      <c r="MK28" t="s" s="121">
        <v>77</v>
      </c>
      <c r="ML28" t="s" s="128">
        <v>78</v>
      </c>
      <c r="MM28" t="s" s="120">
        <v>79</v>
      </c>
      <c r="MN28" t="s" s="121">
        <v>80</v>
      </c>
      <c r="MO28" t="s" s="121">
        <v>81</v>
      </c>
      <c r="MP28" t="s" s="118">
        <v>82</v>
      </c>
      <c r="MQ28" s="123"/>
      <c r="MR28" s="123"/>
      <c r="MS28" s="123"/>
      <c r="MT28" s="123"/>
      <c r="MU28" s="124"/>
      <c r="MV28" s="125"/>
      <c r="MW28" s="123"/>
      <c r="MX28" s="123"/>
      <c r="MY28" s="126"/>
      <c r="MZ28" t="s" s="127">
        <v>74</v>
      </c>
      <c r="NA28" t="s" s="128">
        <v>75</v>
      </c>
      <c r="NB28" t="s" s="120">
        <v>76</v>
      </c>
      <c r="NC28" t="s" s="121">
        <v>77</v>
      </c>
      <c r="ND28" t="s" s="128">
        <v>78</v>
      </c>
      <c r="NE28" t="s" s="120">
        <v>79</v>
      </c>
      <c r="NF28" t="s" s="121">
        <v>80</v>
      </c>
      <c r="NG28" t="s" s="121">
        <v>81</v>
      </c>
      <c r="NH28" t="s" s="118">
        <v>82</v>
      </c>
      <c r="NI28" s="123"/>
      <c r="NJ28" s="123"/>
      <c r="NK28" s="123"/>
      <c r="NL28" s="123"/>
      <c r="NM28" s="124"/>
      <c r="NN28" s="125"/>
      <c r="NO28" s="123"/>
      <c r="NP28" s="123"/>
      <c r="NQ28" s="126"/>
      <c r="NR28" t="s" s="127">
        <v>74</v>
      </c>
      <c r="NS28" t="s" s="128">
        <v>75</v>
      </c>
      <c r="NT28" t="s" s="120">
        <v>76</v>
      </c>
      <c r="NU28" t="s" s="121">
        <v>77</v>
      </c>
      <c r="NV28" t="s" s="128">
        <v>78</v>
      </c>
      <c r="NW28" t="s" s="120">
        <v>79</v>
      </c>
      <c r="NX28" t="s" s="121">
        <v>80</v>
      </c>
      <c r="NY28" t="s" s="121">
        <v>81</v>
      </c>
      <c r="NZ28" t="s" s="118">
        <v>82</v>
      </c>
      <c r="OA28" s="123"/>
      <c r="OB28" s="123"/>
      <c r="OC28" s="123"/>
      <c r="OD28" s="123"/>
      <c r="OE28" s="124"/>
      <c r="OF28" s="125"/>
      <c r="OG28" s="123"/>
      <c r="OH28" s="123"/>
      <c r="OI28" s="126"/>
      <c r="OJ28" t="s" s="127">
        <v>74</v>
      </c>
      <c r="OK28" t="s" s="128">
        <v>75</v>
      </c>
      <c r="OL28" t="s" s="120">
        <v>76</v>
      </c>
      <c r="OM28" t="s" s="121">
        <v>77</v>
      </c>
      <c r="ON28" t="s" s="128">
        <v>78</v>
      </c>
      <c r="OO28" t="s" s="120">
        <v>79</v>
      </c>
      <c r="OP28" t="s" s="121">
        <v>80</v>
      </c>
      <c r="OQ28" t="s" s="121">
        <v>81</v>
      </c>
      <c r="OR28" t="s" s="118">
        <v>82</v>
      </c>
      <c r="OS28" s="123"/>
      <c r="OT28" s="123"/>
      <c r="OU28" s="123"/>
      <c r="OV28" s="123"/>
      <c r="OW28" s="124"/>
      <c r="OX28" s="125"/>
      <c r="OY28" s="123"/>
      <c r="OZ28" s="123"/>
      <c r="PA28" s="126"/>
      <c r="PB28" t="s" s="127">
        <v>74</v>
      </c>
      <c r="PC28" t="s" s="128">
        <v>75</v>
      </c>
      <c r="PD28" t="s" s="120">
        <v>76</v>
      </c>
      <c r="PE28" t="s" s="121">
        <v>77</v>
      </c>
      <c r="PF28" t="s" s="128">
        <v>78</v>
      </c>
      <c r="PG28" t="s" s="120">
        <v>79</v>
      </c>
      <c r="PH28" t="s" s="121">
        <v>80</v>
      </c>
      <c r="PI28" t="s" s="121">
        <v>81</v>
      </c>
      <c r="PJ28" t="s" s="118">
        <v>82</v>
      </c>
      <c r="PK28" s="123"/>
      <c r="PL28" s="123"/>
      <c r="PM28" s="123"/>
      <c r="PN28" s="123"/>
      <c r="PO28" s="124"/>
      <c r="PP28" s="125"/>
      <c r="PQ28" s="123"/>
      <c r="PR28" s="123"/>
      <c r="PS28" s="126"/>
      <c r="PT28" t="s" s="127">
        <v>74</v>
      </c>
      <c r="PU28" t="s" s="128">
        <v>75</v>
      </c>
      <c r="PV28" t="s" s="120">
        <v>76</v>
      </c>
      <c r="PW28" t="s" s="121">
        <v>77</v>
      </c>
      <c r="PX28" t="s" s="128">
        <v>78</v>
      </c>
      <c r="PY28" t="s" s="120">
        <v>79</v>
      </c>
      <c r="PZ28" t="s" s="121">
        <v>80</v>
      </c>
      <c r="QA28" t="s" s="121">
        <v>81</v>
      </c>
      <c r="QB28" t="s" s="118">
        <v>82</v>
      </c>
      <c r="QC28" s="123"/>
      <c r="QD28" s="123"/>
      <c r="QE28" s="123"/>
      <c r="QF28" s="123"/>
      <c r="QG28" s="124"/>
      <c r="QH28" s="125"/>
      <c r="QI28" s="123"/>
      <c r="QJ28" s="123"/>
      <c r="QK28" s="126"/>
      <c r="QL28" t="s" s="127">
        <v>74</v>
      </c>
      <c r="QM28" t="s" s="128">
        <v>75</v>
      </c>
      <c r="QN28" t="s" s="120">
        <v>76</v>
      </c>
      <c r="QO28" t="s" s="121">
        <v>77</v>
      </c>
      <c r="QP28" t="s" s="128">
        <v>78</v>
      </c>
      <c r="QQ28" t="s" s="120">
        <v>79</v>
      </c>
      <c r="QR28" t="s" s="121">
        <v>80</v>
      </c>
      <c r="QS28" t="s" s="121">
        <v>81</v>
      </c>
      <c r="QT28" t="s" s="118">
        <v>82</v>
      </c>
      <c r="QU28" s="123"/>
      <c r="QV28" s="123"/>
      <c r="QW28" s="123"/>
      <c r="QX28" s="123"/>
      <c r="QY28" s="124"/>
      <c r="QZ28" s="125"/>
      <c r="RA28" s="123"/>
      <c r="RB28" s="123"/>
      <c r="RC28" s="126"/>
    </row>
    <row r="29" ht="25.4" customHeight="1">
      <c r="A29" t="s" s="129">
        <v>83</v>
      </c>
      <c r="B29" s="130">
        <f>((L29+AD29+AV29+BN29+CF29+CX29+DP29+EH29+EZ29+FR29+GJ29+HB29+HT29+IL29+JD29+JV29+KN29+LF29+LX29+MP29+NH29+NZ29+OR29+PJ29+QB29+QT29)*100%)/(L29+AD29+AV29+BN29+CF29+CX29+DP29+EH29+EZ29+FR29+GJ29+HB29+HT29+IL29+JD29+JV29+KN29+LF29+LX29+MP29+NH29+NZ29+OR29+PJ29+QB29+QT29+QR29+PZ29+PH29+OP29+NX29+NF29+MN29+LV29+LD29+KL29+JT29+JB29+IJ29+HR29+GZ29+GH29+FP29+EX29+EF29+DN29+CV29+CD29+BL29+AT29+AB29+J29)</f>
        <v>0.305263157894737</v>
      </c>
      <c r="C29" s="61"/>
      <c r="D29" s="65">
        <v>1</v>
      </c>
      <c r="E29" s="65">
        <v>3</v>
      </c>
      <c r="F29" s="65">
        <v>3</v>
      </c>
      <c r="G29" s="65">
        <v>9</v>
      </c>
      <c r="H29" s="65">
        <v>3</v>
      </c>
      <c r="I29" s="131">
        <v>37</v>
      </c>
      <c r="J29" s="131">
        <v>22</v>
      </c>
      <c r="K29" s="132">
        <f>(L29*100%)/(J29+L29)</f>
        <v>0.405405405405405</v>
      </c>
      <c r="L29" s="131">
        <f>F29+G29+H29</f>
        <v>15</v>
      </c>
      <c r="M29" s="66"/>
      <c r="N29" s="133"/>
      <c r="O29" s="133"/>
      <c r="P29" s="133"/>
      <c r="Q29" s="133"/>
      <c r="R29" s="133"/>
      <c r="S29" s="133"/>
      <c r="T29" s="132"/>
      <c r="U29" s="134"/>
      <c r="V29" s="135">
        <v>3</v>
      </c>
      <c r="W29" s="131">
        <v>0</v>
      </c>
      <c r="X29" s="65">
        <v>1</v>
      </c>
      <c r="Y29" s="65">
        <v>11</v>
      </c>
      <c r="Z29" s="65">
        <v>3</v>
      </c>
      <c r="AA29" s="65">
        <f>SUM(X29:Z29,AB29)</f>
        <v>31</v>
      </c>
      <c r="AB29" s="131">
        <v>16</v>
      </c>
      <c r="AC29" s="132">
        <f>(AD29*100%)/(AB29+AD29)</f>
        <v>0.483870967741935</v>
      </c>
      <c r="AD29" s="136">
        <f>X29+Y29+Z29</f>
        <v>15</v>
      </c>
      <c r="AE29" s="137"/>
      <c r="AF29" s="133"/>
      <c r="AG29" s="133"/>
      <c r="AH29" s="133"/>
      <c r="AI29" s="133"/>
      <c r="AJ29" s="133"/>
      <c r="AK29" s="133"/>
      <c r="AL29" s="132"/>
      <c r="AM29" s="138"/>
      <c r="AN29" s="139">
        <v>0</v>
      </c>
      <c r="AO29" s="131">
        <v>1</v>
      </c>
      <c r="AP29" s="131">
        <v>0</v>
      </c>
      <c r="AQ29" s="131">
        <v>3</v>
      </c>
      <c r="AR29" s="131">
        <v>1</v>
      </c>
      <c r="AS29" s="131">
        <v>15</v>
      </c>
      <c r="AT29" s="131">
        <v>11</v>
      </c>
      <c r="AU29" s="132">
        <f>(AV29*100%)/(AT29+AV29)</f>
        <v>0.266666666666667</v>
      </c>
      <c r="AV29" s="136">
        <f>AP29+AQ29+AR29</f>
        <v>4</v>
      </c>
      <c r="AW29" s="137"/>
      <c r="AX29" s="133"/>
      <c r="AY29" s="133"/>
      <c r="AZ29" s="133"/>
      <c r="BA29" s="133"/>
      <c r="BB29" s="133"/>
      <c r="BC29" s="133"/>
      <c r="BD29" s="132"/>
      <c r="BE29" s="138"/>
      <c r="BF29" s="139">
        <v>0</v>
      </c>
      <c r="BG29" s="131">
        <v>1</v>
      </c>
      <c r="BH29" s="131">
        <v>4</v>
      </c>
      <c r="BI29" s="131">
        <v>5</v>
      </c>
      <c r="BJ29" s="131">
        <v>3</v>
      </c>
      <c r="BK29" s="131">
        <v>44</v>
      </c>
      <c r="BL29" s="131">
        <v>32</v>
      </c>
      <c r="BM29" s="132">
        <f>(BN29*100%)/(BL29+BN29)</f>
        <v>0.272727272727273</v>
      </c>
      <c r="BN29" s="136">
        <f>BH29+BI29+BJ29</f>
        <v>12</v>
      </c>
      <c r="BO29" s="137"/>
      <c r="BP29" s="133"/>
      <c r="BQ29" s="133"/>
      <c r="BR29" s="133"/>
      <c r="BS29" s="133"/>
      <c r="BT29" s="133"/>
      <c r="BU29" s="133"/>
      <c r="BV29" s="132"/>
      <c r="BW29" s="138"/>
      <c r="BX29" s="139">
        <v>0</v>
      </c>
      <c r="BY29" s="131">
        <v>1</v>
      </c>
      <c r="BZ29" s="131">
        <v>0</v>
      </c>
      <c r="CA29" s="131">
        <v>4</v>
      </c>
      <c r="CB29" s="131">
        <v>1</v>
      </c>
      <c r="CC29" s="131">
        <v>22</v>
      </c>
      <c r="CD29" s="131">
        <v>17</v>
      </c>
      <c r="CE29" s="132">
        <f>(CF29*100%)/(CD29+CF29)</f>
        <v>0.227272727272727</v>
      </c>
      <c r="CF29" s="136">
        <f>BZ29+CA29+CB29</f>
        <v>5</v>
      </c>
      <c r="CG29" s="137"/>
      <c r="CH29" s="133"/>
      <c r="CI29" s="133"/>
      <c r="CJ29" s="133"/>
      <c r="CK29" s="133"/>
      <c r="CL29" s="133"/>
      <c r="CM29" s="133"/>
      <c r="CN29" s="132"/>
      <c r="CO29" s="138"/>
      <c r="CP29" s="139">
        <v>1</v>
      </c>
      <c r="CQ29" s="131">
        <v>1</v>
      </c>
      <c r="CR29" s="131">
        <v>3</v>
      </c>
      <c r="CS29" s="131">
        <v>3</v>
      </c>
      <c r="CT29" s="131">
        <v>5</v>
      </c>
      <c r="CU29" s="131">
        <v>37</v>
      </c>
      <c r="CV29" s="131">
        <v>26</v>
      </c>
      <c r="CW29" s="132">
        <f>(CX29*100%)/(CV29+CX29)</f>
        <v>0.297297297297297</v>
      </c>
      <c r="CX29" s="136">
        <f>CR29+CS29+CT29</f>
        <v>11</v>
      </c>
      <c r="CY29" s="137"/>
      <c r="CZ29" s="133"/>
      <c r="DA29" s="133"/>
      <c r="DB29" s="133"/>
      <c r="DC29" s="133"/>
      <c r="DD29" s="133"/>
      <c r="DE29" s="133"/>
      <c r="DF29" s="132"/>
      <c r="DG29" s="138"/>
      <c r="DH29" s="139">
        <v>1</v>
      </c>
      <c r="DI29" s="131">
        <v>0</v>
      </c>
      <c r="DJ29" s="131">
        <v>1</v>
      </c>
      <c r="DK29" s="131">
        <v>8</v>
      </c>
      <c r="DL29" s="131">
        <v>3</v>
      </c>
      <c r="DM29" s="131">
        <v>30</v>
      </c>
      <c r="DN29" s="131">
        <v>18</v>
      </c>
      <c r="DO29" s="132">
        <f>(DP29*100%)/(DN29+DP29)</f>
        <v>0.4</v>
      </c>
      <c r="DP29" s="136">
        <f>DJ29+DK29+DL29</f>
        <v>12</v>
      </c>
      <c r="DQ29" s="137"/>
      <c r="DR29" s="133"/>
      <c r="DS29" s="133"/>
      <c r="DT29" s="133"/>
      <c r="DU29" s="133"/>
      <c r="DV29" s="133"/>
      <c r="DW29" s="133"/>
      <c r="DX29" s="132"/>
      <c r="DY29" s="138"/>
      <c r="DZ29" s="139">
        <v>0</v>
      </c>
      <c r="EA29" s="131">
        <v>0</v>
      </c>
      <c r="EB29" s="131">
        <v>4</v>
      </c>
      <c r="EC29" s="131">
        <v>1</v>
      </c>
      <c r="ED29" s="131">
        <v>5</v>
      </c>
      <c r="EE29" s="131">
        <f>EF29+EH29</f>
        <v>29</v>
      </c>
      <c r="EF29" s="131">
        <v>19</v>
      </c>
      <c r="EG29" s="132">
        <f>(EH29*100%)/(EF29+EH29)</f>
        <v>0.344827586206897</v>
      </c>
      <c r="EH29" s="136">
        <f>EB29+EC29+ED29</f>
        <v>10</v>
      </c>
      <c r="EI29" s="137"/>
      <c r="EJ29" s="133"/>
      <c r="EK29" s="133"/>
      <c r="EL29" s="133"/>
      <c r="EM29" s="133"/>
      <c r="EN29" s="133"/>
      <c r="EO29" s="133"/>
      <c r="EP29" s="132"/>
      <c r="EQ29" s="138"/>
      <c r="ER29" s="139">
        <v>0</v>
      </c>
      <c r="ES29" s="131">
        <v>0</v>
      </c>
      <c r="ET29" s="131">
        <v>0</v>
      </c>
      <c r="EU29" s="131">
        <v>1</v>
      </c>
      <c r="EV29" s="131">
        <v>3</v>
      </c>
      <c r="EW29" s="131">
        <v>10</v>
      </c>
      <c r="EX29" s="131">
        <v>6</v>
      </c>
      <c r="EY29" s="132">
        <f>(EZ29*100%)/(EX29+EZ29)</f>
        <v>0.4</v>
      </c>
      <c r="EZ29" s="136">
        <f>ET29+EU29+EV29</f>
        <v>4</v>
      </c>
      <c r="FA29" s="137"/>
      <c r="FB29" s="133"/>
      <c r="FC29" s="133"/>
      <c r="FD29" s="133"/>
      <c r="FE29" s="133"/>
      <c r="FF29" s="133"/>
      <c r="FG29" s="133"/>
      <c r="FH29" s="132"/>
      <c r="FI29" s="138"/>
      <c r="FJ29" s="139">
        <v>0</v>
      </c>
      <c r="FK29" s="131">
        <v>0</v>
      </c>
      <c r="FL29" s="131">
        <v>0</v>
      </c>
      <c r="FM29" s="131">
        <v>0</v>
      </c>
      <c r="FN29" s="131">
        <v>1</v>
      </c>
      <c r="FO29" s="131">
        <v>17</v>
      </c>
      <c r="FP29" s="131">
        <v>16</v>
      </c>
      <c r="FQ29" s="132">
        <f>(FR29*100%)/(FP29+FR29)</f>
        <v>0.0588235294117647</v>
      </c>
      <c r="FR29" s="136">
        <f>FL29+FM29+FN29</f>
        <v>1</v>
      </c>
      <c r="FS29" s="137"/>
      <c r="FT29" s="133"/>
      <c r="FU29" s="133"/>
      <c r="FV29" s="133"/>
      <c r="FW29" s="133"/>
      <c r="FX29" s="133"/>
      <c r="FY29" s="133"/>
      <c r="FZ29" s="132"/>
      <c r="GA29" s="138"/>
      <c r="GB29" s="139">
        <v>0</v>
      </c>
      <c r="GC29" s="131">
        <v>0</v>
      </c>
      <c r="GD29" s="131">
        <v>0</v>
      </c>
      <c r="GE29" s="131">
        <v>0</v>
      </c>
      <c r="GF29" s="131">
        <v>0</v>
      </c>
      <c r="GG29" s="131">
        <v>8</v>
      </c>
      <c r="GH29" s="131">
        <v>8</v>
      </c>
      <c r="GI29" s="132">
        <f>(GJ29*100%)/(GH29+GJ29)</f>
        <v>0</v>
      </c>
      <c r="GJ29" s="136">
        <f>GD29+GE29+GF29</f>
        <v>0</v>
      </c>
      <c r="GK29" s="137"/>
      <c r="GL29" s="133"/>
      <c r="GM29" s="133"/>
      <c r="GN29" s="133"/>
      <c r="GO29" s="133"/>
      <c r="GP29" s="133"/>
      <c r="GQ29" s="133"/>
      <c r="GR29" s="132"/>
      <c r="GS29" s="138"/>
      <c r="GT29" s="139">
        <v>0</v>
      </c>
      <c r="GU29" s="131">
        <v>0</v>
      </c>
      <c r="GV29" s="131">
        <v>1</v>
      </c>
      <c r="GW29" s="131">
        <v>10</v>
      </c>
      <c r="GX29" s="131">
        <v>2</v>
      </c>
      <c r="GY29" s="131">
        <v>35</v>
      </c>
      <c r="GZ29" s="131">
        <v>22</v>
      </c>
      <c r="HA29" s="132">
        <f>(HB29*100%)/(GZ29+HB29)</f>
        <v>0.371428571428571</v>
      </c>
      <c r="HB29" s="136">
        <f>GV29+GW29+GX29</f>
        <v>13</v>
      </c>
      <c r="HC29" s="137"/>
      <c r="HD29" s="133"/>
      <c r="HE29" s="133"/>
      <c r="HF29" s="133"/>
      <c r="HG29" s="133"/>
      <c r="HH29" s="133"/>
      <c r="HI29" s="133"/>
      <c r="HJ29" s="132"/>
      <c r="HK29" s="138"/>
      <c r="HL29" s="139">
        <v>1</v>
      </c>
      <c r="HM29" s="131">
        <v>0</v>
      </c>
      <c r="HN29" s="131">
        <v>0</v>
      </c>
      <c r="HO29" s="131">
        <v>5</v>
      </c>
      <c r="HP29" s="131">
        <v>4</v>
      </c>
      <c r="HQ29" s="131">
        <v>25</v>
      </c>
      <c r="HR29" s="131">
        <v>16</v>
      </c>
      <c r="HS29" s="132">
        <f>(HT29*100%)/(HR29+HT29)</f>
        <v>0.36</v>
      </c>
      <c r="HT29" s="136">
        <f>HN29+HO29+HP29</f>
        <v>9</v>
      </c>
      <c r="HU29" s="137"/>
      <c r="HV29" s="133"/>
      <c r="HW29" s="133"/>
      <c r="HX29" s="133"/>
      <c r="HY29" s="133"/>
      <c r="HZ29" s="133"/>
      <c r="IA29" s="133"/>
      <c r="IB29" s="132"/>
      <c r="IC29" s="138"/>
      <c r="ID29" s="139">
        <v>0</v>
      </c>
      <c r="IE29" s="131">
        <v>0</v>
      </c>
      <c r="IF29" s="131">
        <v>5</v>
      </c>
      <c r="IG29" s="131">
        <v>4</v>
      </c>
      <c r="IH29" s="131">
        <v>4</v>
      </c>
      <c r="II29" s="131">
        <v>41</v>
      </c>
      <c r="IJ29" s="131">
        <v>28</v>
      </c>
      <c r="IK29" s="132">
        <f>(IL29*100%)/(IJ29+IL29)</f>
        <v>0.317073170731707</v>
      </c>
      <c r="IL29" s="136">
        <f>IF29+IG29+IH29</f>
        <v>13</v>
      </c>
      <c r="IM29" s="137"/>
      <c r="IN29" s="133"/>
      <c r="IO29" s="133"/>
      <c r="IP29" s="133"/>
      <c r="IQ29" s="133"/>
      <c r="IR29" s="133"/>
      <c r="IS29" s="133"/>
      <c r="IT29" s="132"/>
      <c r="IU29" s="138"/>
      <c r="IV29" s="139">
        <v>0</v>
      </c>
      <c r="IW29" s="131">
        <v>0</v>
      </c>
      <c r="IX29" s="131">
        <v>2</v>
      </c>
      <c r="IY29" s="131">
        <v>2</v>
      </c>
      <c r="IZ29" s="131">
        <v>1</v>
      </c>
      <c r="JA29" s="131">
        <v>12</v>
      </c>
      <c r="JB29" s="131">
        <v>7</v>
      </c>
      <c r="JC29" s="132">
        <f>(JD29*100%)/(JB29+JD29)</f>
        <v>0.416666666666667</v>
      </c>
      <c r="JD29" s="136">
        <f>IX29+IY29+IZ29</f>
        <v>5</v>
      </c>
      <c r="JE29" s="137"/>
      <c r="JF29" s="133"/>
      <c r="JG29" s="133"/>
      <c r="JH29" s="133"/>
      <c r="JI29" s="133"/>
      <c r="JJ29" s="133"/>
      <c r="JK29" s="133"/>
      <c r="JL29" s="132"/>
      <c r="JM29" s="138"/>
      <c r="JN29" s="139">
        <v>0</v>
      </c>
      <c r="JO29" s="131">
        <v>0</v>
      </c>
      <c r="JP29" s="131">
        <v>2</v>
      </c>
      <c r="JQ29" s="131">
        <v>3</v>
      </c>
      <c r="JR29" s="131">
        <v>1</v>
      </c>
      <c r="JS29" s="131">
        <v>34</v>
      </c>
      <c r="JT29" s="131">
        <v>28</v>
      </c>
      <c r="JU29" s="132">
        <f>(JV29*100%)/(JT29+JV29)</f>
        <v>0.176470588235294</v>
      </c>
      <c r="JV29" s="136">
        <f>JP29+JQ29+JR29</f>
        <v>6</v>
      </c>
      <c r="JW29" s="137"/>
      <c r="JX29" s="133"/>
      <c r="JY29" s="133"/>
      <c r="JZ29" s="133"/>
      <c r="KA29" s="133"/>
      <c r="KB29" s="133"/>
      <c r="KC29" s="133"/>
      <c r="KD29" s="132"/>
      <c r="KE29" s="138"/>
      <c r="KF29" s="139">
        <v>0</v>
      </c>
      <c r="KG29" s="131">
        <v>0</v>
      </c>
      <c r="KH29" s="131">
        <v>1</v>
      </c>
      <c r="KI29" s="131">
        <v>4</v>
      </c>
      <c r="KJ29" s="131">
        <v>5</v>
      </c>
      <c r="KK29" s="131">
        <v>39</v>
      </c>
      <c r="KL29" s="131">
        <v>29</v>
      </c>
      <c r="KM29" s="132">
        <f>(KN29*100%)/(KL29+KN29)</f>
        <v>0.256410256410256</v>
      </c>
      <c r="KN29" s="136">
        <f>KH29+KI29+KJ29</f>
        <v>10</v>
      </c>
      <c r="KO29" s="137"/>
      <c r="KP29" s="133"/>
      <c r="KQ29" s="133"/>
      <c r="KR29" s="133"/>
      <c r="KS29" s="133"/>
      <c r="KT29" s="133"/>
      <c r="KU29" s="133"/>
      <c r="KV29" s="132"/>
      <c r="KW29" s="138"/>
      <c r="KX29" s="139">
        <v>0</v>
      </c>
      <c r="KY29" s="131">
        <v>0</v>
      </c>
      <c r="KZ29" s="131">
        <v>0</v>
      </c>
      <c r="LA29" s="131">
        <v>0</v>
      </c>
      <c r="LB29" s="131">
        <v>0</v>
      </c>
      <c r="LC29" s="131">
        <v>9</v>
      </c>
      <c r="LD29" s="131">
        <v>9</v>
      </c>
      <c r="LE29" s="132">
        <f>(LF29*100%)/(LD29+LF29)</f>
        <v>0</v>
      </c>
      <c r="LF29" s="136">
        <f>KZ29+LA29+LB29</f>
        <v>0</v>
      </c>
      <c r="LG29" s="137"/>
      <c r="LH29" s="133"/>
      <c r="LI29" s="133"/>
      <c r="LJ29" s="133"/>
      <c r="LK29" s="133"/>
      <c r="LL29" s="133"/>
      <c r="LM29" s="133"/>
      <c r="LN29" s="132"/>
      <c r="LO29" s="138"/>
      <c r="LP29" s="140"/>
      <c r="LQ29" s="133"/>
      <c r="LR29" s="133"/>
      <c r="LS29" s="133"/>
      <c r="LT29" s="133"/>
      <c r="LU29" s="133"/>
      <c r="LV29" s="133"/>
      <c r="LW29" s="132">
        <f>(LX29*100%)/(LV29+LX29)</f>
      </c>
      <c r="LX29" s="136">
        <f>LR29+LS29+LT29</f>
        <v>0</v>
      </c>
      <c r="LY29" s="137"/>
      <c r="LZ29" s="133"/>
      <c r="MA29" s="133"/>
      <c r="MB29" s="133"/>
      <c r="MC29" s="133"/>
      <c r="MD29" s="133"/>
      <c r="ME29" s="133"/>
      <c r="MF29" s="132"/>
      <c r="MG29" s="138"/>
      <c r="MH29" s="140"/>
      <c r="MI29" s="133"/>
      <c r="MJ29" s="133"/>
      <c r="MK29" s="133"/>
      <c r="ML29" s="133"/>
      <c r="MM29" s="133"/>
      <c r="MN29" s="133"/>
      <c r="MO29" s="132">
        <f>(MP29*100%)/(MN29+MP29)</f>
      </c>
      <c r="MP29" s="136">
        <f>MJ29+MK29+ML29</f>
        <v>0</v>
      </c>
      <c r="MQ29" s="137"/>
      <c r="MR29" s="133"/>
      <c r="MS29" s="133"/>
      <c r="MT29" s="133"/>
      <c r="MU29" s="133"/>
      <c r="MV29" s="133"/>
      <c r="MW29" s="133"/>
      <c r="MX29" s="132"/>
      <c r="MY29" s="138"/>
      <c r="MZ29" s="140"/>
      <c r="NA29" s="133"/>
      <c r="NB29" s="133"/>
      <c r="NC29" s="133"/>
      <c r="ND29" s="133"/>
      <c r="NE29" s="133"/>
      <c r="NF29" s="133"/>
      <c r="NG29" s="132">
        <f>(NH29*100%)/(NF29+NH29)</f>
      </c>
      <c r="NH29" s="136">
        <f>NB29+NC29+ND29</f>
        <v>0</v>
      </c>
      <c r="NI29" s="137"/>
      <c r="NJ29" s="133"/>
      <c r="NK29" s="133"/>
      <c r="NL29" s="133"/>
      <c r="NM29" s="133"/>
      <c r="NN29" s="133"/>
      <c r="NO29" s="133"/>
      <c r="NP29" s="132"/>
      <c r="NQ29" s="138"/>
      <c r="NR29" s="140"/>
      <c r="NS29" s="133"/>
      <c r="NT29" s="133"/>
      <c r="NU29" s="133"/>
      <c r="NV29" s="133"/>
      <c r="NW29" s="133"/>
      <c r="NX29" s="133"/>
      <c r="NY29" s="132">
        <f>(NZ29*100%)/(NX29+NZ29)</f>
      </c>
      <c r="NZ29" s="136">
        <f>NT29+NU29+NV29</f>
        <v>0</v>
      </c>
      <c r="OA29" s="137"/>
      <c r="OB29" s="133"/>
      <c r="OC29" s="133"/>
      <c r="OD29" s="133"/>
      <c r="OE29" s="133"/>
      <c r="OF29" s="133"/>
      <c r="OG29" s="133"/>
      <c r="OH29" s="132"/>
      <c r="OI29" s="138"/>
      <c r="OJ29" s="140"/>
      <c r="OK29" s="133"/>
      <c r="OL29" s="133"/>
      <c r="OM29" s="133"/>
      <c r="ON29" s="133"/>
      <c r="OO29" s="133"/>
      <c r="OP29" s="133"/>
      <c r="OQ29" s="132">
        <f>(OR29*100%)/(OP29+OR29)</f>
      </c>
      <c r="OR29" s="136">
        <f>OL29+OM29+ON29</f>
        <v>0</v>
      </c>
      <c r="OS29" s="137"/>
      <c r="OT29" s="133"/>
      <c r="OU29" s="133"/>
      <c r="OV29" s="133"/>
      <c r="OW29" s="133"/>
      <c r="OX29" s="133"/>
      <c r="OY29" s="133"/>
      <c r="OZ29" s="132"/>
      <c r="PA29" s="138"/>
      <c r="PB29" s="140"/>
      <c r="PC29" s="133"/>
      <c r="PD29" s="133"/>
      <c r="PE29" s="133"/>
      <c r="PF29" s="133"/>
      <c r="PG29" s="133"/>
      <c r="PH29" s="133"/>
      <c r="PI29" s="132">
        <f>(PJ29*100%)/(PH29+PJ29)</f>
      </c>
      <c r="PJ29" s="136">
        <f>PD29+PE29+PF29</f>
        <v>0</v>
      </c>
      <c r="PK29" s="137"/>
      <c r="PL29" s="133"/>
      <c r="PM29" s="133"/>
      <c r="PN29" s="133"/>
      <c r="PO29" s="133"/>
      <c r="PP29" s="133"/>
      <c r="PQ29" s="133"/>
      <c r="PR29" s="132"/>
      <c r="PS29" s="138"/>
      <c r="PT29" s="140"/>
      <c r="PU29" s="133"/>
      <c r="PV29" s="133"/>
      <c r="PW29" s="133"/>
      <c r="PX29" s="133"/>
      <c r="PY29" s="133"/>
      <c r="PZ29" s="133"/>
      <c r="QA29" s="132">
        <f>(QB29*100%)/(PZ29+QB29)</f>
      </c>
      <c r="QB29" s="136">
        <f>PV29+PW29+PX29</f>
        <v>0</v>
      </c>
      <c r="QC29" s="137"/>
      <c r="QD29" s="133"/>
      <c r="QE29" s="133"/>
      <c r="QF29" s="133"/>
      <c r="QG29" s="133"/>
      <c r="QH29" s="133"/>
      <c r="QI29" s="133"/>
      <c r="QJ29" s="132"/>
      <c r="QK29" s="138"/>
      <c r="QL29" s="140"/>
      <c r="QM29" s="133"/>
      <c r="QN29" s="133"/>
      <c r="QO29" s="133"/>
      <c r="QP29" s="133"/>
      <c r="QQ29" s="133"/>
      <c r="QR29" s="133"/>
      <c r="QS29" s="132">
        <f>(QT29*100%)/(QR29+QT29)</f>
      </c>
      <c r="QT29" s="136">
        <f>QN29+QO29+QP29</f>
        <v>0</v>
      </c>
      <c r="QU29" s="137"/>
      <c r="QV29" s="133"/>
      <c r="QW29" s="133"/>
      <c r="QX29" s="133"/>
      <c r="QY29" s="133"/>
      <c r="QZ29" s="133"/>
      <c r="RA29" s="133"/>
      <c r="RB29" s="132"/>
      <c r="RC29" s="138"/>
    </row>
    <row r="30" ht="25.4" customHeight="1">
      <c r="A30" t="s" s="141">
        <v>84</v>
      </c>
      <c r="B30" s="142">
        <f>((L30+AD30+AV30+BN30+CF30+CX30+DP30+EH30+EZ30+FR30+GJ30+HB30+HT30+IL30+JD30+JV30+KN30+LF30+LX30+MP30+NH30+NZ30+OR30+PJ30+QB30+QT30)*100%)/(L30+AD30+AV30+BN30+CF30+CX30+DP30+EH30+EZ30+FR30+GJ30+HB30+HT30+IL30+JD30+JV30+KN30+LF30+LX30+MP30+NH30+NZ30+OR30+PJ30+QB30+QT30+QR30+PZ30+PH30+OP30+NX30+NF30+MN30+LV30+LD30+KL30+JT30+JB30+IJ30+HR30+GZ30+GH30+FP30+EX30+EF30+DN30+CV30+CD30+BL30+AT30+AB30+J30)</f>
        <v>0.238095238095238</v>
      </c>
      <c r="C30" s="61"/>
      <c r="D30" s="61"/>
      <c r="E30" s="61"/>
      <c r="F30" s="61"/>
      <c r="G30" s="61"/>
      <c r="H30" s="61"/>
      <c r="I30" s="61"/>
      <c r="J30" s="61"/>
      <c r="K30" s="61"/>
      <c r="L30" s="62"/>
      <c r="M30" s="143"/>
      <c r="N30" s="76"/>
      <c r="O30" s="76"/>
      <c r="P30" s="76"/>
      <c r="Q30" s="76"/>
      <c r="R30" s="76"/>
      <c r="S30" s="76"/>
      <c r="T30" s="144"/>
      <c r="U30" s="77"/>
      <c r="V30" s="68"/>
      <c r="W30" s="61"/>
      <c r="X30" s="61"/>
      <c r="Y30" s="61"/>
      <c r="Z30" s="61"/>
      <c r="AA30" s="61"/>
      <c r="AB30" s="61"/>
      <c r="AC30" s="61"/>
      <c r="AD30" s="62"/>
      <c r="AE30" s="143"/>
      <c r="AF30" s="76"/>
      <c r="AG30" s="76"/>
      <c r="AH30" s="76"/>
      <c r="AI30" s="76"/>
      <c r="AJ30" s="76"/>
      <c r="AK30" s="76"/>
      <c r="AL30" s="144"/>
      <c r="AM30" s="77"/>
      <c r="AN30" s="73">
        <v>0</v>
      </c>
      <c r="AO30" s="74">
        <v>0</v>
      </c>
      <c r="AP30" s="74">
        <v>2</v>
      </c>
      <c r="AQ30" s="74">
        <v>3</v>
      </c>
      <c r="AR30" s="74">
        <v>4</v>
      </c>
      <c r="AS30" s="74">
        <v>25</v>
      </c>
      <c r="AT30" s="74">
        <v>16</v>
      </c>
      <c r="AU30" s="144">
        <f>(AV30*100%)/(AT30+AV30)</f>
        <v>0.36</v>
      </c>
      <c r="AV30" s="136">
        <f>AP30+AQ30+AR30</f>
        <v>9</v>
      </c>
      <c r="AW30" s="143"/>
      <c r="AX30" s="76"/>
      <c r="AY30" s="76"/>
      <c r="AZ30" s="76"/>
      <c r="BA30" s="76"/>
      <c r="BB30" s="76"/>
      <c r="BC30" s="76"/>
      <c r="BD30" s="144"/>
      <c r="BE30" s="77"/>
      <c r="BF30" s="68"/>
      <c r="BG30" s="61"/>
      <c r="BH30" s="61"/>
      <c r="BI30" s="61"/>
      <c r="BJ30" s="61"/>
      <c r="BK30" s="61"/>
      <c r="BL30" s="61"/>
      <c r="BM30" s="61"/>
      <c r="BN30" s="62"/>
      <c r="BO30" s="143"/>
      <c r="BP30" s="76"/>
      <c r="BQ30" s="76"/>
      <c r="BR30" s="76"/>
      <c r="BS30" s="76"/>
      <c r="BT30" s="76"/>
      <c r="BU30" s="76"/>
      <c r="BV30" s="144"/>
      <c r="BW30" s="77"/>
      <c r="BX30" s="68"/>
      <c r="BY30" s="61"/>
      <c r="BZ30" s="61"/>
      <c r="CA30" s="61"/>
      <c r="CB30" s="61"/>
      <c r="CC30" s="61"/>
      <c r="CD30" s="61"/>
      <c r="CE30" s="61"/>
      <c r="CF30" s="62"/>
      <c r="CG30" s="143"/>
      <c r="CH30" s="76"/>
      <c r="CI30" s="76"/>
      <c r="CJ30" s="76"/>
      <c r="CK30" s="76"/>
      <c r="CL30" s="76"/>
      <c r="CM30" s="76"/>
      <c r="CN30" s="144"/>
      <c r="CO30" s="77"/>
      <c r="CP30" s="73">
        <v>0</v>
      </c>
      <c r="CQ30" s="74">
        <v>0</v>
      </c>
      <c r="CR30" s="74">
        <v>0</v>
      </c>
      <c r="CS30" s="74">
        <v>0</v>
      </c>
      <c r="CT30" s="74">
        <v>0</v>
      </c>
      <c r="CU30" s="74">
        <v>1</v>
      </c>
      <c r="CV30" s="74">
        <v>1</v>
      </c>
      <c r="CW30" s="144">
        <f>(CX30*100%)/(CV30+CX30)</f>
        <v>0</v>
      </c>
      <c r="CX30" s="136">
        <f>CR30+CS30+CT30</f>
        <v>0</v>
      </c>
      <c r="CY30" s="143"/>
      <c r="CZ30" s="76"/>
      <c r="DA30" s="76"/>
      <c r="DB30" s="76"/>
      <c r="DC30" s="76"/>
      <c r="DD30" s="76"/>
      <c r="DE30" s="76"/>
      <c r="DF30" s="144"/>
      <c r="DG30" s="77"/>
      <c r="DH30" s="73">
        <v>1</v>
      </c>
      <c r="DI30" s="74">
        <v>1</v>
      </c>
      <c r="DJ30" s="74">
        <v>1</v>
      </c>
      <c r="DK30" s="74">
        <v>2</v>
      </c>
      <c r="DL30" s="74">
        <v>0</v>
      </c>
      <c r="DM30" s="74">
        <v>5</v>
      </c>
      <c r="DN30" s="74">
        <v>2</v>
      </c>
      <c r="DO30" s="144">
        <f>(DP30*100%)/(DN30+DP30)</f>
        <v>0.6</v>
      </c>
      <c r="DP30" s="136">
        <f>DJ30+DK30+DL30</f>
        <v>3</v>
      </c>
      <c r="DQ30" s="143"/>
      <c r="DR30" s="76"/>
      <c r="DS30" s="76"/>
      <c r="DT30" s="76"/>
      <c r="DU30" s="76"/>
      <c r="DV30" s="76"/>
      <c r="DW30" s="76"/>
      <c r="DX30" s="144"/>
      <c r="DY30" s="77"/>
      <c r="DZ30" s="73">
        <v>0</v>
      </c>
      <c r="EA30" s="74">
        <v>0</v>
      </c>
      <c r="EB30" s="74">
        <v>0</v>
      </c>
      <c r="EC30" s="74">
        <v>0</v>
      </c>
      <c r="ED30" s="74">
        <v>1</v>
      </c>
      <c r="EE30" s="74">
        <f>EF30+EH30</f>
        <v>4</v>
      </c>
      <c r="EF30" s="74">
        <v>3</v>
      </c>
      <c r="EG30" s="144">
        <f>(EH30*100%)/(EF30+EH30)</f>
        <v>0.25</v>
      </c>
      <c r="EH30" s="136">
        <f>EB30+EC30+ED30</f>
        <v>1</v>
      </c>
      <c r="EI30" s="143"/>
      <c r="EJ30" s="76"/>
      <c r="EK30" s="76"/>
      <c r="EL30" s="76"/>
      <c r="EM30" s="76"/>
      <c r="EN30" s="76"/>
      <c r="EO30" s="76"/>
      <c r="EP30" s="144"/>
      <c r="EQ30" s="77"/>
      <c r="ER30" s="73">
        <v>0</v>
      </c>
      <c r="ES30" s="74">
        <v>1</v>
      </c>
      <c r="ET30" s="74">
        <v>1</v>
      </c>
      <c r="EU30" s="74">
        <v>4</v>
      </c>
      <c r="EV30" s="74">
        <v>2</v>
      </c>
      <c r="EW30" s="74">
        <v>26</v>
      </c>
      <c r="EX30" s="74">
        <v>19</v>
      </c>
      <c r="EY30" s="144">
        <f>(EZ30*100%)/(EX30+EZ30)</f>
        <v>0.269230769230769</v>
      </c>
      <c r="EZ30" s="136">
        <f>ET30+EU30+EV30</f>
        <v>7</v>
      </c>
      <c r="FA30" s="143"/>
      <c r="FB30" s="76"/>
      <c r="FC30" s="76"/>
      <c r="FD30" s="76"/>
      <c r="FE30" s="76"/>
      <c r="FF30" s="76"/>
      <c r="FG30" s="76"/>
      <c r="FH30" s="144"/>
      <c r="FI30" s="77"/>
      <c r="FJ30" s="73">
        <v>1</v>
      </c>
      <c r="FK30" s="74">
        <v>0</v>
      </c>
      <c r="FL30" s="74">
        <v>2</v>
      </c>
      <c r="FM30" s="74">
        <v>0</v>
      </c>
      <c r="FN30" s="74">
        <v>2</v>
      </c>
      <c r="FO30" s="74">
        <v>34</v>
      </c>
      <c r="FP30" s="74">
        <v>24</v>
      </c>
      <c r="FQ30" s="144">
        <f>(FR30*100%)/(FP30+FR30)</f>
        <v>0.142857142857143</v>
      </c>
      <c r="FR30" s="136">
        <f>FL30+FM30+FN30</f>
        <v>4</v>
      </c>
      <c r="FS30" s="143"/>
      <c r="FT30" s="76"/>
      <c r="FU30" s="76"/>
      <c r="FV30" s="76"/>
      <c r="FW30" s="76"/>
      <c r="FX30" s="76"/>
      <c r="FY30" s="76"/>
      <c r="FZ30" s="144"/>
      <c r="GA30" s="77"/>
      <c r="GB30" s="73">
        <v>1</v>
      </c>
      <c r="GC30" s="74">
        <v>1</v>
      </c>
      <c r="GD30" s="74">
        <v>3</v>
      </c>
      <c r="GE30" s="74">
        <v>2</v>
      </c>
      <c r="GF30" s="74">
        <v>3</v>
      </c>
      <c r="GG30" s="74">
        <v>27</v>
      </c>
      <c r="GH30" s="74">
        <v>19</v>
      </c>
      <c r="GI30" s="144">
        <f>(GJ30*100%)/(GH30+GJ30)</f>
        <v>0.296296296296296</v>
      </c>
      <c r="GJ30" s="136">
        <f>GD30+GE30+GF30</f>
        <v>8</v>
      </c>
      <c r="GK30" s="143"/>
      <c r="GL30" s="76"/>
      <c r="GM30" s="76"/>
      <c r="GN30" s="76"/>
      <c r="GO30" s="76"/>
      <c r="GP30" s="76"/>
      <c r="GQ30" s="76"/>
      <c r="GR30" s="144"/>
      <c r="GS30" s="77"/>
      <c r="GT30" s="73">
        <v>0</v>
      </c>
      <c r="GU30" s="74">
        <v>0</v>
      </c>
      <c r="GV30" s="74">
        <v>0</v>
      </c>
      <c r="GW30" s="74">
        <v>0</v>
      </c>
      <c r="GX30" s="74">
        <v>0</v>
      </c>
      <c r="GY30" s="74">
        <v>2</v>
      </c>
      <c r="GZ30" s="74">
        <v>2</v>
      </c>
      <c r="HA30" s="144">
        <f>(HB30*100%)/(GZ30+HB30)</f>
        <v>0</v>
      </c>
      <c r="HB30" s="136">
        <f>GV30+GW30+GX30</f>
        <v>0</v>
      </c>
      <c r="HC30" s="143"/>
      <c r="HD30" s="76"/>
      <c r="HE30" s="76"/>
      <c r="HF30" s="76"/>
      <c r="HG30" s="76"/>
      <c r="HH30" s="76"/>
      <c r="HI30" s="76"/>
      <c r="HJ30" s="144"/>
      <c r="HK30" s="77"/>
      <c r="HL30" s="73">
        <v>0</v>
      </c>
      <c r="HM30" s="74">
        <v>0</v>
      </c>
      <c r="HN30" s="74">
        <v>0</v>
      </c>
      <c r="HO30" s="74">
        <v>1</v>
      </c>
      <c r="HP30" s="74">
        <v>2</v>
      </c>
      <c r="HQ30" s="74">
        <v>15</v>
      </c>
      <c r="HR30" s="74">
        <v>12</v>
      </c>
      <c r="HS30" s="144">
        <f>(HT30*100%)/(HR30+HT30)</f>
        <v>0.2</v>
      </c>
      <c r="HT30" s="136">
        <f>HN30+HO30+HP30</f>
        <v>3</v>
      </c>
      <c r="HU30" s="143"/>
      <c r="HV30" s="76"/>
      <c r="HW30" s="76"/>
      <c r="HX30" s="76"/>
      <c r="HY30" s="76"/>
      <c r="HZ30" s="76"/>
      <c r="IA30" s="76"/>
      <c r="IB30" s="144"/>
      <c r="IC30" s="76"/>
      <c r="ID30" s="61"/>
      <c r="IE30" s="61"/>
      <c r="IF30" s="61"/>
      <c r="IG30" s="61"/>
      <c r="IH30" s="61"/>
      <c r="II30" s="61"/>
      <c r="IJ30" s="61"/>
      <c r="IK30" s="62"/>
      <c r="IL30" s="60"/>
      <c r="IM30" s="76"/>
      <c r="IN30" s="76"/>
      <c r="IO30" s="76"/>
      <c r="IP30" s="76"/>
      <c r="IQ30" s="76"/>
      <c r="IR30" s="76"/>
      <c r="IS30" s="76"/>
      <c r="IT30" s="144"/>
      <c r="IU30" s="77"/>
      <c r="IV30" s="73">
        <v>0</v>
      </c>
      <c r="IW30" s="74">
        <v>0</v>
      </c>
      <c r="IX30" s="74">
        <v>0</v>
      </c>
      <c r="IY30" s="74">
        <v>3</v>
      </c>
      <c r="IZ30" s="74">
        <v>2</v>
      </c>
      <c r="JA30" s="74">
        <v>23</v>
      </c>
      <c r="JB30" s="74">
        <v>18</v>
      </c>
      <c r="JC30" s="144">
        <f>(JD30*100%)/(JB30+JD30)</f>
        <v>0.217391304347826</v>
      </c>
      <c r="JD30" s="136">
        <f>IX30+IY30+IZ30</f>
        <v>5</v>
      </c>
      <c r="JE30" s="143"/>
      <c r="JF30" s="76"/>
      <c r="JG30" s="76"/>
      <c r="JH30" s="76"/>
      <c r="JI30" s="76"/>
      <c r="JJ30" s="76"/>
      <c r="JK30" s="76"/>
      <c r="JL30" s="144"/>
      <c r="JM30" s="77"/>
      <c r="JN30" s="73">
        <v>0</v>
      </c>
      <c r="JO30" s="74">
        <v>0</v>
      </c>
      <c r="JP30" s="74">
        <v>0</v>
      </c>
      <c r="JQ30" s="74">
        <v>0</v>
      </c>
      <c r="JR30" s="74">
        <v>0</v>
      </c>
      <c r="JS30" s="74">
        <v>5</v>
      </c>
      <c r="JT30" s="74">
        <v>5</v>
      </c>
      <c r="JU30" s="144">
        <f>(JV30*100%)/(JT30+JV30)</f>
        <v>0</v>
      </c>
      <c r="JV30" s="136">
        <f>JP30+JQ30+JR30</f>
        <v>0</v>
      </c>
      <c r="JW30" s="143"/>
      <c r="JX30" s="76"/>
      <c r="JY30" s="76"/>
      <c r="JZ30" s="76"/>
      <c r="KA30" s="76"/>
      <c r="KB30" s="76"/>
      <c r="KC30" s="76"/>
      <c r="KD30" s="144"/>
      <c r="KE30" s="77"/>
      <c r="KF30" s="73">
        <v>0</v>
      </c>
      <c r="KG30" s="74">
        <v>0</v>
      </c>
      <c r="KH30" s="74">
        <v>0</v>
      </c>
      <c r="KI30" s="74">
        <v>0</v>
      </c>
      <c r="KJ30" s="74">
        <v>0</v>
      </c>
      <c r="KK30" s="74">
        <v>1</v>
      </c>
      <c r="KL30" s="74">
        <v>1</v>
      </c>
      <c r="KM30" s="144">
        <f>(KN30*100%)/(KL30+KN30)</f>
        <v>0</v>
      </c>
      <c r="KN30" s="136">
        <f>KH30+KI30+KJ30</f>
        <v>0</v>
      </c>
      <c r="KO30" s="143"/>
      <c r="KP30" s="76"/>
      <c r="KQ30" s="76"/>
      <c r="KR30" s="76"/>
      <c r="KS30" s="76"/>
      <c r="KT30" s="76"/>
      <c r="KU30" s="76"/>
      <c r="KV30" s="144"/>
      <c r="KW30" s="77"/>
      <c r="KX30" s="73">
        <v>1</v>
      </c>
      <c r="KY30" s="74">
        <v>1</v>
      </c>
      <c r="KZ30" s="74">
        <v>1</v>
      </c>
      <c r="LA30" s="74">
        <v>1</v>
      </c>
      <c r="LB30" s="74">
        <v>3</v>
      </c>
      <c r="LC30" s="74">
        <v>27</v>
      </c>
      <c r="LD30" s="74">
        <v>22</v>
      </c>
      <c r="LE30" s="144">
        <f>(LF30*100%)/(LD30+LF30)</f>
        <v>0.185185185185185</v>
      </c>
      <c r="LF30" s="136">
        <f>KZ30+LA30+LB30</f>
        <v>5</v>
      </c>
      <c r="LG30" s="143"/>
      <c r="LH30" s="76"/>
      <c r="LI30" s="76"/>
      <c r="LJ30" s="76"/>
      <c r="LK30" s="76"/>
      <c r="LL30" s="76"/>
      <c r="LM30" s="76"/>
      <c r="LN30" s="144"/>
      <c r="LO30" s="77"/>
      <c r="LP30" s="78"/>
      <c r="LQ30" s="76"/>
      <c r="LR30" s="76"/>
      <c r="LS30" s="76"/>
      <c r="LT30" s="76"/>
      <c r="LU30" s="76"/>
      <c r="LV30" s="76"/>
      <c r="LW30" s="144">
        <f>(LX30*100%)/(LV30+LX30)</f>
      </c>
      <c r="LX30" s="136">
        <f>LR30+LS30+LT30</f>
        <v>0</v>
      </c>
      <c r="LY30" s="143"/>
      <c r="LZ30" s="76"/>
      <c r="MA30" s="76"/>
      <c r="MB30" s="76"/>
      <c r="MC30" s="76"/>
      <c r="MD30" s="76"/>
      <c r="ME30" s="76"/>
      <c r="MF30" s="144"/>
      <c r="MG30" s="77"/>
      <c r="MH30" s="78"/>
      <c r="MI30" s="76"/>
      <c r="MJ30" s="76"/>
      <c r="MK30" s="76"/>
      <c r="ML30" s="76"/>
      <c r="MM30" s="76"/>
      <c r="MN30" s="76"/>
      <c r="MO30" s="144">
        <f>(MP30*100%)/(MN30+MP30)</f>
      </c>
      <c r="MP30" s="136">
        <f>MJ30+MK30+ML30</f>
        <v>0</v>
      </c>
      <c r="MQ30" s="143"/>
      <c r="MR30" s="76"/>
      <c r="MS30" s="76"/>
      <c r="MT30" s="76"/>
      <c r="MU30" s="76"/>
      <c r="MV30" s="76"/>
      <c r="MW30" s="76"/>
      <c r="MX30" s="144"/>
      <c r="MY30" s="77"/>
      <c r="MZ30" s="78"/>
      <c r="NA30" s="76"/>
      <c r="NB30" s="76"/>
      <c r="NC30" s="76"/>
      <c r="ND30" s="76"/>
      <c r="NE30" s="76"/>
      <c r="NF30" s="76"/>
      <c r="NG30" s="144">
        <f>(NH30*100%)/(NF30+NH30)</f>
      </c>
      <c r="NH30" s="136">
        <f>NB30+NC30+ND30</f>
        <v>0</v>
      </c>
      <c r="NI30" s="143"/>
      <c r="NJ30" s="76"/>
      <c r="NK30" s="76"/>
      <c r="NL30" s="76"/>
      <c r="NM30" s="76"/>
      <c r="NN30" s="76"/>
      <c r="NO30" s="76"/>
      <c r="NP30" s="144"/>
      <c r="NQ30" s="77"/>
      <c r="NR30" s="78"/>
      <c r="NS30" s="76"/>
      <c r="NT30" s="76"/>
      <c r="NU30" s="76"/>
      <c r="NV30" s="76"/>
      <c r="NW30" s="76"/>
      <c r="NX30" s="76"/>
      <c r="NY30" s="144">
        <f>(NZ30*100%)/(NX30+NZ30)</f>
      </c>
      <c r="NZ30" s="136">
        <f>NT30+NU30+NV30</f>
        <v>0</v>
      </c>
      <c r="OA30" s="143"/>
      <c r="OB30" s="76"/>
      <c r="OC30" s="76"/>
      <c r="OD30" s="76"/>
      <c r="OE30" s="76"/>
      <c r="OF30" s="76"/>
      <c r="OG30" s="76"/>
      <c r="OH30" s="144"/>
      <c r="OI30" s="77"/>
      <c r="OJ30" s="78"/>
      <c r="OK30" s="76"/>
      <c r="OL30" s="76"/>
      <c r="OM30" s="76"/>
      <c r="ON30" s="76"/>
      <c r="OO30" s="76"/>
      <c r="OP30" s="76"/>
      <c r="OQ30" s="144">
        <f>(OR30*100%)/(OP30+OR30)</f>
      </c>
      <c r="OR30" s="136">
        <f>OL30+OM30+ON30</f>
        <v>0</v>
      </c>
      <c r="OS30" s="143"/>
      <c r="OT30" s="76"/>
      <c r="OU30" s="76"/>
      <c r="OV30" s="76"/>
      <c r="OW30" s="76"/>
      <c r="OX30" s="76"/>
      <c r="OY30" s="76"/>
      <c r="OZ30" s="144"/>
      <c r="PA30" s="77"/>
      <c r="PB30" s="78"/>
      <c r="PC30" s="76"/>
      <c r="PD30" s="76"/>
      <c r="PE30" s="76"/>
      <c r="PF30" s="76"/>
      <c r="PG30" s="76"/>
      <c r="PH30" s="76"/>
      <c r="PI30" s="144">
        <f>(PJ30*100%)/(PH30+PJ30)</f>
      </c>
      <c r="PJ30" s="136">
        <f>PD30+PE30+PF30</f>
        <v>0</v>
      </c>
      <c r="PK30" s="143"/>
      <c r="PL30" s="76"/>
      <c r="PM30" s="76"/>
      <c r="PN30" s="76"/>
      <c r="PO30" s="76"/>
      <c r="PP30" s="76"/>
      <c r="PQ30" s="76"/>
      <c r="PR30" s="144"/>
      <c r="PS30" s="77"/>
      <c r="PT30" s="78"/>
      <c r="PU30" s="76"/>
      <c r="PV30" s="76"/>
      <c r="PW30" s="76"/>
      <c r="PX30" s="76"/>
      <c r="PY30" s="76"/>
      <c r="PZ30" s="76"/>
      <c r="QA30" s="144">
        <f>(QB30*100%)/(PZ30+QB30)</f>
      </c>
      <c r="QB30" s="136">
        <f>PV30+PW30+PX30</f>
        <v>0</v>
      </c>
      <c r="QC30" s="143"/>
      <c r="QD30" s="76"/>
      <c r="QE30" s="76"/>
      <c r="QF30" s="76"/>
      <c r="QG30" s="76"/>
      <c r="QH30" s="76"/>
      <c r="QI30" s="76"/>
      <c r="QJ30" s="144"/>
      <c r="QK30" s="77"/>
      <c r="QL30" s="78"/>
      <c r="QM30" s="76"/>
      <c r="QN30" s="76"/>
      <c r="QO30" s="76"/>
      <c r="QP30" s="76"/>
      <c r="QQ30" s="76"/>
      <c r="QR30" s="76"/>
      <c r="QS30" s="144">
        <f>(QT30*100%)/(QR30+QT30)</f>
      </c>
      <c r="QT30" s="136">
        <f>QN30+QO30+QP30</f>
        <v>0</v>
      </c>
      <c r="QU30" s="143"/>
      <c r="QV30" s="76"/>
      <c r="QW30" s="76"/>
      <c r="QX30" s="76"/>
      <c r="QY30" s="76"/>
      <c r="QZ30" s="76"/>
      <c r="RA30" s="76"/>
      <c r="RB30" s="144"/>
      <c r="RC30" s="77"/>
    </row>
    <row r="31" ht="25.4" customHeight="1">
      <c r="A31" t="s" s="145">
        <v>85</v>
      </c>
      <c r="B31" s="146">
        <f>((L31+AD31+AV31+BN31+CF31+CX31+DP31+EH31+EZ31+FR31+GJ31+HB31+HT31+IL31+JD31+JV31+KN31+LF31+LX31+MP31+NH31+NZ31+OR31+PJ31+QB31+QT31)*100%)/(L31+AD31+AV31+BN31+CF31+CX31+DP31+EH31+EZ31+FR31+GJ31+HB31+HT31+IL31+JD31+JV31+KN31+LF31+LX31+MP31+NH31+NZ31+OR31+PJ31+QB31+QT31+QR31+PZ31+PH31+OP31+NX31+NF31+MN31+LV31+LD31+KL31+JT31+JB31+IJ31+HR31+GZ31+GH31+FP31+EX31+EF31+DN31+CV31+CD31+BL31+AT31+AB31+J31)</f>
      </c>
      <c r="C31" s="61"/>
      <c r="D31" s="61"/>
      <c r="E31" s="61"/>
      <c r="F31" s="61"/>
      <c r="G31" s="61"/>
      <c r="H31" s="61"/>
      <c r="I31" s="61"/>
      <c r="J31" s="61"/>
      <c r="K31" s="61"/>
      <c r="L31" s="62"/>
      <c r="M31" s="147"/>
      <c r="N31" s="66"/>
      <c r="O31" s="66"/>
      <c r="P31" s="66"/>
      <c r="Q31" s="66"/>
      <c r="R31" s="66"/>
      <c r="S31" s="66"/>
      <c r="T31" s="148"/>
      <c r="U31" s="67"/>
      <c r="V31" s="68"/>
      <c r="W31" s="61"/>
      <c r="X31" s="61"/>
      <c r="Y31" s="61"/>
      <c r="Z31" s="61"/>
      <c r="AA31" s="61"/>
      <c r="AB31" s="61"/>
      <c r="AC31" s="61"/>
      <c r="AD31" s="62"/>
      <c r="AE31" s="147"/>
      <c r="AF31" s="66"/>
      <c r="AG31" s="66"/>
      <c r="AH31" s="66"/>
      <c r="AI31" s="66"/>
      <c r="AJ31" s="66"/>
      <c r="AK31" s="66"/>
      <c r="AL31" s="148"/>
      <c r="AM31" s="67"/>
      <c r="AN31" s="68"/>
      <c r="AO31" s="61"/>
      <c r="AP31" s="61"/>
      <c r="AQ31" s="61"/>
      <c r="AR31" s="61"/>
      <c r="AS31" s="61"/>
      <c r="AT31" s="61"/>
      <c r="AU31" s="61"/>
      <c r="AV31" s="62"/>
      <c r="AW31" s="147"/>
      <c r="AX31" s="66"/>
      <c r="AY31" s="66"/>
      <c r="AZ31" s="66"/>
      <c r="BA31" s="66"/>
      <c r="BB31" s="66"/>
      <c r="BC31" s="66"/>
      <c r="BD31" s="148"/>
      <c r="BE31" s="67"/>
      <c r="BF31" s="68"/>
      <c r="BG31" s="61"/>
      <c r="BH31" s="61"/>
      <c r="BI31" s="61"/>
      <c r="BJ31" s="61"/>
      <c r="BK31" s="61"/>
      <c r="BL31" s="61"/>
      <c r="BM31" s="61"/>
      <c r="BN31" s="62"/>
      <c r="BO31" s="147"/>
      <c r="BP31" s="66"/>
      <c r="BQ31" s="66"/>
      <c r="BR31" s="66"/>
      <c r="BS31" s="66"/>
      <c r="BT31" s="66"/>
      <c r="BU31" s="66"/>
      <c r="BV31" s="148"/>
      <c r="BW31" s="67"/>
      <c r="BX31" s="68"/>
      <c r="BY31" s="61"/>
      <c r="BZ31" s="61"/>
      <c r="CA31" s="61"/>
      <c r="CB31" s="61"/>
      <c r="CC31" s="61"/>
      <c r="CD31" s="61"/>
      <c r="CE31" s="61"/>
      <c r="CF31" s="62"/>
      <c r="CG31" s="147"/>
      <c r="CH31" s="66"/>
      <c r="CI31" s="66"/>
      <c r="CJ31" s="66"/>
      <c r="CK31" s="66"/>
      <c r="CL31" s="66"/>
      <c r="CM31" s="66"/>
      <c r="CN31" s="148"/>
      <c r="CO31" s="67"/>
      <c r="CP31" s="68"/>
      <c r="CQ31" s="61"/>
      <c r="CR31" s="61"/>
      <c r="CS31" s="61"/>
      <c r="CT31" s="61"/>
      <c r="CU31" s="61"/>
      <c r="CV31" s="61"/>
      <c r="CW31" s="61"/>
      <c r="CX31" s="62"/>
      <c r="CY31" s="147"/>
      <c r="CZ31" s="66"/>
      <c r="DA31" s="66"/>
      <c r="DB31" s="66"/>
      <c r="DC31" s="66"/>
      <c r="DD31" s="66"/>
      <c r="DE31" s="66"/>
      <c r="DF31" s="148"/>
      <c r="DG31" s="66"/>
      <c r="DH31" s="61"/>
      <c r="DI31" s="61"/>
      <c r="DJ31" s="61"/>
      <c r="DK31" s="61"/>
      <c r="DL31" s="61"/>
      <c r="DM31" s="61"/>
      <c r="DN31" s="61"/>
      <c r="DO31" s="62"/>
      <c r="DP31" s="60"/>
      <c r="DQ31" s="66"/>
      <c r="DR31" s="66"/>
      <c r="DS31" s="66"/>
      <c r="DT31" s="66"/>
      <c r="DU31" s="66"/>
      <c r="DV31" s="66"/>
      <c r="DW31" s="66"/>
      <c r="DX31" s="148"/>
      <c r="DY31" s="66"/>
      <c r="DZ31" s="61"/>
      <c r="EA31" s="61"/>
      <c r="EB31" s="61"/>
      <c r="EC31" s="61"/>
      <c r="ED31" s="61"/>
      <c r="EE31" s="61"/>
      <c r="EF31" s="61"/>
      <c r="EG31" s="62"/>
      <c r="EH31" s="60"/>
      <c r="EI31" s="66"/>
      <c r="EJ31" s="66"/>
      <c r="EK31" s="66"/>
      <c r="EL31" s="66"/>
      <c r="EM31" s="66"/>
      <c r="EN31" s="66"/>
      <c r="EO31" s="66"/>
      <c r="EP31" s="148"/>
      <c r="EQ31" s="66"/>
      <c r="ER31" s="61"/>
      <c r="ES31" s="61"/>
      <c r="ET31" s="61"/>
      <c r="EU31" s="61"/>
      <c r="EV31" s="61"/>
      <c r="EW31" s="61"/>
      <c r="EX31" s="61"/>
      <c r="EY31" s="62"/>
      <c r="EZ31" s="60"/>
      <c r="FA31" s="66"/>
      <c r="FB31" s="66"/>
      <c r="FC31" s="66"/>
      <c r="FD31" s="66"/>
      <c r="FE31" s="66"/>
      <c r="FF31" s="66"/>
      <c r="FG31" s="66"/>
      <c r="FH31" s="148"/>
      <c r="FI31" s="66"/>
      <c r="FJ31" s="61"/>
      <c r="FK31" s="61"/>
      <c r="FL31" s="61"/>
      <c r="FM31" s="61"/>
      <c r="FN31" s="61"/>
      <c r="FO31" s="61"/>
      <c r="FP31" s="61"/>
      <c r="FQ31" s="62"/>
      <c r="FR31" s="60"/>
      <c r="FS31" s="66"/>
      <c r="FT31" s="66"/>
      <c r="FU31" s="66"/>
      <c r="FV31" s="66"/>
      <c r="FW31" s="66"/>
      <c r="FX31" s="66"/>
      <c r="FY31" s="66"/>
      <c r="FZ31" s="148"/>
      <c r="GA31" s="66"/>
      <c r="GB31" s="61"/>
      <c r="GC31" s="61"/>
      <c r="GD31" s="61"/>
      <c r="GE31" s="61"/>
      <c r="GF31" s="61"/>
      <c r="GG31" s="61"/>
      <c r="GH31" s="61"/>
      <c r="GI31" s="62"/>
      <c r="GJ31" s="60"/>
      <c r="GK31" s="66"/>
      <c r="GL31" s="66"/>
      <c r="GM31" s="66"/>
      <c r="GN31" s="66"/>
      <c r="GO31" s="66"/>
      <c r="GP31" s="66"/>
      <c r="GQ31" s="66"/>
      <c r="GR31" s="148"/>
      <c r="GS31" s="66"/>
      <c r="GT31" s="61"/>
      <c r="GU31" s="61"/>
      <c r="GV31" s="61"/>
      <c r="GW31" s="61"/>
      <c r="GX31" s="61"/>
      <c r="GY31" s="61"/>
      <c r="GZ31" s="61"/>
      <c r="HA31" s="62"/>
      <c r="HB31" s="60"/>
      <c r="HC31" s="66"/>
      <c r="HD31" s="66"/>
      <c r="HE31" s="66"/>
      <c r="HF31" s="66"/>
      <c r="HG31" s="66"/>
      <c r="HH31" s="66"/>
      <c r="HI31" s="66"/>
      <c r="HJ31" s="148"/>
      <c r="HK31" s="66"/>
      <c r="HL31" s="61"/>
      <c r="HM31" s="61"/>
      <c r="HN31" s="61"/>
      <c r="HO31" s="61"/>
      <c r="HP31" s="61"/>
      <c r="HQ31" s="61"/>
      <c r="HR31" s="61"/>
      <c r="HS31" s="62"/>
      <c r="HT31" s="60"/>
      <c r="HU31" s="66"/>
      <c r="HV31" s="66"/>
      <c r="HW31" s="66"/>
      <c r="HX31" s="66"/>
      <c r="HY31" s="66"/>
      <c r="HZ31" s="66"/>
      <c r="IA31" s="66"/>
      <c r="IB31" s="148"/>
      <c r="IC31" s="66"/>
      <c r="ID31" s="61"/>
      <c r="IE31" s="61"/>
      <c r="IF31" s="61"/>
      <c r="IG31" s="61"/>
      <c r="IH31" s="61"/>
      <c r="II31" s="61"/>
      <c r="IJ31" s="61"/>
      <c r="IK31" s="62"/>
      <c r="IL31" s="60"/>
      <c r="IM31" s="66"/>
      <c r="IN31" s="66"/>
      <c r="IO31" s="66"/>
      <c r="IP31" s="66"/>
      <c r="IQ31" s="66"/>
      <c r="IR31" s="66"/>
      <c r="IS31" s="66"/>
      <c r="IT31" s="148"/>
      <c r="IU31" s="66"/>
      <c r="IV31" s="61"/>
      <c r="IW31" s="61"/>
      <c r="IX31" s="61"/>
      <c r="IY31" s="61"/>
      <c r="IZ31" s="61"/>
      <c r="JA31" s="61"/>
      <c r="JB31" s="61"/>
      <c r="JC31" s="62"/>
      <c r="JD31" s="60"/>
      <c r="JE31" s="66"/>
      <c r="JF31" s="66"/>
      <c r="JG31" s="66"/>
      <c r="JH31" s="66"/>
      <c r="JI31" s="66"/>
      <c r="JJ31" s="66"/>
      <c r="JK31" s="66"/>
      <c r="JL31" s="148"/>
      <c r="JM31" s="66"/>
      <c r="JN31" s="61"/>
      <c r="JO31" s="61"/>
      <c r="JP31" s="61"/>
      <c r="JQ31" s="61"/>
      <c r="JR31" s="61"/>
      <c r="JS31" s="61"/>
      <c r="JT31" s="61"/>
      <c r="JU31" s="62"/>
      <c r="JV31" s="60"/>
      <c r="JW31" s="66"/>
      <c r="JX31" s="66"/>
      <c r="JY31" s="66"/>
      <c r="JZ31" s="66"/>
      <c r="KA31" s="66"/>
      <c r="KB31" s="66"/>
      <c r="KC31" s="66"/>
      <c r="KD31" s="148"/>
      <c r="KE31" s="66"/>
      <c r="KF31" s="61"/>
      <c r="KG31" s="61"/>
      <c r="KH31" s="61"/>
      <c r="KI31" s="61"/>
      <c r="KJ31" s="61"/>
      <c r="KK31" s="61"/>
      <c r="KL31" s="61"/>
      <c r="KM31" s="62"/>
      <c r="KN31" s="60"/>
      <c r="KO31" s="66"/>
      <c r="KP31" s="66"/>
      <c r="KQ31" s="66"/>
      <c r="KR31" s="66"/>
      <c r="KS31" s="66"/>
      <c r="KT31" s="66"/>
      <c r="KU31" s="66"/>
      <c r="KV31" s="148"/>
      <c r="KW31" s="66"/>
      <c r="KX31" s="61"/>
      <c r="KY31" s="61"/>
      <c r="KZ31" s="61"/>
      <c r="LA31" s="61"/>
      <c r="LB31" s="61"/>
      <c r="LC31" s="61"/>
      <c r="LD31" s="61"/>
      <c r="LE31" s="62"/>
      <c r="LF31" s="60"/>
      <c r="LG31" s="66"/>
      <c r="LH31" s="66"/>
      <c r="LI31" s="66"/>
      <c r="LJ31" s="66"/>
      <c r="LK31" s="66"/>
      <c r="LL31" s="66"/>
      <c r="LM31" s="66"/>
      <c r="LN31" s="148"/>
      <c r="LO31" s="67"/>
      <c r="LP31" s="69"/>
      <c r="LQ31" s="66"/>
      <c r="LR31" s="66"/>
      <c r="LS31" s="66"/>
      <c r="LT31" s="66"/>
      <c r="LU31" s="66"/>
      <c r="LV31" s="66"/>
      <c r="LW31" s="148">
        <f>(LX31*100%)/(LV31+LX31)</f>
      </c>
      <c r="LX31" s="136">
        <f>LR31+LS31+LT31</f>
        <v>0</v>
      </c>
      <c r="LY31" s="147"/>
      <c r="LZ31" s="66"/>
      <c r="MA31" s="66"/>
      <c r="MB31" s="66"/>
      <c r="MC31" s="66"/>
      <c r="MD31" s="66"/>
      <c r="ME31" s="66"/>
      <c r="MF31" s="148"/>
      <c r="MG31" s="67"/>
      <c r="MH31" s="69"/>
      <c r="MI31" s="66"/>
      <c r="MJ31" s="66"/>
      <c r="MK31" s="66"/>
      <c r="ML31" s="66"/>
      <c r="MM31" s="66"/>
      <c r="MN31" s="66"/>
      <c r="MO31" s="148">
        <f>(MP31*100%)/(MN31+MP31)</f>
      </c>
      <c r="MP31" s="136">
        <f>MJ31+MK31+ML31</f>
        <v>0</v>
      </c>
      <c r="MQ31" s="147"/>
      <c r="MR31" s="66"/>
      <c r="MS31" s="66"/>
      <c r="MT31" s="66"/>
      <c r="MU31" s="66"/>
      <c r="MV31" s="66"/>
      <c r="MW31" s="66"/>
      <c r="MX31" s="148"/>
      <c r="MY31" s="67"/>
      <c r="MZ31" s="69"/>
      <c r="NA31" s="66"/>
      <c r="NB31" s="66"/>
      <c r="NC31" s="66"/>
      <c r="ND31" s="66"/>
      <c r="NE31" s="66"/>
      <c r="NF31" s="66"/>
      <c r="NG31" s="148">
        <f>(NH31*100%)/(NF31+NH31)</f>
      </c>
      <c r="NH31" s="136">
        <f>NB31+NC31+ND31</f>
        <v>0</v>
      </c>
      <c r="NI31" s="147"/>
      <c r="NJ31" s="66"/>
      <c r="NK31" s="66"/>
      <c r="NL31" s="66"/>
      <c r="NM31" s="66"/>
      <c r="NN31" s="66"/>
      <c r="NO31" s="66"/>
      <c r="NP31" s="148"/>
      <c r="NQ31" s="67"/>
      <c r="NR31" s="69"/>
      <c r="NS31" s="66"/>
      <c r="NT31" s="66"/>
      <c r="NU31" s="66"/>
      <c r="NV31" s="66"/>
      <c r="NW31" s="66"/>
      <c r="NX31" s="66"/>
      <c r="NY31" s="148">
        <f>(NZ31*100%)/(NX31+NZ31)</f>
      </c>
      <c r="NZ31" s="136">
        <f>NT31+NU31+NV31</f>
        <v>0</v>
      </c>
      <c r="OA31" s="147"/>
      <c r="OB31" s="66"/>
      <c r="OC31" s="66"/>
      <c r="OD31" s="66"/>
      <c r="OE31" s="66"/>
      <c r="OF31" s="66"/>
      <c r="OG31" s="66"/>
      <c r="OH31" s="148"/>
      <c r="OI31" s="67"/>
      <c r="OJ31" s="69"/>
      <c r="OK31" s="66"/>
      <c r="OL31" s="66"/>
      <c r="OM31" s="66"/>
      <c r="ON31" s="66"/>
      <c r="OO31" s="66"/>
      <c r="OP31" s="66"/>
      <c r="OQ31" s="148">
        <f>(OR31*100%)/(OP31+OR31)</f>
      </c>
      <c r="OR31" s="136">
        <f>OL31+OM31+ON31</f>
        <v>0</v>
      </c>
      <c r="OS31" s="147"/>
      <c r="OT31" s="66"/>
      <c r="OU31" s="66"/>
      <c r="OV31" s="66"/>
      <c r="OW31" s="66"/>
      <c r="OX31" s="66"/>
      <c r="OY31" s="66"/>
      <c r="OZ31" s="148"/>
      <c r="PA31" s="67"/>
      <c r="PB31" s="69"/>
      <c r="PC31" s="66"/>
      <c r="PD31" s="66"/>
      <c r="PE31" s="66"/>
      <c r="PF31" s="66"/>
      <c r="PG31" s="66"/>
      <c r="PH31" s="66"/>
      <c r="PI31" s="148">
        <f>(PJ31*100%)/(PH31+PJ31)</f>
      </c>
      <c r="PJ31" s="136">
        <f>PD31+PE31+PF31</f>
        <v>0</v>
      </c>
      <c r="PK31" s="147"/>
      <c r="PL31" s="66"/>
      <c r="PM31" s="66"/>
      <c r="PN31" s="66"/>
      <c r="PO31" s="66"/>
      <c r="PP31" s="66"/>
      <c r="PQ31" s="66"/>
      <c r="PR31" s="148"/>
      <c r="PS31" s="67"/>
      <c r="PT31" s="69"/>
      <c r="PU31" s="66"/>
      <c r="PV31" s="66"/>
      <c r="PW31" s="66"/>
      <c r="PX31" s="66"/>
      <c r="PY31" s="66"/>
      <c r="PZ31" s="66"/>
      <c r="QA31" s="148">
        <f>(QB31*100%)/(PZ31+QB31)</f>
      </c>
      <c r="QB31" s="136">
        <f>PV31+PW31+PX31</f>
        <v>0</v>
      </c>
      <c r="QC31" s="147"/>
      <c r="QD31" s="66"/>
      <c r="QE31" s="66"/>
      <c r="QF31" s="66"/>
      <c r="QG31" s="66"/>
      <c r="QH31" s="66"/>
      <c r="QI31" s="66"/>
      <c r="QJ31" s="148"/>
      <c r="QK31" s="67"/>
      <c r="QL31" s="69"/>
      <c r="QM31" s="66"/>
      <c r="QN31" s="66"/>
      <c r="QO31" s="66"/>
      <c r="QP31" s="66"/>
      <c r="QQ31" s="66"/>
      <c r="QR31" s="66"/>
      <c r="QS31" s="148">
        <f>(QT31*100%)/(QR31+QT31)</f>
      </c>
      <c r="QT31" s="136">
        <f>QN31+QO31+QP31</f>
        <v>0</v>
      </c>
      <c r="QU31" s="147"/>
      <c r="QV31" s="66"/>
      <c r="QW31" s="66"/>
      <c r="QX31" s="66"/>
      <c r="QY31" s="66"/>
      <c r="QZ31" s="66"/>
      <c r="RA31" s="66"/>
      <c r="RB31" s="148"/>
      <c r="RC31" s="67"/>
    </row>
    <row r="32" ht="25.4" customHeight="1">
      <c r="A32" t="s" s="149">
        <v>86</v>
      </c>
      <c r="B32" s="150">
        <f>((L32+AD32+AV32+BN32+CF32+CX32+DP32+EH32+EZ32+FR32+GJ32+HB32+HT32+IL32+JD32+JV32+KN32+LF32+LX32+MP32+NH32+NZ32+OR32+PJ32+QB32+QT32)*100%)/(L32+AD32+AV32+BN32+CF32+CX32+DP32+EH32+EZ32+FR32+GJ32+HB32+HT32+IL32+JD32+JV32+KN32+LF32+LX32+MP32+NH32+NZ32+OR32+PJ32+QB32+QT32+QR32+PZ32+PH32+OP32+NX32+NF32+MN32+LV32+LD32+KL32+JT32+JB32+IJ32+HR32+GZ32+GH32+FP32+EX32+EF32+DN32+CV32+CD32+BL32+AT32+AB32+J32)</f>
        <v>0.214285714285714</v>
      </c>
      <c r="C32" s="151"/>
      <c r="D32" s="152"/>
      <c r="E32" s="152"/>
      <c r="F32" s="152"/>
      <c r="G32" s="152"/>
      <c r="H32" s="152"/>
      <c r="I32" s="152"/>
      <c r="J32" s="152"/>
      <c r="K32" s="152"/>
      <c r="L32" s="153"/>
      <c r="M32" s="154"/>
      <c r="N32" s="155"/>
      <c r="O32" s="155"/>
      <c r="P32" s="155"/>
      <c r="Q32" s="155"/>
      <c r="R32" s="155"/>
      <c r="S32" s="155"/>
      <c r="T32" s="156"/>
      <c r="U32" s="157"/>
      <c r="V32" s="158"/>
      <c r="W32" s="152"/>
      <c r="X32" s="152"/>
      <c r="Y32" s="152"/>
      <c r="Z32" s="152"/>
      <c r="AA32" s="152"/>
      <c r="AB32" s="152"/>
      <c r="AC32" s="152"/>
      <c r="AD32" s="153"/>
      <c r="AE32" s="154"/>
      <c r="AF32" s="155"/>
      <c r="AG32" s="155"/>
      <c r="AH32" s="155"/>
      <c r="AI32" s="155"/>
      <c r="AJ32" s="155"/>
      <c r="AK32" s="155"/>
      <c r="AL32" s="156"/>
      <c r="AM32" s="157"/>
      <c r="AN32" s="158"/>
      <c r="AO32" s="152"/>
      <c r="AP32" s="152"/>
      <c r="AQ32" s="152"/>
      <c r="AR32" s="152"/>
      <c r="AS32" s="152"/>
      <c r="AT32" s="152"/>
      <c r="AU32" s="152"/>
      <c r="AV32" s="153"/>
      <c r="AW32" s="154"/>
      <c r="AX32" s="155"/>
      <c r="AY32" s="155"/>
      <c r="AZ32" s="155"/>
      <c r="BA32" s="155"/>
      <c r="BB32" s="155"/>
      <c r="BC32" s="155"/>
      <c r="BD32" s="156"/>
      <c r="BE32" s="157"/>
      <c r="BF32" s="158"/>
      <c r="BG32" s="152"/>
      <c r="BH32" s="152"/>
      <c r="BI32" s="152"/>
      <c r="BJ32" s="152"/>
      <c r="BK32" s="152"/>
      <c r="BL32" s="152"/>
      <c r="BM32" s="152"/>
      <c r="BN32" s="153"/>
      <c r="BO32" s="154"/>
      <c r="BP32" s="155"/>
      <c r="BQ32" s="155"/>
      <c r="BR32" s="155"/>
      <c r="BS32" s="155"/>
      <c r="BT32" s="155"/>
      <c r="BU32" s="155"/>
      <c r="BV32" s="156"/>
      <c r="BW32" s="157"/>
      <c r="BX32" s="159">
        <v>0</v>
      </c>
      <c r="BY32" s="160">
        <v>1</v>
      </c>
      <c r="BZ32" s="160">
        <v>0</v>
      </c>
      <c r="CA32" s="160">
        <v>1</v>
      </c>
      <c r="CB32" s="160">
        <v>2</v>
      </c>
      <c r="CC32" s="160">
        <v>14</v>
      </c>
      <c r="CD32" s="160">
        <v>11</v>
      </c>
      <c r="CE32" s="156">
        <f>(CF32*100%)/(CD32+CF32)</f>
        <v>0.214285714285714</v>
      </c>
      <c r="CF32" s="161">
        <f>BZ32+CA32+CB32</f>
        <v>3</v>
      </c>
      <c r="CG32" s="154"/>
      <c r="CH32" s="155"/>
      <c r="CI32" s="155"/>
      <c r="CJ32" s="155"/>
      <c r="CK32" s="155"/>
      <c r="CL32" s="155"/>
      <c r="CM32" s="155"/>
      <c r="CN32" s="156"/>
      <c r="CO32" s="157"/>
      <c r="CP32" s="158"/>
      <c r="CQ32" s="152"/>
      <c r="CR32" s="152"/>
      <c r="CS32" s="152"/>
      <c r="CT32" s="152"/>
      <c r="CU32" s="152"/>
      <c r="CV32" s="152"/>
      <c r="CW32" s="152"/>
      <c r="CX32" s="153"/>
      <c r="CY32" s="154"/>
      <c r="CZ32" s="155"/>
      <c r="DA32" s="155"/>
      <c r="DB32" s="155"/>
      <c r="DC32" s="155"/>
      <c r="DD32" s="155"/>
      <c r="DE32" s="155"/>
      <c r="DF32" s="156"/>
      <c r="DG32" s="155"/>
      <c r="DH32" s="152"/>
      <c r="DI32" s="152"/>
      <c r="DJ32" s="152"/>
      <c r="DK32" s="152"/>
      <c r="DL32" s="152"/>
      <c r="DM32" s="152"/>
      <c r="DN32" s="152"/>
      <c r="DO32" s="153"/>
      <c r="DP32" s="162"/>
      <c r="DQ32" s="155"/>
      <c r="DR32" s="155"/>
      <c r="DS32" s="155"/>
      <c r="DT32" s="155"/>
      <c r="DU32" s="155"/>
      <c r="DV32" s="155"/>
      <c r="DW32" s="155"/>
      <c r="DX32" s="156"/>
      <c r="DY32" s="155"/>
      <c r="DZ32" s="152"/>
      <c r="EA32" s="152"/>
      <c r="EB32" s="152"/>
      <c r="EC32" s="152"/>
      <c r="ED32" s="152"/>
      <c r="EE32" s="152"/>
      <c r="EF32" s="152"/>
      <c r="EG32" s="153"/>
      <c r="EH32" s="162"/>
      <c r="EI32" s="155"/>
      <c r="EJ32" s="155"/>
      <c r="EK32" s="155"/>
      <c r="EL32" s="155"/>
      <c r="EM32" s="155"/>
      <c r="EN32" s="155"/>
      <c r="EO32" s="155"/>
      <c r="EP32" s="156"/>
      <c r="EQ32" s="155"/>
      <c r="ER32" s="152"/>
      <c r="ES32" s="152"/>
      <c r="ET32" s="152"/>
      <c r="EU32" s="152"/>
      <c r="EV32" s="152"/>
      <c r="EW32" s="152"/>
      <c r="EX32" s="152"/>
      <c r="EY32" s="153"/>
      <c r="EZ32" s="162"/>
      <c r="FA32" s="155"/>
      <c r="FB32" s="155"/>
      <c r="FC32" s="155"/>
      <c r="FD32" s="155"/>
      <c r="FE32" s="155"/>
      <c r="FF32" s="155"/>
      <c r="FG32" s="155"/>
      <c r="FH32" s="156"/>
      <c r="FI32" s="155"/>
      <c r="FJ32" s="61"/>
      <c r="FK32" s="61"/>
      <c r="FL32" s="61"/>
      <c r="FM32" s="61"/>
      <c r="FN32" s="61"/>
      <c r="FO32" s="61"/>
      <c r="FP32" s="61"/>
      <c r="FQ32" s="62"/>
      <c r="FR32" s="60"/>
      <c r="FS32" s="155"/>
      <c r="FT32" s="155"/>
      <c r="FU32" s="155"/>
      <c r="FV32" s="155"/>
      <c r="FW32" s="155"/>
      <c r="FX32" s="155"/>
      <c r="FY32" s="155"/>
      <c r="FZ32" s="156"/>
      <c r="GA32" s="155"/>
      <c r="GB32" s="61"/>
      <c r="GC32" s="61"/>
      <c r="GD32" s="61"/>
      <c r="GE32" s="61"/>
      <c r="GF32" s="61"/>
      <c r="GG32" s="61"/>
      <c r="GH32" s="61"/>
      <c r="GI32" s="62"/>
      <c r="GJ32" s="60"/>
      <c r="GK32" s="155"/>
      <c r="GL32" s="155"/>
      <c r="GM32" s="155"/>
      <c r="GN32" s="155"/>
      <c r="GO32" s="155"/>
      <c r="GP32" s="155"/>
      <c r="GQ32" s="155"/>
      <c r="GR32" s="156"/>
      <c r="GS32" s="155"/>
      <c r="GT32" s="61"/>
      <c r="GU32" s="61"/>
      <c r="GV32" s="61"/>
      <c r="GW32" s="61"/>
      <c r="GX32" s="61"/>
      <c r="GY32" s="61"/>
      <c r="GZ32" s="61"/>
      <c r="HA32" s="62"/>
      <c r="HB32" s="60"/>
      <c r="HC32" s="155"/>
      <c r="HD32" s="155"/>
      <c r="HE32" s="155"/>
      <c r="HF32" s="155"/>
      <c r="HG32" s="155"/>
      <c r="HH32" s="155"/>
      <c r="HI32" s="155"/>
      <c r="HJ32" s="156"/>
      <c r="HK32" s="155"/>
      <c r="HL32" s="61"/>
      <c r="HM32" s="61"/>
      <c r="HN32" s="61"/>
      <c r="HO32" s="61"/>
      <c r="HP32" s="61"/>
      <c r="HQ32" s="61"/>
      <c r="HR32" s="61"/>
      <c r="HS32" s="62"/>
      <c r="HT32" s="60"/>
      <c r="HU32" s="155"/>
      <c r="HV32" s="155"/>
      <c r="HW32" s="155"/>
      <c r="HX32" s="155"/>
      <c r="HY32" s="155"/>
      <c r="HZ32" s="155"/>
      <c r="IA32" s="155"/>
      <c r="IB32" s="156"/>
      <c r="IC32" s="155"/>
      <c r="ID32" s="61"/>
      <c r="IE32" s="61"/>
      <c r="IF32" s="61"/>
      <c r="IG32" s="61"/>
      <c r="IH32" s="61"/>
      <c r="II32" s="61"/>
      <c r="IJ32" s="61"/>
      <c r="IK32" s="62"/>
      <c r="IL32" s="60"/>
      <c r="IM32" s="155"/>
      <c r="IN32" s="155"/>
      <c r="IO32" s="155"/>
      <c r="IP32" s="155"/>
      <c r="IQ32" s="155"/>
      <c r="IR32" s="155"/>
      <c r="IS32" s="155"/>
      <c r="IT32" s="156"/>
      <c r="IU32" s="155"/>
      <c r="IV32" s="61"/>
      <c r="IW32" s="61"/>
      <c r="IX32" s="61"/>
      <c r="IY32" s="61"/>
      <c r="IZ32" s="61"/>
      <c r="JA32" s="61"/>
      <c r="JB32" s="61"/>
      <c r="JC32" s="62"/>
      <c r="JD32" s="60"/>
      <c r="JE32" s="155"/>
      <c r="JF32" s="155"/>
      <c r="JG32" s="155"/>
      <c r="JH32" s="155"/>
      <c r="JI32" s="155"/>
      <c r="JJ32" s="155"/>
      <c r="JK32" s="155"/>
      <c r="JL32" s="156"/>
      <c r="JM32" s="155"/>
      <c r="JN32" s="61"/>
      <c r="JO32" s="61"/>
      <c r="JP32" s="61"/>
      <c r="JQ32" s="61"/>
      <c r="JR32" s="61"/>
      <c r="JS32" s="61"/>
      <c r="JT32" s="61"/>
      <c r="JU32" s="62"/>
      <c r="JV32" s="60"/>
      <c r="JW32" s="155"/>
      <c r="JX32" s="155"/>
      <c r="JY32" s="155"/>
      <c r="JZ32" s="155"/>
      <c r="KA32" s="155"/>
      <c r="KB32" s="155"/>
      <c r="KC32" s="155"/>
      <c r="KD32" s="156"/>
      <c r="KE32" s="155"/>
      <c r="KF32" s="61"/>
      <c r="KG32" s="61"/>
      <c r="KH32" s="61"/>
      <c r="KI32" s="61"/>
      <c r="KJ32" s="61"/>
      <c r="KK32" s="61"/>
      <c r="KL32" s="61"/>
      <c r="KM32" s="62"/>
      <c r="KN32" s="60"/>
      <c r="KO32" s="155"/>
      <c r="KP32" s="155"/>
      <c r="KQ32" s="155"/>
      <c r="KR32" s="155"/>
      <c r="KS32" s="155"/>
      <c r="KT32" s="155"/>
      <c r="KU32" s="155"/>
      <c r="KV32" s="156"/>
      <c r="KW32" s="155"/>
      <c r="KX32" s="61"/>
      <c r="KY32" s="61"/>
      <c r="KZ32" s="61"/>
      <c r="LA32" s="61"/>
      <c r="LB32" s="61"/>
      <c r="LC32" s="61"/>
      <c r="LD32" s="61"/>
      <c r="LE32" s="62"/>
      <c r="LF32" s="60"/>
      <c r="LG32" s="155"/>
      <c r="LH32" s="155"/>
      <c r="LI32" s="155"/>
      <c r="LJ32" s="155"/>
      <c r="LK32" s="155"/>
      <c r="LL32" s="155"/>
      <c r="LM32" s="155"/>
      <c r="LN32" s="156"/>
      <c r="LO32" s="157"/>
      <c r="LP32" s="163"/>
      <c r="LQ32" s="155"/>
      <c r="LR32" s="155"/>
      <c r="LS32" s="155"/>
      <c r="LT32" s="155"/>
      <c r="LU32" s="155"/>
      <c r="LV32" s="155"/>
      <c r="LW32" s="156">
        <f>(LX32*100%)/(LV32+LX32)</f>
      </c>
      <c r="LX32" s="164">
        <f>LR32+LS32+LT32</f>
        <v>0</v>
      </c>
      <c r="LY32" s="154"/>
      <c r="LZ32" s="155"/>
      <c r="MA32" s="155"/>
      <c r="MB32" s="155"/>
      <c r="MC32" s="155"/>
      <c r="MD32" s="155"/>
      <c r="ME32" s="155"/>
      <c r="MF32" s="156"/>
      <c r="MG32" s="157"/>
      <c r="MH32" s="163"/>
      <c r="MI32" s="155"/>
      <c r="MJ32" s="155"/>
      <c r="MK32" s="155"/>
      <c r="ML32" s="155"/>
      <c r="MM32" s="155"/>
      <c r="MN32" s="155"/>
      <c r="MO32" s="156">
        <f>(MP32*100%)/(MN32+MP32)</f>
      </c>
      <c r="MP32" s="164">
        <f>MJ32+MK32+ML32</f>
        <v>0</v>
      </c>
      <c r="MQ32" s="154"/>
      <c r="MR32" s="155"/>
      <c r="MS32" s="155"/>
      <c r="MT32" s="155"/>
      <c r="MU32" s="155"/>
      <c r="MV32" s="155"/>
      <c r="MW32" s="155"/>
      <c r="MX32" s="156"/>
      <c r="MY32" s="157"/>
      <c r="MZ32" s="163"/>
      <c r="NA32" s="155"/>
      <c r="NB32" s="155"/>
      <c r="NC32" s="155"/>
      <c r="ND32" s="155"/>
      <c r="NE32" s="155"/>
      <c r="NF32" s="155"/>
      <c r="NG32" s="156">
        <f>(NH32*100%)/(NF32+NH32)</f>
      </c>
      <c r="NH32" s="164">
        <f>NB32+NC32+ND32</f>
        <v>0</v>
      </c>
      <c r="NI32" s="154"/>
      <c r="NJ32" s="155"/>
      <c r="NK32" s="155"/>
      <c r="NL32" s="155"/>
      <c r="NM32" s="155"/>
      <c r="NN32" s="155"/>
      <c r="NO32" s="155"/>
      <c r="NP32" s="156"/>
      <c r="NQ32" s="157"/>
      <c r="NR32" s="163"/>
      <c r="NS32" s="155"/>
      <c r="NT32" s="155"/>
      <c r="NU32" s="155"/>
      <c r="NV32" s="155"/>
      <c r="NW32" s="155"/>
      <c r="NX32" s="155"/>
      <c r="NY32" s="156">
        <f>(NZ32*100%)/(NX32+NZ32)</f>
      </c>
      <c r="NZ32" s="164">
        <f>NT32+NU32+NV32</f>
        <v>0</v>
      </c>
      <c r="OA32" s="154"/>
      <c r="OB32" s="155"/>
      <c r="OC32" s="155"/>
      <c r="OD32" s="155"/>
      <c r="OE32" s="155"/>
      <c r="OF32" s="155"/>
      <c r="OG32" s="155"/>
      <c r="OH32" s="156"/>
      <c r="OI32" s="157"/>
      <c r="OJ32" s="163"/>
      <c r="OK32" s="155"/>
      <c r="OL32" s="155"/>
      <c r="OM32" s="155"/>
      <c r="ON32" s="155"/>
      <c r="OO32" s="155"/>
      <c r="OP32" s="155"/>
      <c r="OQ32" s="156">
        <f>(OR32*100%)/(OP32+OR32)</f>
      </c>
      <c r="OR32" s="164">
        <f>OL32+OM32+ON32</f>
        <v>0</v>
      </c>
      <c r="OS32" s="154"/>
      <c r="OT32" s="155"/>
      <c r="OU32" s="155"/>
      <c r="OV32" s="155"/>
      <c r="OW32" s="155"/>
      <c r="OX32" s="155"/>
      <c r="OY32" s="155"/>
      <c r="OZ32" s="156"/>
      <c r="PA32" s="157"/>
      <c r="PB32" s="163"/>
      <c r="PC32" s="155"/>
      <c r="PD32" s="155"/>
      <c r="PE32" s="155"/>
      <c r="PF32" s="155"/>
      <c r="PG32" s="155"/>
      <c r="PH32" s="155"/>
      <c r="PI32" s="156">
        <f>(PJ32*100%)/(PH32+PJ32)</f>
      </c>
      <c r="PJ32" s="164">
        <f>PD32+PE32+PF32</f>
        <v>0</v>
      </c>
      <c r="PK32" s="154"/>
      <c r="PL32" s="155"/>
      <c r="PM32" s="155"/>
      <c r="PN32" s="155"/>
      <c r="PO32" s="155"/>
      <c r="PP32" s="155"/>
      <c r="PQ32" s="155"/>
      <c r="PR32" s="156"/>
      <c r="PS32" s="157"/>
      <c r="PT32" s="163"/>
      <c r="PU32" s="155"/>
      <c r="PV32" s="155"/>
      <c r="PW32" s="155"/>
      <c r="PX32" s="155"/>
      <c r="PY32" s="155"/>
      <c r="PZ32" s="155"/>
      <c r="QA32" s="156">
        <f>(QB32*100%)/(PZ32+QB32)</f>
      </c>
      <c r="QB32" s="164">
        <f>PV32+PW32+PX32</f>
        <v>0</v>
      </c>
      <c r="QC32" s="154"/>
      <c r="QD32" s="155"/>
      <c r="QE32" s="155"/>
      <c r="QF32" s="155"/>
      <c r="QG32" s="155"/>
      <c r="QH32" s="155"/>
      <c r="QI32" s="155"/>
      <c r="QJ32" s="156"/>
      <c r="QK32" s="157"/>
      <c r="QL32" s="163"/>
      <c r="QM32" s="155"/>
      <c r="QN32" s="155"/>
      <c r="QO32" s="155"/>
      <c r="QP32" s="155"/>
      <c r="QQ32" s="155"/>
      <c r="QR32" s="155"/>
      <c r="QS32" s="156">
        <f>(QT32*100%)/(QR32+QT32)</f>
      </c>
      <c r="QT32" s="164">
        <f>QN32+QO32+QP32</f>
        <v>0</v>
      </c>
      <c r="QU32" s="154"/>
      <c r="QV32" s="155"/>
      <c r="QW32" s="155"/>
      <c r="QX32" s="155"/>
      <c r="QY32" s="155"/>
      <c r="QZ32" s="155"/>
      <c r="RA32" s="155"/>
      <c r="RB32" s="156"/>
      <c r="RC32" s="157"/>
    </row>
    <row r="33" ht="25.4" customHeight="1">
      <c r="A33" s="165"/>
      <c r="B33" s="165"/>
      <c r="C33" s="165"/>
      <c r="D33" s="165"/>
      <c r="E33" s="165"/>
      <c r="F33" s="166"/>
      <c r="G33" s="166"/>
      <c r="H33" s="165"/>
      <c r="I33" s="165"/>
      <c r="J33" s="165"/>
      <c r="K33" s="166"/>
      <c r="L33" s="166"/>
      <c r="M33" s="165"/>
      <c r="N33" s="165"/>
      <c r="O33" s="165"/>
      <c r="P33" s="165"/>
      <c r="Q33" s="165"/>
      <c r="R33" s="166"/>
      <c r="S33" s="166"/>
      <c r="T33" s="165"/>
      <c r="U33" s="165"/>
      <c r="V33" s="165"/>
      <c r="W33" s="166"/>
      <c r="X33" s="166"/>
      <c r="Y33" s="165"/>
      <c r="Z33" s="165"/>
      <c r="AA33" s="165"/>
      <c r="AB33" s="165"/>
      <c r="AC33" s="165"/>
      <c r="AD33" s="166"/>
      <c r="AE33" s="166"/>
      <c r="AF33" s="165"/>
      <c r="AG33" s="165"/>
      <c r="AH33" s="165"/>
      <c r="AI33" s="166"/>
      <c r="AJ33" s="166"/>
      <c r="AK33" s="165"/>
      <c r="AL33" s="166"/>
      <c r="AM33" s="166"/>
      <c r="AN33" s="165"/>
      <c r="AO33" s="165"/>
      <c r="AP33" s="166"/>
      <c r="AQ33" s="166"/>
      <c r="AR33" s="165"/>
      <c r="AS33" s="165"/>
      <c r="AT33" s="165"/>
      <c r="AU33" s="166"/>
      <c r="AV33" s="166"/>
      <c r="AW33" s="165"/>
      <c r="AX33" s="165"/>
      <c r="AY33" s="166"/>
      <c r="AZ33" s="166"/>
      <c r="BA33" s="165"/>
      <c r="BB33" s="165"/>
      <c r="BC33" s="165"/>
      <c r="BD33" s="166"/>
      <c r="BE33" s="166"/>
      <c r="BF33" s="165"/>
      <c r="BG33" s="165"/>
      <c r="BH33" s="166"/>
      <c r="BI33" s="166"/>
      <c r="BJ33" s="165"/>
      <c r="BK33" s="165"/>
      <c r="BL33" s="165"/>
      <c r="BM33" s="166"/>
      <c r="BN33" s="166"/>
      <c r="BO33" s="165"/>
      <c r="BP33" s="165"/>
      <c r="BQ33" s="166"/>
      <c r="BR33" s="166"/>
      <c r="BS33" s="165"/>
      <c r="BT33" s="165"/>
      <c r="BU33" s="165"/>
      <c r="BV33" s="166"/>
      <c r="BW33" s="166"/>
      <c r="BX33" s="165"/>
      <c r="BY33" s="165"/>
      <c r="BZ33" s="166"/>
      <c r="CA33" s="166"/>
      <c r="CB33" s="165"/>
      <c r="CC33" s="165"/>
      <c r="CD33" s="165"/>
      <c r="CE33" s="166"/>
      <c r="CF33" s="166"/>
      <c r="CG33" s="165"/>
      <c r="CH33" s="165"/>
      <c r="CI33" s="166"/>
      <c r="CJ33" s="166"/>
      <c r="CK33" s="165"/>
      <c r="CL33" s="165"/>
      <c r="CM33" s="165"/>
      <c r="CN33" s="166"/>
      <c r="CO33" s="166"/>
      <c r="CP33" s="165"/>
      <c r="CQ33" s="165"/>
      <c r="CR33" s="166"/>
      <c r="CS33" s="166"/>
      <c r="CT33" s="165"/>
      <c r="CU33" s="165"/>
      <c r="CV33" s="165"/>
      <c r="CW33" s="166"/>
      <c r="CX33" s="166"/>
      <c r="CY33" s="165"/>
      <c r="CZ33" s="165"/>
      <c r="DA33" s="166"/>
      <c r="DB33" s="166"/>
      <c r="DC33" s="165"/>
      <c r="DD33" s="165"/>
      <c r="DE33" s="165"/>
      <c r="DF33" s="166"/>
      <c r="DG33" s="166"/>
      <c r="DH33" s="165"/>
      <c r="DI33" s="165"/>
      <c r="DJ33" s="166"/>
      <c r="DK33" s="166"/>
      <c r="DL33" s="165"/>
      <c r="DM33" s="165"/>
      <c r="DN33" s="165"/>
      <c r="DO33" s="166"/>
      <c r="DP33" s="166"/>
      <c r="DQ33" s="165"/>
      <c r="DR33" s="165"/>
      <c r="DS33" s="166"/>
      <c r="DT33" s="166"/>
      <c r="DU33" s="165"/>
      <c r="DV33" s="165"/>
      <c r="DW33" s="165"/>
      <c r="DX33" s="166"/>
      <c r="DY33" s="166"/>
      <c r="DZ33" s="165"/>
      <c r="EA33" s="165"/>
      <c r="EB33" s="166"/>
      <c r="EC33" s="166"/>
      <c r="ED33" s="165"/>
      <c r="EE33" s="165"/>
      <c r="EF33" s="165"/>
      <c r="EG33" s="166"/>
      <c r="EH33" s="166"/>
      <c r="EI33" s="165"/>
      <c r="EJ33" s="165"/>
      <c r="EK33" s="166"/>
      <c r="EL33" s="166"/>
      <c r="EM33" s="165"/>
      <c r="EN33" s="165"/>
      <c r="EO33" s="165"/>
      <c r="EP33" s="166"/>
      <c r="EQ33" s="166"/>
      <c r="ER33" s="165"/>
      <c r="ES33" s="165"/>
      <c r="ET33" s="166"/>
      <c r="EU33" s="166"/>
      <c r="EV33" s="165"/>
      <c r="EW33" s="165"/>
      <c r="EX33" s="165"/>
      <c r="EY33" s="166"/>
      <c r="EZ33" s="166"/>
      <c r="FA33" s="165"/>
      <c r="FB33" s="165"/>
      <c r="FC33" s="165"/>
      <c r="FD33" s="165"/>
      <c r="FE33" s="165"/>
      <c r="FF33" s="165"/>
      <c r="FG33" s="165"/>
      <c r="FH33" s="165"/>
      <c r="FI33" s="165"/>
      <c r="FJ33" s="167"/>
      <c r="FK33" s="167"/>
      <c r="FL33" s="167"/>
      <c r="FM33" s="167"/>
      <c r="FN33" s="167"/>
      <c r="FO33" s="167"/>
      <c r="FP33" s="167"/>
      <c r="FQ33" s="167"/>
      <c r="FR33" s="167"/>
      <c r="FS33" s="165"/>
      <c r="FT33" s="165"/>
      <c r="FU33" s="165"/>
      <c r="FV33" s="165"/>
      <c r="FW33" s="165"/>
      <c r="FX33" s="165"/>
      <c r="FY33" s="165"/>
      <c r="FZ33" s="165"/>
      <c r="GA33" s="165"/>
      <c r="GB33" s="167"/>
      <c r="GC33" s="167"/>
      <c r="GD33" s="167"/>
      <c r="GE33" s="167"/>
      <c r="GF33" s="167"/>
      <c r="GG33" s="167"/>
      <c r="GH33" s="167"/>
      <c r="GI33" s="167"/>
      <c r="GJ33" s="167"/>
      <c r="GK33" s="165"/>
      <c r="GL33" s="165"/>
      <c r="GM33" s="165"/>
      <c r="GN33" s="165"/>
      <c r="GO33" s="165"/>
      <c r="GP33" s="165"/>
      <c r="GQ33" s="165"/>
      <c r="GR33" s="165"/>
      <c r="GS33" s="165"/>
      <c r="GT33" s="167"/>
      <c r="GU33" s="167"/>
      <c r="GV33" s="167"/>
      <c r="GW33" s="167"/>
      <c r="GX33" s="167"/>
      <c r="GY33" s="167"/>
      <c r="GZ33" s="167"/>
      <c r="HA33" s="167"/>
      <c r="HB33" s="167"/>
      <c r="HC33" s="165"/>
      <c r="HD33" s="165"/>
      <c r="HE33" s="165"/>
      <c r="HF33" s="165"/>
      <c r="HG33" s="165"/>
      <c r="HH33" s="165"/>
      <c r="HI33" s="165"/>
      <c r="HJ33" s="165"/>
      <c r="HK33" s="165"/>
      <c r="HL33" s="167"/>
      <c r="HM33" s="167"/>
      <c r="HN33" s="167"/>
      <c r="HO33" s="167"/>
      <c r="HP33" s="167"/>
      <c r="HQ33" s="167"/>
      <c r="HR33" s="167"/>
      <c r="HS33" s="167"/>
      <c r="HT33" s="167"/>
      <c r="HU33" s="165"/>
      <c r="HV33" s="165"/>
      <c r="HW33" s="165"/>
      <c r="HX33" s="165"/>
      <c r="HY33" s="165"/>
      <c r="HZ33" s="165"/>
      <c r="IA33" s="165"/>
      <c r="IB33" s="165"/>
      <c r="IC33" s="165"/>
      <c r="ID33" s="167"/>
      <c r="IE33" s="167"/>
      <c r="IF33" s="167"/>
      <c r="IG33" s="167"/>
      <c r="IH33" s="167"/>
      <c r="II33" s="167"/>
      <c r="IJ33" s="167"/>
      <c r="IK33" s="167"/>
      <c r="IL33" s="167"/>
      <c r="IM33" s="165"/>
      <c r="IN33" s="165"/>
      <c r="IO33" s="165"/>
      <c r="IP33" s="165"/>
      <c r="IQ33" s="165"/>
      <c r="IR33" s="165"/>
      <c r="IS33" s="165"/>
      <c r="IT33" s="165"/>
      <c r="IU33" s="165"/>
      <c r="IV33" s="167"/>
      <c r="IW33" s="167"/>
      <c r="IX33" s="167"/>
      <c r="IY33" s="167"/>
      <c r="IZ33" s="167"/>
      <c r="JA33" s="167"/>
      <c r="JB33" s="167"/>
      <c r="JC33" s="167"/>
      <c r="JD33" s="167"/>
      <c r="JE33" s="165"/>
      <c r="JF33" s="165"/>
      <c r="JG33" s="165"/>
      <c r="JH33" s="165"/>
      <c r="JI33" s="165"/>
      <c r="JJ33" s="165"/>
      <c r="JK33" s="165"/>
      <c r="JL33" s="165"/>
      <c r="JM33" s="165"/>
      <c r="JN33" s="167"/>
      <c r="JO33" s="167"/>
      <c r="JP33" s="167"/>
      <c r="JQ33" s="167"/>
      <c r="JR33" s="167"/>
      <c r="JS33" s="167"/>
      <c r="JT33" s="167"/>
      <c r="JU33" s="167"/>
      <c r="JV33" s="167"/>
      <c r="JW33" s="165"/>
      <c r="JX33" s="165"/>
      <c r="JY33" s="165"/>
      <c r="JZ33" s="165"/>
      <c r="KA33" s="165"/>
      <c r="KB33" s="165"/>
      <c r="KC33" s="165"/>
      <c r="KD33" s="165"/>
      <c r="KE33" s="165"/>
      <c r="KF33" s="167"/>
      <c r="KG33" s="167"/>
      <c r="KH33" s="167"/>
      <c r="KI33" s="167"/>
      <c r="KJ33" s="167"/>
      <c r="KK33" s="167"/>
      <c r="KL33" s="167"/>
      <c r="KM33" s="167"/>
      <c r="KN33" s="167"/>
      <c r="KO33" s="165"/>
      <c r="KP33" s="165"/>
      <c r="KQ33" s="165"/>
      <c r="KR33" s="165"/>
      <c r="KS33" s="165"/>
      <c r="KT33" s="165"/>
      <c r="KU33" s="165"/>
      <c r="KV33" s="165"/>
      <c r="KW33" s="165"/>
      <c r="KX33" s="167"/>
      <c r="KY33" s="167"/>
      <c r="KZ33" s="167"/>
      <c r="LA33" s="167"/>
      <c r="LB33" s="167"/>
      <c r="LC33" s="167"/>
      <c r="LD33" s="167"/>
      <c r="LE33" s="167"/>
      <c r="LF33" s="167"/>
      <c r="LG33" s="165"/>
      <c r="LH33" s="165"/>
      <c r="LI33" s="165"/>
      <c r="LJ33" s="165"/>
      <c r="LK33" s="165"/>
      <c r="LL33" s="165"/>
      <c r="LM33" s="165"/>
      <c r="LN33" s="165"/>
      <c r="LO33" s="165"/>
      <c r="LP33" s="165"/>
      <c r="LQ33" s="165"/>
      <c r="LR33" s="165"/>
      <c r="LS33" s="165"/>
      <c r="LT33" s="165"/>
      <c r="LU33" s="165"/>
      <c r="LV33" s="165"/>
      <c r="LW33" s="165"/>
      <c r="LX33" s="165"/>
      <c r="LY33" s="165"/>
      <c r="LZ33" s="165"/>
      <c r="MA33" s="165"/>
      <c r="MB33" s="165"/>
      <c r="MC33" s="165"/>
      <c r="MD33" s="165"/>
      <c r="ME33" s="165"/>
      <c r="MF33" s="165"/>
      <c r="MG33" s="165"/>
      <c r="MH33" s="165"/>
      <c r="MI33" s="165"/>
      <c r="MJ33" s="165"/>
      <c r="MK33" s="165"/>
      <c r="ML33" s="165"/>
      <c r="MM33" s="165"/>
      <c r="MN33" s="165"/>
      <c r="MO33" s="165"/>
      <c r="MP33" s="165"/>
      <c r="MQ33" s="165"/>
      <c r="MR33" s="165"/>
      <c r="MS33" s="165"/>
      <c r="MT33" s="165"/>
      <c r="MU33" s="165"/>
      <c r="MV33" s="165"/>
      <c r="MW33" s="165"/>
      <c r="MX33" s="165"/>
      <c r="MY33" s="165"/>
      <c r="MZ33" s="165"/>
      <c r="NA33" s="165"/>
      <c r="NB33" s="165"/>
      <c r="NC33" s="165"/>
      <c r="ND33" s="165"/>
      <c r="NE33" s="165"/>
      <c r="NF33" s="165"/>
      <c r="NG33" s="165"/>
      <c r="NH33" s="165"/>
      <c r="NI33" s="165"/>
      <c r="NJ33" s="165"/>
      <c r="NK33" s="165"/>
      <c r="NL33" s="165"/>
      <c r="NM33" s="165"/>
      <c r="NN33" s="165"/>
      <c r="NO33" s="165"/>
      <c r="NP33" s="165"/>
      <c r="NQ33" s="165"/>
      <c r="NR33" s="165"/>
      <c r="NS33" s="165"/>
      <c r="NT33" s="165"/>
      <c r="NU33" s="165"/>
      <c r="NV33" s="165"/>
      <c r="NW33" s="165"/>
      <c r="NX33" s="165"/>
      <c r="NY33" s="165"/>
      <c r="NZ33" s="165"/>
      <c r="OA33" s="165"/>
      <c r="OB33" s="165"/>
      <c r="OC33" s="165"/>
      <c r="OD33" s="165"/>
      <c r="OE33" s="165"/>
      <c r="OF33" s="165"/>
      <c r="OG33" s="165"/>
      <c r="OH33" s="165"/>
      <c r="OI33" s="165"/>
      <c r="OJ33" s="165"/>
      <c r="OK33" s="165"/>
      <c r="OL33" s="165"/>
      <c r="OM33" s="165"/>
      <c r="ON33" s="165"/>
      <c r="OO33" s="165"/>
      <c r="OP33" s="165"/>
      <c r="OQ33" s="165"/>
      <c r="OR33" s="165"/>
      <c r="OS33" s="165"/>
      <c r="OT33" s="165"/>
      <c r="OU33" s="165"/>
      <c r="OV33" s="165"/>
      <c r="OW33" s="165"/>
      <c r="OX33" s="165"/>
      <c r="OY33" s="165"/>
      <c r="OZ33" s="165"/>
      <c r="PA33" s="165"/>
      <c r="PB33" s="165"/>
      <c r="PC33" s="165"/>
      <c r="PD33" s="165"/>
      <c r="PE33" s="165"/>
      <c r="PF33" s="165"/>
      <c r="PG33" s="165"/>
      <c r="PH33" s="165"/>
      <c r="PI33" s="165"/>
      <c r="PJ33" s="165"/>
      <c r="PK33" s="165"/>
      <c r="PL33" s="165"/>
      <c r="PM33" s="165"/>
      <c r="PN33" s="165"/>
      <c r="PO33" s="165"/>
      <c r="PP33" s="165"/>
      <c r="PQ33" s="165"/>
      <c r="PR33" s="165"/>
      <c r="PS33" s="165"/>
      <c r="PT33" s="165"/>
      <c r="PU33" s="165"/>
      <c r="PV33" s="165"/>
      <c r="PW33" s="165"/>
      <c r="PX33" s="165"/>
      <c r="PY33" s="165"/>
      <c r="PZ33" s="165"/>
      <c r="QA33" s="165"/>
      <c r="QB33" s="165"/>
      <c r="QC33" s="165"/>
      <c r="QD33" s="165"/>
      <c r="QE33" s="165"/>
      <c r="QF33" s="165"/>
      <c r="QG33" s="165"/>
      <c r="QH33" s="165"/>
      <c r="QI33" s="165"/>
      <c r="QJ33" s="165"/>
      <c r="QK33" s="165"/>
      <c r="QL33" s="165"/>
      <c r="QM33" s="165"/>
      <c r="QN33" s="165"/>
      <c r="QO33" s="165"/>
      <c r="QP33" s="165"/>
      <c r="QQ33" s="165"/>
      <c r="QR33" s="165"/>
      <c r="QS33" s="165"/>
      <c r="QT33" s="165"/>
      <c r="QU33" s="165"/>
      <c r="QV33" s="165"/>
      <c r="QW33" s="165"/>
      <c r="QX33" s="165"/>
      <c r="QY33" s="165"/>
      <c r="QZ33" s="165"/>
      <c r="RA33" s="165"/>
      <c r="RB33" s="165"/>
      <c r="RC33" s="165"/>
    </row>
    <row r="34" ht="25.4" customHeight="1">
      <c r="A34" s="7"/>
      <c r="B34" s="7"/>
      <c r="C34" s="168"/>
      <c r="D34" s="168"/>
      <c r="E34" s="168"/>
      <c r="F34" s="169"/>
      <c r="G34" s="169"/>
      <c r="H34" s="168"/>
      <c r="I34" s="168"/>
      <c r="J34" s="168"/>
      <c r="K34" s="169"/>
      <c r="L34" s="169"/>
      <c r="M34" s="168"/>
      <c r="N34" s="168"/>
      <c r="O34" s="168"/>
      <c r="P34" s="168"/>
      <c r="Q34" s="168"/>
      <c r="R34" s="169"/>
      <c r="S34" s="169"/>
      <c r="T34" s="168"/>
      <c r="U34" s="168"/>
      <c r="V34" s="7"/>
      <c r="W34" s="170"/>
      <c r="X34" s="170"/>
      <c r="Y34" s="7"/>
      <c r="Z34" s="7"/>
      <c r="AA34" s="7"/>
      <c r="AB34" s="7"/>
      <c r="AC34" s="7"/>
      <c r="AD34" s="170"/>
      <c r="AE34" s="170"/>
      <c r="AF34" s="7"/>
      <c r="AG34" s="7"/>
      <c r="AH34" s="7"/>
      <c r="AI34" s="170"/>
      <c r="AJ34" s="170"/>
      <c r="AK34" s="7"/>
      <c r="AL34" s="170"/>
      <c r="AM34" s="170"/>
      <c r="AN34" s="171"/>
      <c r="AO34" s="168"/>
      <c r="AP34" s="169"/>
      <c r="AQ34" s="169"/>
      <c r="AR34" s="168"/>
      <c r="AS34" s="168"/>
      <c r="AT34" s="168"/>
      <c r="AU34" s="169"/>
      <c r="AV34" s="169"/>
      <c r="AW34" s="168"/>
      <c r="AX34" s="168"/>
      <c r="AY34" s="169"/>
      <c r="AZ34" s="169"/>
      <c r="BA34" s="168"/>
      <c r="BB34" s="168"/>
      <c r="BC34" s="168"/>
      <c r="BD34" s="169"/>
      <c r="BE34" s="169"/>
      <c r="BF34" s="168"/>
      <c r="BG34" s="168"/>
      <c r="BH34" s="169"/>
      <c r="BI34" s="169"/>
      <c r="BJ34" s="168"/>
      <c r="BK34" s="168"/>
      <c r="BL34" s="168"/>
      <c r="BM34" s="169"/>
      <c r="BN34" s="172"/>
      <c r="BO34" s="173"/>
      <c r="BP34" s="173"/>
      <c r="BQ34" s="172"/>
      <c r="BR34" s="172"/>
      <c r="BS34" s="173"/>
      <c r="BT34" s="173"/>
      <c r="BU34" s="173"/>
      <c r="BV34" s="172"/>
      <c r="BW34" s="172"/>
      <c r="BX34" s="173"/>
      <c r="BY34" s="173"/>
      <c r="BZ34" s="172"/>
      <c r="CA34" s="172"/>
      <c r="CB34" s="173"/>
      <c r="CC34" s="173"/>
      <c r="CD34" s="173"/>
      <c r="CE34" s="172"/>
      <c r="CF34" s="172"/>
      <c r="CG34" s="173"/>
      <c r="CH34" s="173"/>
      <c r="CI34" s="172"/>
      <c r="CJ34" s="172"/>
      <c r="CK34" s="173"/>
      <c r="CL34" s="173"/>
      <c r="CM34" s="173"/>
      <c r="CN34" s="172"/>
      <c r="CO34" s="172"/>
      <c r="CP34" s="173"/>
      <c r="CQ34" s="173"/>
      <c r="CR34" s="172"/>
      <c r="CS34" s="172"/>
      <c r="CT34" s="173"/>
      <c r="CU34" s="173"/>
      <c r="CV34" s="173"/>
      <c r="CW34" s="172"/>
      <c r="CX34" s="172"/>
      <c r="CY34" s="173"/>
      <c r="CZ34" s="173"/>
      <c r="DA34" s="172"/>
      <c r="DB34" s="172"/>
      <c r="DC34" s="173"/>
      <c r="DD34" s="173"/>
      <c r="DE34" s="173"/>
      <c r="DF34" s="172"/>
      <c r="DG34" s="172"/>
      <c r="DH34" s="173"/>
      <c r="DI34" s="173"/>
      <c r="DJ34" s="172"/>
      <c r="DK34" s="172"/>
      <c r="DL34" s="173"/>
      <c r="DM34" s="173"/>
      <c r="DN34" s="173"/>
      <c r="DO34" s="172"/>
      <c r="DP34" s="172"/>
      <c r="DQ34" s="173"/>
      <c r="DR34" s="173"/>
      <c r="DS34" s="172"/>
      <c r="DT34" s="172"/>
      <c r="DU34" s="173"/>
      <c r="DV34" s="173"/>
      <c r="DW34" s="173"/>
      <c r="DX34" s="172"/>
      <c r="DY34" s="172"/>
      <c r="DZ34" s="173"/>
      <c r="EA34" s="173"/>
      <c r="EB34" s="172"/>
      <c r="EC34" s="172"/>
      <c r="ED34" s="173"/>
      <c r="EE34" s="173"/>
      <c r="EF34" s="173"/>
      <c r="EG34" s="172"/>
      <c r="EH34" s="172"/>
      <c r="EI34" s="173"/>
      <c r="EJ34" s="173"/>
      <c r="EK34" s="172"/>
      <c r="EL34" s="172"/>
      <c r="EM34" s="173"/>
      <c r="EN34" s="173"/>
      <c r="EO34" s="173"/>
      <c r="EP34" s="172"/>
      <c r="EQ34" s="172"/>
      <c r="ER34" s="173"/>
      <c r="ES34" s="173"/>
      <c r="ET34" s="172"/>
      <c r="EU34" s="172"/>
      <c r="EV34" s="173"/>
      <c r="EW34" s="173"/>
      <c r="EX34" s="173"/>
      <c r="EY34" s="172"/>
      <c r="EZ34" s="172"/>
      <c r="FA34" s="173"/>
      <c r="FB34" s="173"/>
      <c r="FC34" s="173"/>
      <c r="FD34" s="173"/>
      <c r="FE34" s="173"/>
      <c r="FF34" s="173"/>
      <c r="FG34" s="173"/>
      <c r="FH34" s="173"/>
      <c r="FI34" s="173"/>
      <c r="FJ34" s="173"/>
      <c r="FK34" s="173"/>
      <c r="FL34" s="173"/>
      <c r="FM34" s="173"/>
      <c r="FN34" s="173"/>
      <c r="FO34" s="173"/>
      <c r="FP34" s="173"/>
      <c r="FQ34" s="173"/>
      <c r="FR34" s="173"/>
      <c r="FS34" s="173"/>
      <c r="FT34" s="173"/>
      <c r="FU34" s="173"/>
      <c r="FV34" s="173"/>
      <c r="FW34" s="173"/>
      <c r="FX34" s="173"/>
      <c r="FY34" s="173"/>
      <c r="FZ34" s="173"/>
      <c r="GA34" s="173"/>
      <c r="GB34" s="173"/>
      <c r="GC34" s="173"/>
      <c r="GD34" s="173"/>
      <c r="GE34" s="173"/>
      <c r="GF34" s="173"/>
      <c r="GG34" s="173"/>
      <c r="GH34" s="173"/>
      <c r="GI34" s="173"/>
      <c r="GJ34" s="173"/>
      <c r="GK34" s="173"/>
      <c r="GL34" s="173"/>
      <c r="GM34" s="173"/>
      <c r="GN34" s="173"/>
      <c r="GO34" s="173"/>
      <c r="GP34" s="173"/>
      <c r="GQ34" s="173"/>
      <c r="GR34" s="173"/>
      <c r="GS34" s="173"/>
      <c r="GT34" s="173"/>
      <c r="GU34" s="173"/>
      <c r="GV34" s="173"/>
      <c r="GW34" s="173"/>
      <c r="GX34" s="173"/>
      <c r="GY34" s="173"/>
      <c r="GZ34" s="173"/>
      <c r="HA34" s="173"/>
      <c r="HB34" s="173"/>
      <c r="HC34" s="173"/>
      <c r="HD34" s="173"/>
      <c r="HE34" s="173"/>
      <c r="HF34" s="173"/>
      <c r="HG34" s="173"/>
      <c r="HH34" s="173"/>
      <c r="HI34" s="173"/>
      <c r="HJ34" s="173"/>
      <c r="HK34" s="173"/>
      <c r="HL34" s="173"/>
      <c r="HM34" s="173"/>
      <c r="HN34" s="173"/>
      <c r="HO34" s="173"/>
      <c r="HP34" s="173"/>
      <c r="HQ34" s="173"/>
      <c r="HR34" s="173"/>
      <c r="HS34" s="173"/>
      <c r="HT34" s="173"/>
      <c r="HU34" s="173"/>
      <c r="HV34" s="173"/>
      <c r="HW34" s="173"/>
      <c r="HX34" s="173"/>
      <c r="HY34" s="173"/>
      <c r="HZ34" s="173"/>
      <c r="IA34" s="173"/>
      <c r="IB34" s="173"/>
      <c r="IC34" s="173"/>
      <c r="ID34" s="173"/>
      <c r="IE34" s="173"/>
      <c r="IF34" s="173"/>
      <c r="IG34" s="173"/>
      <c r="IH34" s="173"/>
      <c r="II34" s="173"/>
      <c r="IJ34" s="173"/>
      <c r="IK34" s="173"/>
      <c r="IL34" s="173"/>
      <c r="IM34" s="173"/>
      <c r="IN34" s="173"/>
      <c r="IO34" s="173"/>
      <c r="IP34" s="173"/>
      <c r="IQ34" s="173"/>
      <c r="IR34" s="173"/>
      <c r="IS34" s="173"/>
      <c r="IT34" s="173"/>
      <c r="IU34" s="173"/>
      <c r="IV34" s="173"/>
      <c r="IW34" s="173"/>
      <c r="IX34" s="173"/>
      <c r="IY34" s="173"/>
      <c r="IZ34" s="173"/>
      <c r="JA34" s="173"/>
      <c r="JB34" s="173"/>
      <c r="JC34" s="173"/>
      <c r="JD34" s="173"/>
      <c r="JE34" s="173"/>
      <c r="JF34" s="173"/>
      <c r="JG34" s="173"/>
      <c r="JH34" s="173"/>
      <c r="JI34" s="173"/>
      <c r="JJ34" s="173"/>
      <c r="JK34" s="173"/>
      <c r="JL34" s="173"/>
      <c r="JM34" s="173"/>
      <c r="JN34" s="173"/>
      <c r="JO34" s="173"/>
      <c r="JP34" s="173"/>
      <c r="JQ34" s="173"/>
      <c r="JR34" s="173"/>
      <c r="JS34" s="173"/>
      <c r="JT34" s="173"/>
      <c r="JU34" s="173"/>
      <c r="JV34" s="173"/>
      <c r="JW34" s="173"/>
      <c r="JX34" s="173"/>
      <c r="JY34" s="173"/>
      <c r="JZ34" s="173"/>
      <c r="KA34" s="173"/>
      <c r="KB34" s="173"/>
      <c r="KC34" s="173"/>
      <c r="KD34" s="173"/>
      <c r="KE34" s="173"/>
      <c r="KF34" s="173"/>
      <c r="KG34" s="173"/>
      <c r="KH34" s="173"/>
      <c r="KI34" s="173"/>
      <c r="KJ34" s="173"/>
      <c r="KK34" s="173"/>
      <c r="KL34" s="173"/>
      <c r="KM34" s="173"/>
      <c r="KN34" s="173"/>
      <c r="KO34" s="173"/>
      <c r="KP34" s="173"/>
      <c r="KQ34" s="173"/>
      <c r="KR34" s="173"/>
      <c r="KS34" s="173"/>
      <c r="KT34" s="173"/>
      <c r="KU34" s="173"/>
      <c r="KV34" s="173"/>
      <c r="KW34" s="173"/>
      <c r="KX34" s="173"/>
      <c r="KY34" s="173"/>
      <c r="KZ34" s="173"/>
      <c r="LA34" s="173"/>
      <c r="LB34" s="173"/>
      <c r="LC34" s="173"/>
      <c r="LD34" s="173"/>
      <c r="LE34" s="173"/>
      <c r="LF34" s="173"/>
      <c r="LG34" s="173"/>
      <c r="LH34" s="173"/>
      <c r="LI34" s="173"/>
      <c r="LJ34" s="173"/>
      <c r="LK34" s="173"/>
      <c r="LL34" s="173"/>
      <c r="LM34" s="173"/>
      <c r="LN34" s="173"/>
      <c r="LO34" s="173"/>
      <c r="LP34" s="173"/>
      <c r="LQ34" s="173"/>
      <c r="LR34" s="173"/>
      <c r="LS34" s="173"/>
      <c r="LT34" s="173"/>
      <c r="LU34" s="173"/>
      <c r="LV34" s="173"/>
      <c r="LW34" s="173"/>
      <c r="LX34" s="173"/>
      <c r="LY34" s="173"/>
      <c r="LZ34" s="173"/>
      <c r="MA34" s="173"/>
      <c r="MB34" s="173"/>
      <c r="MC34" s="173"/>
      <c r="MD34" s="173"/>
      <c r="ME34" s="173"/>
      <c r="MF34" s="173"/>
      <c r="MG34" s="173"/>
      <c r="MH34" s="173"/>
      <c r="MI34" s="173"/>
      <c r="MJ34" s="173"/>
      <c r="MK34" s="173"/>
      <c r="ML34" s="173"/>
      <c r="MM34" s="173"/>
      <c r="MN34" s="173"/>
      <c r="MO34" s="173"/>
      <c r="MP34" s="173"/>
      <c r="MQ34" s="173"/>
      <c r="MR34" s="173"/>
      <c r="MS34" s="173"/>
      <c r="MT34" s="173"/>
      <c r="MU34" s="173"/>
      <c r="MV34" s="173"/>
      <c r="MW34" s="173"/>
      <c r="MX34" s="173"/>
      <c r="MY34" s="173"/>
      <c r="MZ34" s="173"/>
      <c r="NA34" s="173"/>
      <c r="NB34" s="173"/>
      <c r="NC34" s="173"/>
      <c r="ND34" s="173"/>
      <c r="NE34" s="173"/>
      <c r="NF34" s="173"/>
      <c r="NG34" s="173"/>
      <c r="NH34" s="173"/>
      <c r="NI34" s="173"/>
      <c r="NJ34" s="173"/>
      <c r="NK34" s="173"/>
      <c r="NL34" s="173"/>
      <c r="NM34" s="173"/>
      <c r="NN34" s="173"/>
      <c r="NO34" s="173"/>
      <c r="NP34" s="173"/>
      <c r="NQ34" s="173"/>
      <c r="NR34" s="173"/>
      <c r="NS34" s="173"/>
      <c r="NT34" s="173"/>
      <c r="NU34" s="173"/>
      <c r="NV34" s="173"/>
      <c r="NW34" s="173"/>
      <c r="NX34" s="173"/>
      <c r="NY34" s="173"/>
      <c r="NZ34" s="173"/>
      <c r="OA34" s="173"/>
      <c r="OB34" s="173"/>
      <c r="OC34" s="173"/>
      <c r="OD34" s="173"/>
      <c r="OE34" s="173"/>
      <c r="OF34" s="173"/>
      <c r="OG34" s="173"/>
      <c r="OH34" s="173"/>
      <c r="OI34" s="173"/>
      <c r="OJ34" s="173"/>
      <c r="OK34" s="173"/>
      <c r="OL34" s="173"/>
      <c r="OM34" s="173"/>
      <c r="ON34" s="173"/>
      <c r="OO34" s="173"/>
      <c r="OP34" s="173"/>
      <c r="OQ34" s="173"/>
      <c r="OR34" s="173"/>
      <c r="OS34" s="173"/>
      <c r="OT34" s="173"/>
      <c r="OU34" s="173"/>
      <c r="OV34" s="173"/>
      <c r="OW34" s="173"/>
      <c r="OX34" s="173"/>
      <c r="OY34" s="173"/>
      <c r="OZ34" s="173"/>
      <c r="PA34" s="173"/>
      <c r="PB34" s="173"/>
      <c r="PC34" s="173"/>
      <c r="PD34" s="173"/>
      <c r="PE34" s="173"/>
      <c r="PF34" s="173"/>
      <c r="PG34" s="173"/>
      <c r="PH34" s="173"/>
      <c r="PI34" s="173"/>
      <c r="PJ34" s="173"/>
      <c r="PK34" s="173"/>
      <c r="PL34" s="173"/>
      <c r="PM34" s="173"/>
      <c r="PN34" s="173"/>
      <c r="PO34" s="173"/>
      <c r="PP34" s="173"/>
      <c r="PQ34" s="173"/>
      <c r="PR34" s="173"/>
      <c r="PS34" s="173"/>
      <c r="PT34" s="173"/>
      <c r="PU34" s="173"/>
      <c r="PV34" s="173"/>
      <c r="PW34" s="173"/>
      <c r="PX34" s="173"/>
      <c r="PY34" s="173"/>
      <c r="PZ34" s="173"/>
      <c r="QA34" s="173"/>
      <c r="QB34" s="173"/>
      <c r="QC34" s="173"/>
      <c r="QD34" s="173"/>
      <c r="QE34" s="173"/>
      <c r="QF34" s="173"/>
      <c r="QG34" s="173"/>
      <c r="QH34" s="173"/>
      <c r="QI34" s="173"/>
      <c r="QJ34" s="173"/>
      <c r="QK34" s="173"/>
      <c r="QL34" s="173"/>
      <c r="QM34" s="173"/>
      <c r="QN34" s="173"/>
      <c r="QO34" s="173"/>
      <c r="QP34" s="173"/>
      <c r="QQ34" s="173"/>
      <c r="QR34" s="173"/>
      <c r="QS34" s="173"/>
      <c r="QT34" s="173"/>
      <c r="QU34" s="173"/>
      <c r="QV34" s="173"/>
      <c r="QW34" s="173"/>
      <c r="QX34" s="173"/>
      <c r="QY34" s="173"/>
      <c r="QZ34" s="173"/>
      <c r="RA34" s="173"/>
      <c r="RB34" s="173"/>
      <c r="RC34" s="173"/>
    </row>
    <row r="35" ht="34.65" customHeight="1">
      <c r="A35" t="s" s="174">
        <v>87</v>
      </c>
      <c r="B35" s="175"/>
      <c r="C35" t="s" s="176">
        <v>36</v>
      </c>
      <c r="D35" t="s" s="177">
        <v>37</v>
      </c>
      <c r="E35" t="s" s="177">
        <v>38</v>
      </c>
      <c r="F35" t="s" s="177">
        <v>39</v>
      </c>
      <c r="G35" t="s" s="177">
        <v>40</v>
      </c>
      <c r="H35" t="s" s="177">
        <v>41</v>
      </c>
      <c r="I35" t="s" s="177">
        <v>42</v>
      </c>
      <c r="J35" t="s" s="177">
        <v>43</v>
      </c>
      <c r="K35" t="s" s="177">
        <v>44</v>
      </c>
      <c r="L35" t="s" s="177">
        <v>45</v>
      </c>
      <c r="M35" t="s" s="177">
        <v>46</v>
      </c>
      <c r="N35" t="s" s="177">
        <v>47</v>
      </c>
      <c r="O35" t="s" s="177">
        <v>48</v>
      </c>
      <c r="P35" t="s" s="177">
        <v>49</v>
      </c>
      <c r="Q35" t="s" s="177">
        <v>50</v>
      </c>
      <c r="R35" t="s" s="177">
        <v>51</v>
      </c>
      <c r="S35" t="s" s="177">
        <v>52</v>
      </c>
      <c r="T35" t="s" s="177">
        <v>53</v>
      </c>
      <c r="U35" t="s" s="178">
        <v>88</v>
      </c>
      <c r="V35" t="s" s="179">
        <v>89</v>
      </c>
      <c r="W35" t="s" s="179">
        <v>90</v>
      </c>
      <c r="X35" t="s" s="179">
        <v>91</v>
      </c>
      <c r="Y35" t="s" s="179">
        <v>92</v>
      </c>
      <c r="Z35" t="s" s="179">
        <v>93</v>
      </c>
      <c r="AA35" t="s" s="179">
        <v>94</v>
      </c>
      <c r="AB35" t="s" s="179">
        <v>95</v>
      </c>
      <c r="AC35" t="s" s="179">
        <v>96</v>
      </c>
      <c r="AD35" t="s" s="179">
        <v>97</v>
      </c>
      <c r="AE35" t="s" s="179">
        <v>98</v>
      </c>
      <c r="AF35" t="s" s="179">
        <v>99</v>
      </c>
      <c r="AG35" t="s" s="179">
        <v>100</v>
      </c>
      <c r="AH35" t="s" s="179">
        <v>101</v>
      </c>
      <c r="AI35" t="s" s="179">
        <v>102</v>
      </c>
      <c r="AJ35" t="s" s="180">
        <v>103</v>
      </c>
      <c r="AK35" t="s" s="180">
        <v>104</v>
      </c>
      <c r="AL35" t="s" s="180">
        <v>105</v>
      </c>
      <c r="AM35" t="s" s="181">
        <v>106</v>
      </c>
      <c r="AN35" s="182"/>
      <c r="AO35" t="s" s="183">
        <v>107</v>
      </c>
      <c r="AP35" s="184"/>
      <c r="AQ35" s="185"/>
      <c r="AR35" s="186"/>
      <c r="AS35" s="185"/>
      <c r="AT35" s="187"/>
      <c r="AU35" s="185"/>
      <c r="AV35" s="185"/>
      <c r="AW35" s="187"/>
      <c r="AX35" s="186"/>
      <c r="AY35" s="186"/>
      <c r="AZ35" s="187"/>
      <c r="BA35" s="186"/>
      <c r="BB35" s="186"/>
      <c r="BC35" s="187"/>
      <c r="BD35" s="188"/>
      <c r="BE35" s="189"/>
      <c r="BF35" s="189"/>
      <c r="BG35" s="190"/>
      <c r="BH35" s="191"/>
      <c r="BI35" s="191"/>
      <c r="BJ35" s="191"/>
      <c r="BK35" s="191"/>
      <c r="BL35" s="191"/>
      <c r="BM35" s="192"/>
      <c r="BN35" s="193"/>
      <c r="BO35" s="194"/>
      <c r="BP35" s="194"/>
      <c r="BQ35" s="194"/>
      <c r="BR35" s="194"/>
      <c r="BS35" s="194"/>
      <c r="BT35" s="194"/>
      <c r="BU35" s="194"/>
      <c r="BV35" s="194"/>
      <c r="BW35" s="194"/>
      <c r="BX35" s="194"/>
      <c r="BY35" s="194"/>
      <c r="BZ35" s="194"/>
      <c r="CA35" s="194"/>
      <c r="CB35" s="194"/>
      <c r="CC35" s="194"/>
      <c r="CD35" s="194"/>
      <c r="CE35" s="194"/>
      <c r="CF35" s="194"/>
      <c r="CG35" s="194"/>
      <c r="CH35" s="194"/>
      <c r="CI35" s="194"/>
      <c r="CJ35" s="194"/>
      <c r="CK35" s="194"/>
      <c r="CL35" s="194"/>
      <c r="CM35" s="194"/>
      <c r="CN35" s="194"/>
      <c r="CO35" s="194"/>
      <c r="CP35" s="194"/>
      <c r="CQ35" s="194"/>
      <c r="CR35" s="194"/>
      <c r="CS35" s="194"/>
      <c r="CT35" s="194"/>
      <c r="CU35" s="194"/>
      <c r="CV35" s="194"/>
      <c r="CW35" s="194"/>
      <c r="CX35" s="194"/>
      <c r="CY35" s="194"/>
      <c r="CZ35" s="194"/>
      <c r="DA35" s="194"/>
      <c r="DB35" s="194"/>
      <c r="DC35" s="194"/>
      <c r="DD35" s="194"/>
      <c r="DE35" s="194"/>
      <c r="DF35" s="194"/>
      <c r="DG35" s="194"/>
      <c r="DH35" s="194"/>
      <c r="DI35" s="194"/>
      <c r="DJ35" s="194"/>
      <c r="DK35" s="194"/>
      <c r="DL35" s="194"/>
      <c r="DM35" s="194"/>
      <c r="DN35" s="194"/>
      <c r="DO35" s="194"/>
      <c r="DP35" s="194"/>
      <c r="DQ35" s="194"/>
      <c r="DR35" s="194"/>
      <c r="DS35" s="194"/>
      <c r="DT35" s="194"/>
      <c r="DU35" s="194"/>
      <c r="DV35" s="194"/>
      <c r="DW35" s="194"/>
      <c r="DX35" s="194"/>
      <c r="DY35" s="194"/>
      <c r="DZ35" s="194"/>
      <c r="EA35" s="194"/>
      <c r="EB35" s="194"/>
      <c r="EC35" s="194"/>
      <c r="ED35" s="194"/>
      <c r="EE35" s="194"/>
      <c r="EF35" s="194"/>
      <c r="EG35" s="194"/>
      <c r="EH35" s="194"/>
      <c r="EI35" s="194"/>
      <c r="EJ35" s="194"/>
      <c r="EK35" s="194"/>
      <c r="EL35" s="194"/>
      <c r="EM35" s="194"/>
      <c r="EN35" s="194"/>
      <c r="EO35" s="194"/>
      <c r="EP35" s="194"/>
      <c r="EQ35" s="194"/>
      <c r="ER35" s="194"/>
      <c r="ES35" s="194"/>
      <c r="ET35" s="194"/>
      <c r="EU35" s="194"/>
      <c r="EV35" s="194"/>
      <c r="EW35" s="194"/>
      <c r="EX35" s="194"/>
      <c r="EY35" s="194"/>
      <c r="EZ35" s="194"/>
      <c r="FA35" s="194"/>
      <c r="FB35" s="194"/>
      <c r="FC35" s="194"/>
      <c r="FD35" s="194"/>
      <c r="FE35" s="194"/>
      <c r="FF35" s="194"/>
      <c r="FG35" s="194"/>
      <c r="FH35" s="194"/>
      <c r="FI35" s="194"/>
      <c r="FJ35" s="194"/>
      <c r="FK35" s="194"/>
      <c r="FL35" s="194"/>
      <c r="FM35" s="194"/>
      <c r="FN35" s="194"/>
      <c r="FO35" s="194"/>
      <c r="FP35" s="194"/>
      <c r="FQ35" s="194"/>
      <c r="FR35" s="194"/>
      <c r="FS35" s="194"/>
      <c r="FT35" s="194"/>
      <c r="FU35" s="194"/>
      <c r="FV35" s="194"/>
      <c r="FW35" s="194"/>
      <c r="FX35" s="194"/>
      <c r="FY35" s="194"/>
      <c r="FZ35" s="194"/>
      <c r="GA35" s="194"/>
      <c r="GB35" s="194"/>
      <c r="GC35" s="194"/>
      <c r="GD35" s="194"/>
      <c r="GE35" s="194"/>
      <c r="GF35" s="194"/>
      <c r="GG35" s="194"/>
      <c r="GH35" s="194"/>
      <c r="GI35" s="194"/>
      <c r="GJ35" s="194"/>
      <c r="GK35" s="194"/>
      <c r="GL35" s="194"/>
      <c r="GM35" s="194"/>
      <c r="GN35" s="194"/>
      <c r="GO35" s="194"/>
      <c r="GP35" s="194"/>
      <c r="GQ35" s="194"/>
      <c r="GR35" s="194"/>
      <c r="GS35" s="194"/>
      <c r="GT35" s="194"/>
      <c r="GU35" s="194"/>
      <c r="GV35" s="194"/>
      <c r="GW35" s="194"/>
      <c r="GX35" s="194"/>
      <c r="GY35" s="194"/>
      <c r="GZ35" s="194"/>
      <c r="HA35" s="194"/>
      <c r="HB35" s="194"/>
      <c r="HC35" s="194"/>
      <c r="HD35" s="194"/>
      <c r="HE35" s="194"/>
      <c r="HF35" s="194"/>
      <c r="HG35" s="194"/>
      <c r="HH35" s="194"/>
      <c r="HI35" s="194"/>
      <c r="HJ35" s="194"/>
      <c r="HK35" s="194"/>
      <c r="HL35" s="194"/>
      <c r="HM35" s="194"/>
      <c r="HN35" s="194"/>
      <c r="HO35" s="194"/>
      <c r="HP35" s="194"/>
      <c r="HQ35" s="194"/>
      <c r="HR35" s="194"/>
      <c r="HS35" s="194"/>
      <c r="HT35" s="194"/>
      <c r="HU35" s="194"/>
      <c r="HV35" s="194"/>
      <c r="HW35" s="194"/>
      <c r="HX35" s="194"/>
      <c r="HY35" s="194"/>
      <c r="HZ35" s="194"/>
      <c r="IA35" s="194"/>
      <c r="IB35" s="194"/>
      <c r="IC35" s="194"/>
      <c r="ID35" s="194"/>
      <c r="IE35" s="194"/>
      <c r="IF35" s="194"/>
      <c r="IG35" s="194"/>
      <c r="IH35" s="194"/>
      <c r="II35" s="194"/>
      <c r="IJ35" s="194"/>
      <c r="IK35" s="194"/>
      <c r="IL35" s="194"/>
      <c r="IM35" s="194"/>
      <c r="IN35" s="194"/>
      <c r="IO35" s="194"/>
      <c r="IP35" s="194"/>
      <c r="IQ35" s="194"/>
      <c r="IR35" s="194"/>
      <c r="IS35" s="194"/>
      <c r="IT35" s="194"/>
      <c r="IU35" s="194"/>
      <c r="IV35" s="194"/>
      <c r="IW35" s="194"/>
      <c r="IX35" s="194"/>
      <c r="IY35" s="194"/>
      <c r="IZ35" s="194"/>
      <c r="JA35" s="194"/>
      <c r="JB35" s="194"/>
      <c r="JC35" s="194"/>
      <c r="JD35" s="194"/>
      <c r="JE35" s="194"/>
      <c r="JF35" s="194"/>
      <c r="JG35" s="194"/>
      <c r="JH35" s="194"/>
      <c r="JI35" s="194"/>
      <c r="JJ35" s="194"/>
      <c r="JK35" s="194"/>
      <c r="JL35" s="194"/>
      <c r="JM35" s="194"/>
      <c r="JN35" s="194"/>
      <c r="JO35" s="194"/>
      <c r="JP35" s="194"/>
      <c r="JQ35" s="194"/>
      <c r="JR35" s="194"/>
      <c r="JS35" s="194"/>
      <c r="JT35" s="194"/>
      <c r="JU35" s="194"/>
      <c r="JV35" s="194"/>
      <c r="JW35" s="194"/>
      <c r="JX35" s="194"/>
      <c r="JY35" s="194"/>
      <c r="JZ35" s="194"/>
      <c r="KA35" s="194"/>
      <c r="KB35" s="194"/>
      <c r="KC35" s="194"/>
      <c r="KD35" s="194"/>
      <c r="KE35" s="194"/>
      <c r="KF35" s="194"/>
      <c r="KG35" s="194"/>
      <c r="KH35" s="194"/>
      <c r="KI35" s="194"/>
      <c r="KJ35" s="194"/>
      <c r="KK35" s="194"/>
      <c r="KL35" s="194"/>
      <c r="KM35" s="194"/>
      <c r="KN35" s="194"/>
      <c r="KO35" s="194"/>
      <c r="KP35" s="194"/>
      <c r="KQ35" s="194"/>
      <c r="KR35" s="194"/>
      <c r="KS35" s="194"/>
      <c r="KT35" s="194"/>
      <c r="KU35" s="194"/>
      <c r="KV35" s="194"/>
      <c r="KW35" s="194"/>
      <c r="KX35" s="194"/>
      <c r="KY35" s="194"/>
      <c r="KZ35" s="194"/>
      <c r="LA35" s="194"/>
      <c r="LB35" s="194"/>
      <c r="LC35" s="194"/>
      <c r="LD35" s="194"/>
      <c r="LE35" s="194"/>
      <c r="LF35" s="194"/>
      <c r="LG35" s="194"/>
      <c r="LH35" s="194"/>
      <c r="LI35" s="194"/>
      <c r="LJ35" s="194"/>
      <c r="LK35" s="194"/>
      <c r="LL35" s="194"/>
      <c r="LM35" s="194"/>
      <c r="LN35" s="194"/>
      <c r="LO35" s="194"/>
      <c r="LP35" s="194"/>
      <c r="LQ35" s="194"/>
      <c r="LR35" s="194"/>
      <c r="LS35" s="194"/>
      <c r="LT35" s="194"/>
      <c r="LU35" s="194"/>
      <c r="LV35" s="194"/>
      <c r="LW35" s="194"/>
      <c r="LX35" s="194"/>
      <c r="LY35" s="194"/>
      <c r="LZ35" s="194"/>
      <c r="MA35" s="194"/>
      <c r="MB35" s="194"/>
      <c r="MC35" s="194"/>
      <c r="MD35" s="194"/>
      <c r="ME35" s="194"/>
      <c r="MF35" s="194"/>
      <c r="MG35" s="194"/>
      <c r="MH35" s="194"/>
      <c r="MI35" s="194"/>
      <c r="MJ35" s="194"/>
      <c r="MK35" s="194"/>
      <c r="ML35" s="194"/>
      <c r="MM35" s="194"/>
      <c r="MN35" s="194"/>
      <c r="MO35" s="194"/>
      <c r="MP35" s="194"/>
      <c r="MQ35" s="194"/>
      <c r="MR35" s="194"/>
      <c r="MS35" s="194"/>
      <c r="MT35" s="194"/>
      <c r="MU35" s="194"/>
      <c r="MV35" s="194"/>
      <c r="MW35" s="194"/>
      <c r="MX35" s="194"/>
      <c r="MY35" s="194"/>
      <c r="MZ35" s="194"/>
      <c r="NA35" s="194"/>
      <c r="NB35" s="194"/>
      <c r="NC35" s="194"/>
      <c r="ND35" s="194"/>
      <c r="NE35" s="194"/>
      <c r="NF35" s="194"/>
      <c r="NG35" s="194"/>
      <c r="NH35" s="194"/>
      <c r="NI35" s="194"/>
      <c r="NJ35" s="194"/>
      <c r="NK35" s="194"/>
      <c r="NL35" s="194"/>
      <c r="NM35" s="194"/>
      <c r="NN35" s="194"/>
      <c r="NO35" s="194"/>
      <c r="NP35" s="194"/>
      <c r="NQ35" s="194"/>
      <c r="NR35" s="194"/>
      <c r="NS35" s="194"/>
      <c r="NT35" s="194"/>
      <c r="NU35" s="194"/>
      <c r="NV35" s="194"/>
      <c r="NW35" s="194"/>
      <c r="NX35" s="194"/>
      <c r="NY35" s="194"/>
      <c r="NZ35" s="194"/>
      <c r="OA35" s="194"/>
      <c r="OB35" s="194"/>
      <c r="OC35" s="194"/>
      <c r="OD35" s="194"/>
      <c r="OE35" s="194"/>
      <c r="OF35" s="194"/>
      <c r="OG35" s="194"/>
      <c r="OH35" s="194"/>
      <c r="OI35" s="194"/>
      <c r="OJ35" s="194"/>
      <c r="OK35" s="194"/>
      <c r="OL35" s="194"/>
      <c r="OM35" s="194"/>
      <c r="ON35" s="194"/>
      <c r="OO35" s="194"/>
      <c r="OP35" s="194"/>
      <c r="OQ35" s="194"/>
      <c r="OR35" s="194"/>
      <c r="OS35" s="194"/>
      <c r="OT35" s="194"/>
      <c r="OU35" s="194"/>
      <c r="OV35" s="194"/>
      <c r="OW35" s="194"/>
      <c r="OX35" s="194"/>
      <c r="OY35" s="194"/>
      <c r="OZ35" s="194"/>
      <c r="PA35" s="194"/>
      <c r="PB35" s="194"/>
      <c r="PC35" s="194"/>
      <c r="PD35" s="194"/>
      <c r="PE35" s="194"/>
      <c r="PF35" s="194"/>
      <c r="PG35" s="194"/>
      <c r="PH35" s="194"/>
      <c r="PI35" s="194"/>
      <c r="PJ35" s="194"/>
      <c r="PK35" s="194"/>
      <c r="PL35" s="194"/>
      <c r="PM35" s="194"/>
      <c r="PN35" s="194"/>
      <c r="PO35" s="194"/>
      <c r="PP35" s="194"/>
      <c r="PQ35" s="194"/>
      <c r="PR35" s="194"/>
      <c r="PS35" s="194"/>
      <c r="PT35" s="194"/>
      <c r="PU35" s="194"/>
      <c r="PV35" s="194"/>
      <c r="PW35" s="194"/>
      <c r="PX35" s="194"/>
      <c r="PY35" s="194"/>
      <c r="PZ35" s="194"/>
      <c r="QA35" s="194"/>
      <c r="QB35" s="194"/>
      <c r="QC35" s="194"/>
      <c r="QD35" s="194"/>
      <c r="QE35" s="194"/>
      <c r="QF35" s="194"/>
      <c r="QG35" s="194"/>
      <c r="QH35" s="194"/>
      <c r="QI35" s="194"/>
      <c r="QJ35" s="194"/>
      <c r="QK35" s="194"/>
      <c r="QL35" s="194"/>
      <c r="QM35" s="194"/>
      <c r="QN35" s="194"/>
      <c r="QO35" s="194"/>
      <c r="QP35" s="194"/>
      <c r="QQ35" s="194"/>
      <c r="QR35" s="194"/>
      <c r="QS35" s="194"/>
      <c r="QT35" s="194"/>
      <c r="QU35" s="194"/>
      <c r="QV35" s="194"/>
      <c r="QW35" s="194"/>
      <c r="QX35" s="194"/>
      <c r="QY35" s="194"/>
      <c r="QZ35" s="194"/>
      <c r="RA35" s="194"/>
      <c r="RB35" s="194"/>
      <c r="RC35" s="195"/>
    </row>
    <row r="36" ht="30.1" customHeight="1">
      <c r="A36" t="s" s="196">
        <v>108</v>
      </c>
      <c r="B36" t="s" s="197">
        <v>33</v>
      </c>
      <c r="C36" t="s" s="198">
        <v>109</v>
      </c>
      <c r="D36" t="s" s="199">
        <v>109</v>
      </c>
      <c r="E36" t="s" s="199">
        <v>109</v>
      </c>
      <c r="F36" t="s" s="199">
        <v>109</v>
      </c>
      <c r="G36" t="s" s="199">
        <v>109</v>
      </c>
      <c r="H36" t="s" s="199">
        <v>109</v>
      </c>
      <c r="I36" t="s" s="199">
        <v>109</v>
      </c>
      <c r="J36" t="s" s="199">
        <v>109</v>
      </c>
      <c r="K36" t="s" s="199">
        <v>109</v>
      </c>
      <c r="L36" t="s" s="199">
        <v>109</v>
      </c>
      <c r="M36" t="s" s="199">
        <v>109</v>
      </c>
      <c r="N36" t="s" s="199">
        <v>109</v>
      </c>
      <c r="O36" t="s" s="199">
        <v>109</v>
      </c>
      <c r="P36" t="s" s="199">
        <v>109</v>
      </c>
      <c r="Q36" t="s" s="199">
        <v>109</v>
      </c>
      <c r="R36" t="s" s="199">
        <v>109</v>
      </c>
      <c r="S36" t="s" s="199">
        <v>109</v>
      </c>
      <c r="T36" t="s" s="199">
        <v>109</v>
      </c>
      <c r="U36" t="s" s="200">
        <v>110</v>
      </c>
      <c r="V36" t="s" s="201">
        <v>111</v>
      </c>
      <c r="W36" s="202"/>
      <c r="X36" s="202"/>
      <c r="Y36" s="202"/>
      <c r="Z36" s="203"/>
      <c r="AA36" s="204"/>
      <c r="AB36" s="202"/>
      <c r="AC36" s="202"/>
      <c r="AD36" s="202"/>
      <c r="AE36" s="203"/>
      <c r="AF36" s="204"/>
      <c r="AG36" s="202"/>
      <c r="AH36" s="205"/>
      <c r="AI36" s="206"/>
      <c r="AJ36" s="207"/>
      <c r="AK36" s="208"/>
      <c r="AL36" s="209"/>
      <c r="AM36" s="210"/>
      <c r="AN36" s="182"/>
      <c r="AO36" s="211"/>
      <c r="AP36" t="s" s="212">
        <v>36</v>
      </c>
      <c r="AQ36" t="s" s="213">
        <v>42</v>
      </c>
      <c r="AR36" t="s" s="214">
        <v>37</v>
      </c>
      <c r="AS36" t="s" s="213">
        <v>43</v>
      </c>
      <c r="AT36" t="s" s="215">
        <v>112</v>
      </c>
      <c r="AU36" t="s" s="213">
        <v>113</v>
      </c>
      <c r="AV36" t="s" s="213">
        <v>114</v>
      </c>
      <c r="AW36" t="s" s="215">
        <v>115</v>
      </c>
      <c r="AX36" t="s" s="214">
        <v>51</v>
      </c>
      <c r="AY36" t="s" s="214">
        <v>49</v>
      </c>
      <c r="AZ36" t="s" s="215">
        <v>116</v>
      </c>
      <c r="BA36" t="s" s="214">
        <v>48</v>
      </c>
      <c r="BB36" t="s" s="214">
        <v>46</v>
      </c>
      <c r="BC36" t="s" s="215">
        <v>117</v>
      </c>
      <c r="BD36" t="s" s="215">
        <v>118</v>
      </c>
      <c r="BE36" t="s" s="213">
        <v>41</v>
      </c>
      <c r="BF36" t="s" s="213">
        <v>50</v>
      </c>
      <c r="BG36" t="s" s="213">
        <v>38</v>
      </c>
      <c r="BH36" t="s" s="213">
        <v>44</v>
      </c>
      <c r="BI36" t="s" s="213">
        <v>39</v>
      </c>
      <c r="BJ36" t="s" s="213">
        <v>45</v>
      </c>
      <c r="BK36" t="s" s="213">
        <v>40</v>
      </c>
      <c r="BL36" t="s" s="213">
        <v>119</v>
      </c>
      <c r="BM36" t="s" s="216">
        <v>120</v>
      </c>
      <c r="BN36" s="217"/>
      <c r="BO36" s="218"/>
      <c r="BP36" s="218"/>
      <c r="BQ36" s="218"/>
      <c r="BR36" s="218"/>
      <c r="BS36" s="218"/>
      <c r="BT36" s="218"/>
      <c r="BU36" s="218"/>
      <c r="BV36" s="218"/>
      <c r="BW36" s="218"/>
      <c r="BX36" s="218"/>
      <c r="BY36" s="218"/>
      <c r="BZ36" s="218"/>
      <c r="CA36" s="218"/>
      <c r="CB36" s="218"/>
      <c r="CC36" s="218"/>
      <c r="CD36" s="218"/>
      <c r="CE36" s="218"/>
      <c r="CF36" s="218"/>
      <c r="CG36" s="218"/>
      <c r="CH36" s="218"/>
      <c r="CI36" s="218"/>
      <c r="CJ36" s="218"/>
      <c r="CK36" s="218"/>
      <c r="CL36" s="218"/>
      <c r="CM36" s="218"/>
      <c r="CN36" s="218"/>
      <c r="CO36" s="218"/>
      <c r="CP36" s="218"/>
      <c r="CQ36" s="218"/>
      <c r="CR36" s="218"/>
      <c r="CS36" s="218"/>
      <c r="CT36" s="218"/>
      <c r="CU36" s="218"/>
      <c r="CV36" s="218"/>
      <c r="CW36" s="218"/>
      <c r="CX36" s="218"/>
      <c r="CY36" s="218"/>
      <c r="CZ36" s="218"/>
      <c r="DA36" s="218"/>
      <c r="DB36" s="218"/>
      <c r="DC36" s="218"/>
      <c r="DD36" s="218"/>
      <c r="DE36" s="218"/>
      <c r="DF36" s="218"/>
      <c r="DG36" s="218"/>
      <c r="DH36" s="218"/>
      <c r="DI36" s="218"/>
      <c r="DJ36" s="218"/>
      <c r="DK36" s="218"/>
      <c r="DL36" s="218"/>
      <c r="DM36" s="218"/>
      <c r="DN36" s="218"/>
      <c r="DO36" s="218"/>
      <c r="DP36" s="218"/>
      <c r="DQ36" s="218"/>
      <c r="DR36" s="218"/>
      <c r="DS36" s="218"/>
      <c r="DT36" s="218"/>
      <c r="DU36" s="218"/>
      <c r="DV36" s="218"/>
      <c r="DW36" s="218"/>
      <c r="DX36" s="218"/>
      <c r="DY36" s="218"/>
      <c r="DZ36" s="218"/>
      <c r="EA36" s="218"/>
      <c r="EB36" s="218"/>
      <c r="EC36" s="218"/>
      <c r="ED36" s="218"/>
      <c r="EE36" s="218"/>
      <c r="EF36" s="218"/>
      <c r="EG36" s="218"/>
      <c r="EH36" s="218"/>
      <c r="EI36" s="218"/>
      <c r="EJ36" s="218"/>
      <c r="EK36" s="218"/>
      <c r="EL36" s="218"/>
      <c r="EM36" s="218"/>
      <c r="EN36" s="218"/>
      <c r="EO36" s="218"/>
      <c r="EP36" s="218"/>
      <c r="EQ36" s="218"/>
      <c r="ER36" s="218"/>
      <c r="ES36" s="218"/>
      <c r="ET36" s="218"/>
      <c r="EU36" s="218"/>
      <c r="EV36" s="218"/>
      <c r="EW36" s="218"/>
      <c r="EX36" s="218"/>
      <c r="EY36" s="218"/>
      <c r="EZ36" s="218"/>
      <c r="FA36" s="218"/>
      <c r="FB36" s="218"/>
      <c r="FC36" s="218"/>
      <c r="FD36" s="218"/>
      <c r="FE36" s="218"/>
      <c r="FF36" s="218"/>
      <c r="FG36" s="218"/>
      <c r="FH36" s="218"/>
      <c r="FI36" s="218"/>
      <c r="FJ36" s="218"/>
      <c r="FK36" s="218"/>
      <c r="FL36" s="218"/>
      <c r="FM36" s="218"/>
      <c r="FN36" s="218"/>
      <c r="FO36" s="218"/>
      <c r="FP36" s="218"/>
      <c r="FQ36" s="218"/>
      <c r="FR36" s="218"/>
      <c r="FS36" s="218"/>
      <c r="FT36" s="218"/>
      <c r="FU36" s="218"/>
      <c r="FV36" s="218"/>
      <c r="FW36" s="218"/>
      <c r="FX36" s="218"/>
      <c r="FY36" s="218"/>
      <c r="FZ36" s="218"/>
      <c r="GA36" s="218"/>
      <c r="GB36" s="218"/>
      <c r="GC36" s="218"/>
      <c r="GD36" s="218"/>
      <c r="GE36" s="218"/>
      <c r="GF36" s="218"/>
      <c r="GG36" s="218"/>
      <c r="GH36" s="218"/>
      <c r="GI36" s="218"/>
      <c r="GJ36" s="218"/>
      <c r="GK36" s="218"/>
      <c r="GL36" s="218"/>
      <c r="GM36" s="218"/>
      <c r="GN36" s="218"/>
      <c r="GO36" s="218"/>
      <c r="GP36" s="218"/>
      <c r="GQ36" s="218"/>
      <c r="GR36" s="218"/>
      <c r="GS36" s="218"/>
      <c r="GT36" s="218"/>
      <c r="GU36" s="218"/>
      <c r="GV36" s="218"/>
      <c r="GW36" s="218"/>
      <c r="GX36" s="218"/>
      <c r="GY36" s="218"/>
      <c r="GZ36" s="218"/>
      <c r="HA36" s="218"/>
      <c r="HB36" s="218"/>
      <c r="HC36" s="218"/>
      <c r="HD36" s="218"/>
      <c r="HE36" s="218"/>
      <c r="HF36" s="218"/>
      <c r="HG36" s="218"/>
      <c r="HH36" s="218"/>
      <c r="HI36" s="218"/>
      <c r="HJ36" s="218"/>
      <c r="HK36" s="218"/>
      <c r="HL36" s="218"/>
      <c r="HM36" s="218"/>
      <c r="HN36" s="218"/>
      <c r="HO36" s="218"/>
      <c r="HP36" s="218"/>
      <c r="HQ36" s="218"/>
      <c r="HR36" s="218"/>
      <c r="HS36" s="218"/>
      <c r="HT36" s="218"/>
      <c r="HU36" s="218"/>
      <c r="HV36" s="218"/>
      <c r="HW36" s="218"/>
      <c r="HX36" s="218"/>
      <c r="HY36" s="218"/>
      <c r="HZ36" s="218"/>
      <c r="IA36" s="218"/>
      <c r="IB36" s="218"/>
      <c r="IC36" s="218"/>
      <c r="ID36" s="218"/>
      <c r="IE36" s="218"/>
      <c r="IF36" s="218"/>
      <c r="IG36" s="218"/>
      <c r="IH36" s="218"/>
      <c r="II36" s="218"/>
      <c r="IJ36" s="218"/>
      <c r="IK36" s="218"/>
      <c r="IL36" s="218"/>
      <c r="IM36" s="218"/>
      <c r="IN36" s="218"/>
      <c r="IO36" s="218"/>
      <c r="IP36" s="218"/>
      <c r="IQ36" s="218"/>
      <c r="IR36" s="218"/>
      <c r="IS36" s="218"/>
      <c r="IT36" s="218"/>
      <c r="IU36" s="218"/>
      <c r="IV36" s="218"/>
      <c r="IW36" s="218"/>
      <c r="IX36" s="218"/>
      <c r="IY36" s="218"/>
      <c r="IZ36" s="218"/>
      <c r="JA36" s="218"/>
      <c r="JB36" s="218"/>
      <c r="JC36" s="218"/>
      <c r="JD36" s="218"/>
      <c r="JE36" s="218"/>
      <c r="JF36" s="218"/>
      <c r="JG36" s="218"/>
      <c r="JH36" s="218"/>
      <c r="JI36" s="218"/>
      <c r="JJ36" s="218"/>
      <c r="JK36" s="218"/>
      <c r="JL36" s="218"/>
      <c r="JM36" s="218"/>
      <c r="JN36" s="218"/>
      <c r="JO36" s="218"/>
      <c r="JP36" s="218"/>
      <c r="JQ36" s="218"/>
      <c r="JR36" s="218"/>
      <c r="JS36" s="218"/>
      <c r="JT36" s="218"/>
      <c r="JU36" s="218"/>
      <c r="JV36" s="218"/>
      <c r="JW36" s="218"/>
      <c r="JX36" s="218"/>
      <c r="JY36" s="218"/>
      <c r="JZ36" s="218"/>
      <c r="KA36" s="218"/>
      <c r="KB36" s="218"/>
      <c r="KC36" s="218"/>
      <c r="KD36" s="218"/>
      <c r="KE36" s="218"/>
      <c r="KF36" s="218"/>
      <c r="KG36" s="218"/>
      <c r="KH36" s="218"/>
      <c r="KI36" s="218"/>
      <c r="KJ36" s="218"/>
      <c r="KK36" s="218"/>
      <c r="KL36" s="218"/>
      <c r="KM36" s="218"/>
      <c r="KN36" s="218"/>
      <c r="KO36" s="218"/>
      <c r="KP36" s="218"/>
      <c r="KQ36" s="218"/>
      <c r="KR36" s="218"/>
      <c r="KS36" s="218"/>
      <c r="KT36" s="218"/>
      <c r="KU36" s="218"/>
      <c r="KV36" s="218"/>
      <c r="KW36" s="218"/>
      <c r="KX36" s="218"/>
      <c r="KY36" s="218"/>
      <c r="KZ36" s="218"/>
      <c r="LA36" s="218"/>
      <c r="LB36" s="218"/>
      <c r="LC36" s="218"/>
      <c r="LD36" s="218"/>
      <c r="LE36" s="218"/>
      <c r="LF36" s="218"/>
      <c r="LG36" s="218"/>
      <c r="LH36" s="218"/>
      <c r="LI36" s="218"/>
      <c r="LJ36" s="218"/>
      <c r="LK36" s="218"/>
      <c r="LL36" s="218"/>
      <c r="LM36" s="218"/>
      <c r="LN36" s="218"/>
      <c r="LO36" s="218"/>
      <c r="LP36" s="218"/>
      <c r="LQ36" s="218"/>
      <c r="LR36" s="218"/>
      <c r="LS36" s="218"/>
      <c r="LT36" s="218"/>
      <c r="LU36" s="218"/>
      <c r="LV36" s="218"/>
      <c r="LW36" s="218"/>
      <c r="LX36" s="218"/>
      <c r="LY36" s="218"/>
      <c r="LZ36" s="218"/>
      <c r="MA36" s="218"/>
      <c r="MB36" s="218"/>
      <c r="MC36" s="218"/>
      <c r="MD36" s="218"/>
      <c r="ME36" s="218"/>
      <c r="MF36" s="218"/>
      <c r="MG36" s="218"/>
      <c r="MH36" s="218"/>
      <c r="MI36" s="218"/>
      <c r="MJ36" s="218"/>
      <c r="MK36" s="218"/>
      <c r="ML36" s="218"/>
      <c r="MM36" s="218"/>
      <c r="MN36" s="218"/>
      <c r="MO36" s="218"/>
      <c r="MP36" s="218"/>
      <c r="MQ36" s="218"/>
      <c r="MR36" s="218"/>
      <c r="MS36" s="218"/>
      <c r="MT36" s="218"/>
      <c r="MU36" s="218"/>
      <c r="MV36" s="218"/>
      <c r="MW36" s="218"/>
      <c r="MX36" s="218"/>
      <c r="MY36" s="218"/>
      <c r="MZ36" s="218"/>
      <c r="NA36" s="218"/>
      <c r="NB36" s="218"/>
      <c r="NC36" s="218"/>
      <c r="ND36" s="218"/>
      <c r="NE36" s="218"/>
      <c r="NF36" s="218"/>
      <c r="NG36" s="218"/>
      <c r="NH36" s="218"/>
      <c r="NI36" s="218"/>
      <c r="NJ36" s="218"/>
      <c r="NK36" s="218"/>
      <c r="NL36" s="218"/>
      <c r="NM36" s="218"/>
      <c r="NN36" s="218"/>
      <c r="NO36" s="218"/>
      <c r="NP36" s="218"/>
      <c r="NQ36" s="218"/>
      <c r="NR36" s="218"/>
      <c r="NS36" s="218"/>
      <c r="NT36" s="218"/>
      <c r="NU36" s="218"/>
      <c r="NV36" s="218"/>
      <c r="NW36" s="218"/>
      <c r="NX36" s="218"/>
      <c r="NY36" s="218"/>
      <c r="NZ36" s="218"/>
      <c r="OA36" s="218"/>
      <c r="OB36" s="218"/>
      <c r="OC36" s="218"/>
      <c r="OD36" s="218"/>
      <c r="OE36" s="218"/>
      <c r="OF36" s="218"/>
      <c r="OG36" s="218"/>
      <c r="OH36" s="218"/>
      <c r="OI36" s="218"/>
      <c r="OJ36" s="218"/>
      <c r="OK36" s="218"/>
      <c r="OL36" s="218"/>
      <c r="OM36" s="218"/>
      <c r="ON36" s="218"/>
      <c r="OO36" s="218"/>
      <c r="OP36" s="218"/>
      <c r="OQ36" s="218"/>
      <c r="OR36" s="218"/>
      <c r="OS36" s="218"/>
      <c r="OT36" s="218"/>
      <c r="OU36" s="218"/>
      <c r="OV36" s="218"/>
      <c r="OW36" s="218"/>
      <c r="OX36" s="218"/>
      <c r="OY36" s="218"/>
      <c r="OZ36" s="218"/>
      <c r="PA36" s="218"/>
      <c r="PB36" s="218"/>
      <c r="PC36" s="218"/>
      <c r="PD36" s="218"/>
      <c r="PE36" s="218"/>
      <c r="PF36" s="218"/>
      <c r="PG36" s="218"/>
      <c r="PH36" s="218"/>
      <c r="PI36" s="218"/>
      <c r="PJ36" s="218"/>
      <c r="PK36" s="218"/>
      <c r="PL36" s="218"/>
      <c r="PM36" s="218"/>
      <c r="PN36" s="218"/>
      <c r="PO36" s="218"/>
      <c r="PP36" s="218"/>
      <c r="PQ36" s="218"/>
      <c r="PR36" s="218"/>
      <c r="PS36" s="218"/>
      <c r="PT36" s="218"/>
      <c r="PU36" s="218"/>
      <c r="PV36" s="218"/>
      <c r="PW36" s="218"/>
      <c r="PX36" s="218"/>
      <c r="PY36" s="218"/>
      <c r="PZ36" s="218"/>
      <c r="QA36" s="218"/>
      <c r="QB36" s="218"/>
      <c r="QC36" s="218"/>
      <c r="QD36" s="218"/>
      <c r="QE36" s="218"/>
      <c r="QF36" s="218"/>
      <c r="QG36" s="218"/>
      <c r="QH36" s="218"/>
      <c r="QI36" s="218"/>
      <c r="QJ36" s="218"/>
      <c r="QK36" s="218"/>
      <c r="QL36" s="218"/>
      <c r="QM36" s="218"/>
      <c r="QN36" s="218"/>
      <c r="QO36" s="218"/>
      <c r="QP36" s="218"/>
      <c r="QQ36" s="218"/>
      <c r="QR36" s="218"/>
      <c r="QS36" s="218"/>
      <c r="QT36" s="218"/>
      <c r="QU36" s="218"/>
      <c r="QV36" s="218"/>
      <c r="QW36" s="218"/>
      <c r="QX36" s="218"/>
      <c r="QY36" s="218"/>
      <c r="QZ36" s="218"/>
      <c r="RA36" s="218"/>
      <c r="RB36" s="218"/>
      <c r="RC36" s="219"/>
    </row>
    <row r="37" ht="30.1" customHeight="1">
      <c r="A37" s="220">
        <f>(((C37*5)+(D37*4)+(E37*5)+(F37*9)+(G37*7)+(H37*7)+(N37*3)+(O37*8)+(P37*9))-((I37*6)+(J37*8)+(K37*6)+(L37*10)+(M37*8)+(Q37*7)+(R37*8)))/(C37+D37+E37+F37+G37+H37+I37+J37+K37+L37+M37+N37+O37+P37+Q37+R37)</f>
        <v>1.69718309859155</v>
      </c>
      <c r="B37" t="s" s="221">
        <v>54</v>
      </c>
      <c r="C37" s="222">
        <f>D4+V4+AN4+BF4+BX4+CP4+DH4+DZ4+ER4+FJ4+GB4+GT4+HL4+ID4+IV4+JN4+KF4+KX4+LP4+MH4+MZ4+NR4+OJ4+PB4+PT4+QL4</f>
        <v>17</v>
      </c>
      <c r="D37" s="223">
        <f>E4+W4+AO4+BG4+BY4+CQ4+DI4+EA4+ES4+FK4+GC4+GU4+HM4+IE4+IW4+JO4+KG4+KY4+LQ4+MI4+NA4+NS4+OK4+PC4+PU4+QM4</f>
        <v>47</v>
      </c>
      <c r="E37" s="223">
        <f>F4+X4+AP4+BH4+BZ4+CR4+DJ4+EB4+ET4+FL4+GD4+GV4+HN4+IF4+IX4+JP4+KH4+KZ4+LR4+MJ4+NB4+NT4+OL4+PD4+PV4+QN4</f>
        <v>4</v>
      </c>
      <c r="F37" s="223">
        <f>G4+Y4+AQ4+BI4+CA4+CS4+DK4+EC4+EU4+FM4+GE4+GW4+HO4+IG4+IY4+JQ4+KI4+LA4+LS4+MK4+NC4+NU4+OM4+PE4+PW4+QO4</f>
        <v>5</v>
      </c>
      <c r="G37" s="223">
        <f>H4+Z4+AR4+BJ4+CB4+CT4+DL4+ED4+EV4+FN4+GF4+GX4+HP4+IH4+IZ4+JR4+KJ4+LB4+LT4+ML4+ND4+NV4+ON4+PF4+PX4+QP4</f>
        <v>71</v>
      </c>
      <c r="H37" s="223">
        <f>I4+AA4+AS4+BK4+CC4+CU4+DM4+EE4+EW4+FO4+GG4+GY4+HQ4+II4+JA4+JS4+KK4+LC4+LU4+MM4+NE4+NW4+OO4+PG4+PY4+QQ4</f>
        <v>20</v>
      </c>
      <c r="I37" s="223">
        <f>J4+AB4+AT4+BL4+CD4+CV4+DN4+EF4+EX4+FP4+GH4+GZ4+HR4+IJ4+JB4+JT4+KL4+LD4+LV4+MN4+NF4+NX4+OP4+PH4+PZ4+QR4</f>
        <v>20</v>
      </c>
      <c r="J37" s="223">
        <f>K4+AC4+AU4+BM4+CE4+CW4+DO4+EG4+EY4+FQ4+GI4+HA4+HS4+IK4+JC4+JU4+KM4+LE4+LW4+MO4+NG4+NY4+OQ4+PI4+QA4+QS4</f>
        <v>11</v>
      </c>
      <c r="K37" s="223">
        <f>L4+AD4+AV4+BN4+CF4+CX4+DP4+EH4+EZ4+FR4+GJ4+HB4+HT4+IL4+JD4+JV4+KN4+LF4+LX4+MP4+NH4+NZ4+OR4+PJ4+QB4+QT4</f>
        <v>1</v>
      </c>
      <c r="L37" s="223">
        <f>M4+AE4+AW4+BO4+CG4+CY4+DQ4+EI4+FA4+FS4+GK4+HC4+HU4+IM4+JE4+JW4+KO4+LG4+LY4+MQ4+NI4+OA4+OS4+PK4+QC4+QU4</f>
        <v>1</v>
      </c>
      <c r="M37" s="223">
        <f>N4+AF4+AX4+BP4+CH4+CZ4+DR4+EJ4+FB4+FT4+GL4+HD4+HV4+IN4+JF4+JX4+KP4+LH4+LZ4+MR4+NJ4+OB4+OT4+PL4+QD4+QV4</f>
        <v>47</v>
      </c>
      <c r="N37" s="223">
        <f>O4+AG4+AY4+BQ4+CI4+DA4+DS4+EK4+FC4+FU4+GM4+HE4+HW4+IO4+JG4+JY4+KQ4+LI4+MA4+MS4+NK4+OC4+OU4+PM4+QE4+QW4</f>
        <v>0</v>
      </c>
      <c r="O37" s="223">
        <f>P4+AH4+AZ4+BR4+CJ4+DB4+DT4+EL4+FD4+FV4+GN4+HF4+HX4+IP4+JH4+JZ4+KR4+LJ4+MB4+MT4+NL4+OD4+OV4+PN4+QF4+QX4</f>
        <v>6</v>
      </c>
      <c r="P37" s="223">
        <f>Q4+AI4+BA4+BS4+CK4+DC4+DU4+EM4+FE4+FW4+GO4+HG4+HY4+IQ4+JI4+KA4+KS4+LK4+MC4+MU4+NM4+OE4+OW4+PO4+QG4+QY4</f>
        <v>19</v>
      </c>
      <c r="Q37" s="223">
        <f>R4+AJ4+BB4+BT4+CL4+DD4+DV4+EN4+FF4+FX4+GP4+HH4+HZ4+IR4+JJ4+KB4+KT4+LL4+MD4+MV4+NN4+OF4+OX4+PP4+QH4+QZ4</f>
        <v>8</v>
      </c>
      <c r="R37" s="223">
        <f>S4+AK4+BC4+BU4+CM4+DE4+DW4+EO4+FG4+FY4+GQ4+HI4+IA4+IS4+JK4+KC4+KU4+LM4+ME4+MW4+NO4+OG4+OY4+PQ4+QI4+RA4</f>
        <v>7</v>
      </c>
      <c r="S37" s="223">
        <f>T4+AL4+BD4+BV4+CN4+DF4+DX4+EP4+FH4+FZ4+GR4+HJ4+IB4+IT4+JL4+KD4+KV4+LN4+MF4+MX4+NP4+OH4+OZ4+PR4+QJ4+RB4</f>
        <v>3</v>
      </c>
      <c r="T37" s="223">
        <f>U4+AM4+BE4+BW4+CO4+DG4+DY4+EQ4+FI4+GA4+GS4+HK4+IC4+IU4+JM4+KE4+KW4+LO4+MG4+MY4+NQ4+OI4+PA4+PS4+QK4+RC4</f>
        <v>1</v>
      </c>
      <c r="U37" s="224">
        <f>((T37)*100%)/S37</f>
        <v>0.333333333333333</v>
      </c>
      <c r="V37" s="225">
        <f>(((V4*5)+(W4*4)+(X4*5)+(Y4*9)+(Z4*6)+(AA4*6)+(AG4*2)+(AH4*7)+(AI4*8))-((AB4*6)+(AC4*8)+(AD4*5)+(AE4*10)+(AF4*8)+(AJ4*7)+(AK4*8)))/(V4+W4+X4+Y4+Z4+AA4+AB4+AC4+AD4+AE4+AF4+AG4+AH4+AI4+AJ4+AK4)</f>
        <v>2.375</v>
      </c>
      <c r="W37" s="226">
        <f>(((AN4*5)+(AO4*4)+(AP4*5)+(AQ4*9)+(AR4*6)+(AS4*6)+(AY4*2)+(AZ4*7)+(BA4*8))-((AT4*6)+(AU4*8)+(AV4*5)+(AW4*10)+(AX4*8)+(BB4*7)+(BC4*8)))/(AN4+AO4+AP4+AQ4+AR4+AS4+AT4+AU4+AV4+AW4+AX4+AY4+AZ4+BA4+BB4+BC4)</f>
        <v>3.11111111111111</v>
      </c>
      <c r="X37" s="227">
        <f>(((BF4*5)+(BG4*4)+(BH4*5)+(BI4*9)+(BJ4*6)+(BK4*6)+(BQ4*2)+(BR4*7)+(BS4*8))-((BL4*6)+(BM4*8)+(BN4*5)+(BO4*10)+(BP4*8)+(BT4*7)+(BU4*8)))/(BF4+BG4+BH4+BI4+BJ4+BK4+BL4+BM4+BN4+BO4+BP4+BQ4+BR4+BS4+BT4+BU4)</f>
        <v>2.92592592592593</v>
      </c>
      <c r="Y37" s="228">
        <f>(((D$4*5)+(E$4*4)+(F$4*5)+(G$4*9)+(H$4*6)+(I$4*6)+(O$4*2)+(P$4*7)+(Q$4*8))-((J$4*6)+(K$4*8)+(L$4*5)+(M$4*10)+(N$4*8)+(R$4*7)+(S$4*8)))/(D$4+E$4+F$4+G$4+H$4+I$4+J$4+K$4+L$4+M$4+N$4+O$4+P$4+Q$4+R$4+S$4)</f>
        <v>2.57142857142857</v>
      </c>
      <c r="Z37" s="229"/>
      <c r="AA37" s="230">
        <f>(((CP4*5)+(CQ4*4)+(CR4*5)+(CS4*9)+(CT4*6)+(CU4*6)+(DA4*2)+(DB4*7)+(DC4*8))-((CV4*6)+(CW4*8)+(CX4*5)+(CY4*10)+(CZ4*8)+(DD4*7)+(DE4*8)))/(CP4+CQ4+CR4+CS4+CT4+CU4+CV4+CW4+CX4+CY4+CZ4+DA4+DB4+DC4+DD4+DE4)</f>
        <v>0.1</v>
      </c>
      <c r="AB37" s="231">
        <f>(((DH4*5)+(DI4*4)+(DJ4*5)+(DK4*9)+(DL4*6)+(DM4*6)+(DS4*2)+(DT4*7)+(DU4*8))-((DN4*6)+(DO4*8)+(DP4*5)+(DQ4*10)+(DR4*8)+(DV4*7)+(DW4*8)))/(DH4+DI4+DJ4+DK4+DL4+DM4+DN4+DO4+DP4+DQ4+DR4+DS4+DT4+DU4+DV4+DW4)</f>
        <v>-1.81818181818182</v>
      </c>
      <c r="AC37" s="231">
        <f>(((DZ4*5)+(EA4*4)+(EB4*5)+(EC4*9)+(ED4*6)+(EE4*6)+(EK4*2)+(EL4*7)+(EM4*8))-((EF4*6)+(EG4*8)+(EH4*5)+(EI4*10)+(EJ4*8)+(EN4*7)+(EO4*8)))/(DZ4+EA4+EB4+EC4+ED4+EE4+EF4+EG4+EH4+EI4+EJ4+EK4+EL4+EM4+EN4+EO4)</f>
        <v>-0.125</v>
      </c>
      <c r="AD37" s="232">
        <f>(((ER4*5)+(ES4*4)+(ET4*5)+(EU4*9)+((EV4-1)*6)+((1*6)*1.5)+(EW4*6)+(FC4*2)+(FD4*7)+(FE4*8))-((EX4*6)+(EY4*8)+(EZ4*5)+(FA4*10)+(FB4*8)+(FF4*7)+(FG4*8)))/(ER4+ES4+ET4+EU4+EV4+EW4+EX4+EY4+EZ4+FA4+FB4+FC4+FD4+FE4+FF4+FG4)</f>
        <v>0.0769230769230769</v>
      </c>
      <c r="AE37" s="233">
        <f>(((FJ4*5)+(FK4*4)+(FL4*5)+(FM4*9)+(FN4*6)+(FO4*6)+(FU4*2)+(FV4*7)+(FW4*8))-((FP4*6)+(FQ4*8)+(FR4*5)+(FS4*10)+(FT4*8)+(FX4*7)+(FY4*8)))/(FJ4+FK4+FL4+FM4+FN4+FO4+FP4+FQ4+FR4+FS4+FT4+FU4+FV4+FW4+FX4+FY4)</f>
        <v>1.54545454545455</v>
      </c>
      <c r="AF37" s="233">
        <f>(((GB4*5)+(GC4*4)+(GD4*5)+(GE4*9)+(GF4*6)+(GG4*6)+(GM4*2)+(GN4*7)+(GO4*8))-((GH4*6)+(GI4*8)+(GJ4*5)+(GK4*10)+(GL4*8)+(GP4*7)+(GQ4*8)))/(GB4+GC4+GD4+GE4+GF4+GG4+GH4+GI4+GJ4+GK4+GL4+GM4+GN4+GO4+GP4+GQ4)</f>
        <v>2.25</v>
      </c>
      <c r="AG37" s="233">
        <f>(((GT4*5)+(GU4*4)+(GV4*5)+(GW4*9)+(GX4*6)+(GY4*6)+(HE4*2)+(HF4*7)+(HG4*8))-((GZ4*6)+(HA4*8)+(HB4*5)+(HC4*10)+(HD4*8)+(HH4*7)+(HI4*8)))/(GT4+GU4+GV4+GW4+GX4+GY4+GZ4+HA4+HB4+HC4+HD4+HE4+HF4+HG4+HH4+HI4)</f>
        <v>0.5</v>
      </c>
      <c r="AH37" s="233">
        <f>(((HL4*5)+(HM4*4)+(HN4*5)+(HO4*9)+(2*6)+(6*2)+(HQ4*6)+(HW4*2)+(HX4*7)+(HY4*8))-((HR4*6)+(HS4*8)+(HT4*5)+(HU4*10)+(2*8)+((2*8)*2)+(HZ4*7)+(IA4*8)))/(HL4+HM4+HN4+HO4+HP4+HQ4+HR4+HS4+HT4+HU4+HV4+HW4+HX4+HY4)</f>
        <v>0.5</v>
      </c>
      <c r="AI37" s="233">
        <f>(((ID4*5)+(IE4*4)+(IF4*5)+(IG4*9)+(IH4*6)+(II4*6)+(IO4*2)+(IP4*7)+(IQ4*8))-((IJ4*6)+(IK4*8)+(IL4*5)+(IM4*10)+(IN4*8)+(IR4*7)+(IS4*8)))/(ID4+IE4+IF4+IG4+IH4+II4+IJ4+IK4+IL4+IM4+IN4+IO4+IP4+IQ4+IR4+IS4)</f>
        <v>-0.315789473684211</v>
      </c>
      <c r="AJ37" s="233">
        <f>(((IV4*5)+(IW4*4)+(IX4*5)+(IY4*9)+(IZ4*6)+(JA4*6)+(JG4*2)+(JH4*7)+(JI4*8))-((JB4*6)+(JC4*8)+(JD4*5)+(JE4*10)+(JF4*8)+(JJ4*7)+(JK4*8)))/(IV4+IW4+IX4+IY4+IZ4+JA4+JB4+JC4+JD4+JE4+JF4+JG4+JH4+JI4+JJ4+JK4)</f>
        <v>-0.230769230769231</v>
      </c>
      <c r="AK37" s="233">
        <f>(((JN4*5)+(JO4*4)+(JP4*5)+(JQ4*9)+(JR4*6)+(JS4*6)+(JY4*2)+(JZ4*7)+(KA4*8))-((JT4*6)+(JU4*8)+(JV4*5)+(JW4*10)+(JX4*8)+(KB4*7)+(KC4*8)))/(JN4+JO4+JP4+JQ4+JR4+JS4+JT4+JU4+JV4+JW4+JX4+JY4+JZ4+KA4+KB4+KC4)</f>
        <v>1.95833333333333</v>
      </c>
      <c r="AL37" s="233">
        <f>(((KF4*5)+(KG4*4)+(KH4*5)+(KI4*9)+(KJ4*6)+(KK4*6)+(KQ4*2)+(KR4*7)+(KS4*8))-((KL4*6)+(KM4*8)+(KN4*5)+(KO4*10)+(KP4*8)+(KT4*7)+(KU4*8)))/(KF4+KG4+KH4+KI4+KJ4+KK4+KL4+KM4+KN4+KO4+KP4+KQ4+KR4+KS4+KT4+KU4)</f>
        <v>0.352941176470588</v>
      </c>
      <c r="AM37" s="233">
        <f>(((KX4*5)+(KY4*4)+(KZ4*5)+(LA4*9)+(((LB4-1)*6)+(6*1.5))+(LC4*6)+(LI4*2)+(LJ4*7)+(LK4*8))-((LD4*6)+(LE4*8)+(LF4*5)+(LG4*10)+(LH4*8)+(LL4*7)+(LM4*8)))/(KX4+KY4+KZ4+LA4+LB4+LC4+LD4+LE4+LF4+LG4+LH4+LI4+LJ4+LK4+LL4+LM4)</f>
        <v>2.95454545454545</v>
      </c>
      <c r="AN37" s="182"/>
      <c r="AO37" t="s" s="234">
        <v>89</v>
      </c>
      <c r="AP37" s="235">
        <f>V27</f>
        <v>15</v>
      </c>
      <c r="AQ37" s="235">
        <v>5</v>
      </c>
      <c r="AR37" s="235">
        <f>W27</f>
        <v>22</v>
      </c>
      <c r="AS37" s="236">
        <v>4</v>
      </c>
      <c r="AT37" s="237">
        <f>((AP37+AR37+BE37)*100%)/(AP37+AR37+BE37+AQ37+AS37)</f>
        <v>0.8125</v>
      </c>
      <c r="AU37" s="238">
        <v>1</v>
      </c>
      <c r="AV37" s="239">
        <v>0.2</v>
      </c>
      <c r="AW37" s="237"/>
      <c r="AX37" s="240">
        <f>AK27</f>
        <v>3</v>
      </c>
      <c r="AY37" s="236">
        <f>AI27</f>
        <v>5</v>
      </c>
      <c r="AZ37" s="241">
        <f>AY37-AX37</f>
        <v>2</v>
      </c>
      <c r="BA37" s="240">
        <f>AH27</f>
        <v>5</v>
      </c>
      <c r="BB37" s="236">
        <f>AF27</f>
        <v>10</v>
      </c>
      <c r="BC37" s="241">
        <f>BA37-BB37</f>
        <v>-5</v>
      </c>
      <c r="BD37" s="237">
        <v>0.484</v>
      </c>
      <c r="BE37" s="240">
        <f>AA27</f>
        <v>2</v>
      </c>
      <c r="BF37" s="235">
        <f>AJ27</f>
        <v>5</v>
      </c>
      <c r="BG37" s="235">
        <f>X27</f>
        <v>0</v>
      </c>
      <c r="BH37" s="235">
        <f>AD27</f>
        <v>1</v>
      </c>
      <c r="BI37" s="235">
        <f>Y27</f>
        <v>0</v>
      </c>
      <c r="BJ37" s="235">
        <f>AE27</f>
        <v>0</v>
      </c>
      <c r="BK37" s="235">
        <f>Z27</f>
        <v>17</v>
      </c>
      <c r="BL37" t="s" s="242">
        <v>121</v>
      </c>
      <c r="BM37" t="s" s="243">
        <v>122</v>
      </c>
      <c r="BN37" s="217"/>
      <c r="BO37" s="218"/>
      <c r="BP37" s="218"/>
      <c r="BQ37" s="218"/>
      <c r="BR37" s="218"/>
      <c r="BS37" s="218"/>
      <c r="BT37" s="218"/>
      <c r="BU37" s="218"/>
      <c r="BV37" s="218"/>
      <c r="BW37" s="218"/>
      <c r="BX37" s="218"/>
      <c r="BY37" s="218"/>
      <c r="BZ37" s="218"/>
      <c r="CA37" s="218"/>
      <c r="CB37" s="218"/>
      <c r="CC37" s="218"/>
      <c r="CD37" s="218"/>
      <c r="CE37" s="218"/>
      <c r="CF37" s="218"/>
      <c r="CG37" s="218"/>
      <c r="CH37" s="218"/>
      <c r="CI37" s="218"/>
      <c r="CJ37" s="218"/>
      <c r="CK37" s="218"/>
      <c r="CL37" s="218"/>
      <c r="CM37" s="218"/>
      <c r="CN37" s="218"/>
      <c r="CO37" s="218"/>
      <c r="CP37" s="218"/>
      <c r="CQ37" s="218"/>
      <c r="CR37" s="218"/>
      <c r="CS37" s="218"/>
      <c r="CT37" s="218"/>
      <c r="CU37" s="218"/>
      <c r="CV37" s="218"/>
      <c r="CW37" s="218"/>
      <c r="CX37" s="218"/>
      <c r="CY37" s="218"/>
      <c r="CZ37" s="218"/>
      <c r="DA37" s="218"/>
      <c r="DB37" s="218"/>
      <c r="DC37" s="218"/>
      <c r="DD37" s="218"/>
      <c r="DE37" s="218"/>
      <c r="DF37" s="218"/>
      <c r="DG37" s="218"/>
      <c r="DH37" s="218"/>
      <c r="DI37" s="218"/>
      <c r="DJ37" s="218"/>
      <c r="DK37" s="218"/>
      <c r="DL37" s="218"/>
      <c r="DM37" s="218"/>
      <c r="DN37" s="218"/>
      <c r="DO37" s="218"/>
      <c r="DP37" s="218"/>
      <c r="DQ37" s="218"/>
      <c r="DR37" s="218"/>
      <c r="DS37" s="218"/>
      <c r="DT37" s="218"/>
      <c r="DU37" s="218"/>
      <c r="DV37" s="218"/>
      <c r="DW37" s="218"/>
      <c r="DX37" s="218"/>
      <c r="DY37" s="218"/>
      <c r="DZ37" s="218"/>
      <c r="EA37" s="218"/>
      <c r="EB37" s="218"/>
      <c r="EC37" s="218"/>
      <c r="ED37" s="218"/>
      <c r="EE37" s="218"/>
      <c r="EF37" s="218"/>
      <c r="EG37" s="218"/>
      <c r="EH37" s="218"/>
      <c r="EI37" s="218"/>
      <c r="EJ37" s="218"/>
      <c r="EK37" s="218"/>
      <c r="EL37" s="218"/>
      <c r="EM37" s="218"/>
      <c r="EN37" s="218"/>
      <c r="EO37" s="218"/>
      <c r="EP37" s="218"/>
      <c r="EQ37" s="218"/>
      <c r="ER37" s="218"/>
      <c r="ES37" s="218"/>
      <c r="ET37" s="218"/>
      <c r="EU37" s="218"/>
      <c r="EV37" s="218"/>
      <c r="EW37" s="218"/>
      <c r="EX37" s="218"/>
      <c r="EY37" s="218"/>
      <c r="EZ37" s="218"/>
      <c r="FA37" s="218"/>
      <c r="FB37" s="218"/>
      <c r="FC37" s="218"/>
      <c r="FD37" s="218"/>
      <c r="FE37" s="218"/>
      <c r="FF37" s="218"/>
      <c r="FG37" s="218"/>
      <c r="FH37" s="218"/>
      <c r="FI37" s="218"/>
      <c r="FJ37" s="218"/>
      <c r="FK37" s="218"/>
      <c r="FL37" s="218"/>
      <c r="FM37" s="218"/>
      <c r="FN37" s="218"/>
      <c r="FO37" s="218"/>
      <c r="FP37" s="218"/>
      <c r="FQ37" s="218"/>
      <c r="FR37" s="218"/>
      <c r="FS37" s="218"/>
      <c r="FT37" s="218"/>
      <c r="FU37" s="218"/>
      <c r="FV37" s="218"/>
      <c r="FW37" s="218"/>
      <c r="FX37" s="218"/>
      <c r="FY37" s="218"/>
      <c r="FZ37" s="218"/>
      <c r="GA37" s="218"/>
      <c r="GB37" s="218"/>
      <c r="GC37" s="218"/>
      <c r="GD37" s="218"/>
      <c r="GE37" s="218"/>
      <c r="GF37" s="218"/>
      <c r="GG37" s="218"/>
      <c r="GH37" s="218"/>
      <c r="GI37" s="218"/>
      <c r="GJ37" s="218"/>
      <c r="GK37" s="218"/>
      <c r="GL37" s="218"/>
      <c r="GM37" s="218"/>
      <c r="GN37" s="218"/>
      <c r="GO37" s="218"/>
      <c r="GP37" s="218"/>
      <c r="GQ37" s="218"/>
      <c r="GR37" s="218"/>
      <c r="GS37" s="218"/>
      <c r="GT37" s="218"/>
      <c r="GU37" s="218"/>
      <c r="GV37" s="218"/>
      <c r="GW37" s="218"/>
      <c r="GX37" s="218"/>
      <c r="GY37" s="218"/>
      <c r="GZ37" s="218"/>
      <c r="HA37" s="218"/>
      <c r="HB37" s="218"/>
      <c r="HC37" s="218"/>
      <c r="HD37" s="218"/>
      <c r="HE37" s="218"/>
      <c r="HF37" s="218"/>
      <c r="HG37" s="218"/>
      <c r="HH37" s="218"/>
      <c r="HI37" s="218"/>
      <c r="HJ37" s="218"/>
      <c r="HK37" s="218"/>
      <c r="HL37" s="218"/>
      <c r="HM37" s="218"/>
      <c r="HN37" s="218"/>
      <c r="HO37" s="218"/>
      <c r="HP37" s="218"/>
      <c r="HQ37" s="218"/>
      <c r="HR37" s="218"/>
      <c r="HS37" s="218"/>
      <c r="HT37" s="218"/>
      <c r="HU37" s="218"/>
      <c r="HV37" s="218"/>
      <c r="HW37" s="218"/>
      <c r="HX37" s="218"/>
      <c r="HY37" s="218"/>
      <c r="HZ37" s="218"/>
      <c r="IA37" s="218"/>
      <c r="IB37" s="218"/>
      <c r="IC37" s="218"/>
      <c r="ID37" s="218"/>
      <c r="IE37" s="218"/>
      <c r="IF37" s="218"/>
      <c r="IG37" s="218"/>
      <c r="IH37" s="218"/>
      <c r="II37" s="218"/>
      <c r="IJ37" s="218"/>
      <c r="IK37" s="218"/>
      <c r="IL37" s="218"/>
      <c r="IM37" s="218"/>
      <c r="IN37" s="218"/>
      <c r="IO37" s="218"/>
      <c r="IP37" s="218"/>
      <c r="IQ37" s="218"/>
      <c r="IR37" s="218"/>
      <c r="IS37" s="218"/>
      <c r="IT37" s="218"/>
      <c r="IU37" s="218"/>
      <c r="IV37" s="218"/>
      <c r="IW37" s="218"/>
      <c r="IX37" s="218"/>
      <c r="IY37" s="218"/>
      <c r="IZ37" s="218"/>
      <c r="JA37" s="218"/>
      <c r="JB37" s="218"/>
      <c r="JC37" s="218"/>
      <c r="JD37" s="218"/>
      <c r="JE37" s="218"/>
      <c r="JF37" s="218"/>
      <c r="JG37" s="218"/>
      <c r="JH37" s="218"/>
      <c r="JI37" s="218"/>
      <c r="JJ37" s="218"/>
      <c r="JK37" s="218"/>
      <c r="JL37" s="218"/>
      <c r="JM37" s="218"/>
      <c r="JN37" s="218"/>
      <c r="JO37" s="218"/>
      <c r="JP37" s="218"/>
      <c r="JQ37" s="218"/>
      <c r="JR37" s="218"/>
      <c r="JS37" s="218"/>
      <c r="JT37" s="218"/>
      <c r="JU37" s="218"/>
      <c r="JV37" s="218"/>
      <c r="JW37" s="218"/>
      <c r="JX37" s="218"/>
      <c r="JY37" s="218"/>
      <c r="JZ37" s="218"/>
      <c r="KA37" s="218"/>
      <c r="KB37" s="218"/>
      <c r="KC37" s="218"/>
      <c r="KD37" s="218"/>
      <c r="KE37" s="218"/>
      <c r="KF37" s="218"/>
      <c r="KG37" s="218"/>
      <c r="KH37" s="218"/>
      <c r="KI37" s="218"/>
      <c r="KJ37" s="218"/>
      <c r="KK37" s="218"/>
      <c r="KL37" s="218"/>
      <c r="KM37" s="218"/>
      <c r="KN37" s="218"/>
      <c r="KO37" s="218"/>
      <c r="KP37" s="218"/>
      <c r="KQ37" s="218"/>
      <c r="KR37" s="218"/>
      <c r="KS37" s="218"/>
      <c r="KT37" s="218"/>
      <c r="KU37" s="218"/>
      <c r="KV37" s="218"/>
      <c r="KW37" s="218"/>
      <c r="KX37" s="218"/>
      <c r="KY37" s="218"/>
      <c r="KZ37" s="218"/>
      <c r="LA37" s="218"/>
      <c r="LB37" s="218"/>
      <c r="LC37" s="218"/>
      <c r="LD37" s="218"/>
      <c r="LE37" s="218"/>
      <c r="LF37" s="218"/>
      <c r="LG37" s="218"/>
      <c r="LH37" s="218"/>
      <c r="LI37" s="218"/>
      <c r="LJ37" s="218"/>
      <c r="LK37" s="218"/>
      <c r="LL37" s="218"/>
      <c r="LM37" s="218"/>
      <c r="LN37" s="218"/>
      <c r="LO37" s="218"/>
      <c r="LP37" s="218"/>
      <c r="LQ37" s="218"/>
      <c r="LR37" s="218"/>
      <c r="LS37" s="218"/>
      <c r="LT37" s="218"/>
      <c r="LU37" s="218"/>
      <c r="LV37" s="218"/>
      <c r="LW37" s="218"/>
      <c r="LX37" s="218"/>
      <c r="LY37" s="218"/>
      <c r="LZ37" s="218"/>
      <c r="MA37" s="218"/>
      <c r="MB37" s="218"/>
      <c r="MC37" s="218"/>
      <c r="MD37" s="218"/>
      <c r="ME37" s="218"/>
      <c r="MF37" s="218"/>
      <c r="MG37" s="218"/>
      <c r="MH37" s="218"/>
      <c r="MI37" s="218"/>
      <c r="MJ37" s="218"/>
      <c r="MK37" s="218"/>
      <c r="ML37" s="218"/>
      <c r="MM37" s="218"/>
      <c r="MN37" s="218"/>
      <c r="MO37" s="218"/>
      <c r="MP37" s="218"/>
      <c r="MQ37" s="218"/>
      <c r="MR37" s="218"/>
      <c r="MS37" s="218"/>
      <c r="MT37" s="218"/>
      <c r="MU37" s="218"/>
      <c r="MV37" s="218"/>
      <c r="MW37" s="218"/>
      <c r="MX37" s="218"/>
      <c r="MY37" s="218"/>
      <c r="MZ37" s="218"/>
      <c r="NA37" s="218"/>
      <c r="NB37" s="218"/>
      <c r="NC37" s="218"/>
      <c r="ND37" s="218"/>
      <c r="NE37" s="218"/>
      <c r="NF37" s="218"/>
      <c r="NG37" s="218"/>
      <c r="NH37" s="218"/>
      <c r="NI37" s="218"/>
      <c r="NJ37" s="218"/>
      <c r="NK37" s="218"/>
      <c r="NL37" s="218"/>
      <c r="NM37" s="218"/>
      <c r="NN37" s="218"/>
      <c r="NO37" s="218"/>
      <c r="NP37" s="218"/>
      <c r="NQ37" s="218"/>
      <c r="NR37" s="218"/>
      <c r="NS37" s="218"/>
      <c r="NT37" s="218"/>
      <c r="NU37" s="218"/>
      <c r="NV37" s="218"/>
      <c r="NW37" s="218"/>
      <c r="NX37" s="218"/>
      <c r="NY37" s="218"/>
      <c r="NZ37" s="218"/>
      <c r="OA37" s="218"/>
      <c r="OB37" s="218"/>
      <c r="OC37" s="218"/>
      <c r="OD37" s="218"/>
      <c r="OE37" s="218"/>
      <c r="OF37" s="218"/>
      <c r="OG37" s="218"/>
      <c r="OH37" s="218"/>
      <c r="OI37" s="218"/>
      <c r="OJ37" s="218"/>
      <c r="OK37" s="218"/>
      <c r="OL37" s="218"/>
      <c r="OM37" s="218"/>
      <c r="ON37" s="218"/>
      <c r="OO37" s="218"/>
      <c r="OP37" s="218"/>
      <c r="OQ37" s="218"/>
      <c r="OR37" s="218"/>
      <c r="OS37" s="218"/>
      <c r="OT37" s="218"/>
      <c r="OU37" s="218"/>
      <c r="OV37" s="218"/>
      <c r="OW37" s="218"/>
      <c r="OX37" s="218"/>
      <c r="OY37" s="218"/>
      <c r="OZ37" s="218"/>
      <c r="PA37" s="218"/>
      <c r="PB37" s="218"/>
      <c r="PC37" s="218"/>
      <c r="PD37" s="218"/>
      <c r="PE37" s="218"/>
      <c r="PF37" s="218"/>
      <c r="PG37" s="218"/>
      <c r="PH37" s="218"/>
      <c r="PI37" s="218"/>
      <c r="PJ37" s="218"/>
      <c r="PK37" s="218"/>
      <c r="PL37" s="218"/>
      <c r="PM37" s="218"/>
      <c r="PN37" s="218"/>
      <c r="PO37" s="218"/>
      <c r="PP37" s="218"/>
      <c r="PQ37" s="218"/>
      <c r="PR37" s="218"/>
      <c r="PS37" s="218"/>
      <c r="PT37" s="218"/>
      <c r="PU37" s="218"/>
      <c r="PV37" s="218"/>
      <c r="PW37" s="218"/>
      <c r="PX37" s="218"/>
      <c r="PY37" s="218"/>
      <c r="PZ37" s="218"/>
      <c r="QA37" s="218"/>
      <c r="QB37" s="218"/>
      <c r="QC37" s="218"/>
      <c r="QD37" s="218"/>
      <c r="QE37" s="218"/>
      <c r="QF37" s="218"/>
      <c r="QG37" s="218"/>
      <c r="QH37" s="218"/>
      <c r="QI37" s="218"/>
      <c r="QJ37" s="218"/>
      <c r="QK37" s="218"/>
      <c r="QL37" s="218"/>
      <c r="QM37" s="218"/>
      <c r="QN37" s="218"/>
      <c r="QO37" s="218"/>
      <c r="QP37" s="218"/>
      <c r="QQ37" s="218"/>
      <c r="QR37" s="218"/>
      <c r="QS37" s="218"/>
      <c r="QT37" s="218"/>
      <c r="QU37" s="218"/>
      <c r="QV37" s="218"/>
      <c r="QW37" s="218"/>
      <c r="QX37" s="218"/>
      <c r="QY37" s="218"/>
      <c r="QZ37" s="218"/>
      <c r="RA37" s="218"/>
      <c r="RB37" s="218"/>
      <c r="RC37" s="219"/>
    </row>
    <row r="38" ht="30.1" customHeight="1">
      <c r="A38" s="244">
        <f>(((C38*5)+(D38*4)+(E38*5)+(F38*9)+(G38*7)+(H38*7)+(N38*3)+(O38*8)+(P38*9))-((I38*6)+(J38*8)+(K38*6)+(L38*10)+(M38*8)+(Q38*7)+(R38*8)))/(C38+D38+E38+F38+G38+H38+I38+J38+K38+L38+M38+N38+O38+P38+Q38+R38)</f>
        <v>1.41666666666667</v>
      </c>
      <c r="B38" t="s" s="245">
        <v>55</v>
      </c>
      <c r="C38" s="246">
        <f>D5+V5+AN5+BF5+BX5+CP5+DH5+DZ5+ER5+FJ5+GB5+GT5+HL5+ID5+IV5+JN5+KF5+KX5+LP5+MH5+MZ5+NR5+OJ5+PB5+PT5+QL5</f>
        <v>2</v>
      </c>
      <c r="D38" s="247">
        <f>E5+W5+AO5+BG5+BY5+CQ5+DI5+EA5+ES5+FK5+GC5+GU5+HM5+IE5+IW5+JO5+KG5+KY5+LQ5+MI5+NA5+NS5+OK5+PC5+PU5+QM5</f>
        <v>1</v>
      </c>
      <c r="E38" s="247">
        <f>F5+X5+AP5+BH5+BZ5+CR5+DJ5+EB5+ET5+FL5+GD5+GV5+HN5+IF5+IX5+JP5+KH5+KZ5+LR5+MJ5+NB5+NT5+OL5+PD5+PV5+QN5</f>
        <v>0</v>
      </c>
      <c r="F38" s="247">
        <f>G5+Y5+AQ5+BI5+CA5+CS5+DK5+EC5+EU5+FM5+GE5+GW5+HO5+IG5+IY5+JQ5+KI5+LA5+LS5+MK5+NC5+NU5+OM5+PE5+PW5+QO5</f>
        <v>0</v>
      </c>
      <c r="G38" s="247">
        <f>H5+Z5+AR5+BJ5+CB5+CT5+DL5+ED5+EV5+FN5+GF5+GX5+HP5+IH5+IZ5+JR5+KJ5+LB5+LT5+ML5+ND5+NV5+ON5+PF5+PX5+QP5</f>
        <v>3</v>
      </c>
      <c r="H38" s="247">
        <f>I5+AA5+AS5+BK5+CC5+CU5+DM5+EE5+EW5+FO5+GG5+GY5+HQ5+II5+JA5+JS5+KK5+LC5+LU5+MM5+NE5+NW5+OO5+PG5+PY5+QQ5</f>
        <v>2</v>
      </c>
      <c r="I38" s="247">
        <f>J5+AB5+AT5+BL5+CD5+CV5+DN5+EF5+EX5+FP5+GH5+GZ5+HR5+IJ5+JB5+JT5+KL5+LD5+LV5+MN5+NF5+NX5+OP5+PH5+PZ5+QR5</f>
        <v>0</v>
      </c>
      <c r="J38" s="247">
        <f>K5+AC5+AU5+BM5+CE5+CW5+DO5+EG5+EY5+FQ5+GI5+HA5+HS5+IK5+JC5+JU5+KM5+LE5+LW5+MO5+NG5+NY5+OQ5+PI5+QA5+QS5</f>
        <v>2</v>
      </c>
      <c r="K38" s="247">
        <f>L5+AD5+AV5+BN5+CF5+CX5+DP5+EH5+EZ5+FR5+GJ5+HB5+HT5+IL5+JD5+JV5+KN5+LF5+LX5+MP5+NH5+NZ5+OR5+PJ5+QB5+QT5</f>
        <v>0</v>
      </c>
      <c r="L38" s="247">
        <f>M5+AE5+AW5+BO5+CG5+CY5+DQ5+EI5+FA5+FS5+GK5+HC5+HU5+IM5+JE5+JW5+KO5+LG5+LY5+MQ5+NI5+OA5+OS5+PK5+QC5+QU5</f>
        <v>0</v>
      </c>
      <c r="M38" s="247">
        <f>N5+AF5+AX5+BP5+CH5+CZ5+DR5+EJ5+FB5+FT5+GL5+HD5+HV5+IN5+JF5+JX5+KP5+LH5+LZ5+MR5+NJ5+OB5+OT5+PL5+QD5+QV5</f>
        <v>2</v>
      </c>
      <c r="N38" s="247">
        <f>O5+AG5+AY5+BQ5+CI5+DA5+DS5+EK5+FC5+FU5+GM5+HE5+HW5+IO5+JG5+JY5+KQ5+LI5+MA5+MS5+NK5+OC5+OU5+PM5+QE5+QW5</f>
        <v>0</v>
      </c>
      <c r="O38" s="247">
        <f>P5+AH5+AZ5+BR5+CJ5+DB5+DT5+EL5+FD5+FV5+GN5+HF5+HX5+IP5+JH5+JZ5+KR5+LJ5+MB5+MT5+NL5+OD5+OV5+PN5+QF5+QX5</f>
        <v>0</v>
      </c>
      <c r="P38" s="247">
        <f>Q5+AI5+BA5+BS5+CK5+DC5+DU5+EM5+FE5+FW5+GO5+HG5+HY5+IQ5+JI5+KA5+KS5+LK5+MC5+MU5+NM5+OE5+OW5+PO5+QG5+QY5</f>
        <v>0</v>
      </c>
      <c r="Q38" s="247">
        <f>R5+AJ5+BB5+BT5+CL5+DD5+DV5+EN5+FF5+FX5+GP5+HH5+HZ5+IR5+JJ5+KB5+KT5+LL5+MD5+MV5+NN5+OF5+OX5+PP5+QH5+QZ5</f>
        <v>0</v>
      </c>
      <c r="R38" s="247">
        <f>S5+AK5+BC5+BU5+CM5+DE5+DW5+EO5+FG5+FY5+GQ5+HI5+IA5+IS5+JK5+KC5+KU5+LM5+ME5+MW5+NO5+OG5+OY5+PQ5+QI5+RA5</f>
        <v>0</v>
      </c>
      <c r="S38" s="247">
        <f>T5+AL5+BD5+BV5+CN5+DF5+DX5+EP5+FH5+FZ5+GR5+HJ5+IB5+IT5+JL5+KD5+KV5+LN5+MF5+MX5+NP5+OH5+OZ5+PR5+QJ5+RB5</f>
        <v>0</v>
      </c>
      <c r="T38" s="247">
        <f>U5+AM5+BE5+BW5+CO5+DG5+DY5+EQ5+FI5+GA5+GS5+HK5+IC5+IU5+JM5+KE5+KW5+LO5+MG5+MY5+NQ5+OI5+PA5+PS5+QK5+RC5</f>
        <v>0</v>
      </c>
      <c r="U38" s="248">
        <f>((T38)*100)/S38</f>
      </c>
      <c r="V38" s="249">
        <f>(((V5*5)+(W5*4)+(X5*5)+(Y5*9)+(Z5*6)+(AA5*6)+(AG5*2)+(AH5*7)+(AI5*8))-((AB5*6)+(AC5*8)+(AD5*5)+(AE5*10)+(AF5*8)+(AJ5*7)+(AK5*8)))/(V5+W5+X5+Y5+Z5+AA5+AB5+AC5+AD5+AE5+AF5+AG5+AH5+AI5+AJ5+AK5)</f>
        <v>0.833333333333333</v>
      </c>
      <c r="W38" s="250">
        <v>0</v>
      </c>
      <c r="X38" s="251">
        <v>0</v>
      </c>
      <c r="Y38" s="252"/>
      <c r="Z38" s="253">
        <f>(((BX5*5)+(BY5*4)+(BZ5*5)+(CA5*9)+(CB5*6)+(CC5*6)+(CI5*2)+(CJ5*7)+(CK5*8))-((CD5*6)+(CE5*8)+(CF5*5)+(CG5*10)+(CH5*8)+(CL5*7)+(CM5*8)))/(BX5+BY5+BZ5+CA5+CB5+CC5+CD5+CE5+CF5+CG5+CH5+CI5+CJ5+CK5+CL5+CM5)</f>
        <v>1.16666666666667</v>
      </c>
      <c r="AA38" s="254"/>
      <c r="AB38" s="254"/>
      <c r="AC38" s="254"/>
      <c r="AD38" s="252"/>
      <c r="AE38" s="255"/>
      <c r="AF38" s="256"/>
      <c r="AG38" s="256"/>
      <c r="AH38" s="257"/>
      <c r="AI38" s="258"/>
      <c r="AJ38" s="259"/>
      <c r="AK38" s="260"/>
      <c r="AL38" s="259"/>
      <c r="AM38" s="261"/>
      <c r="AN38" s="182"/>
      <c r="AO38" t="s" s="234">
        <v>90</v>
      </c>
      <c r="AP38" s="235">
        <f>AN27</f>
        <v>11</v>
      </c>
      <c r="AQ38" s="235">
        <v>4</v>
      </c>
      <c r="AR38" s="235">
        <f>AO27</f>
        <v>13</v>
      </c>
      <c r="AS38" s="236">
        <v>8</v>
      </c>
      <c r="AT38" s="237">
        <f>((AP38+AR38+BE38)*100%)/(AP38+AR38+BE38+AQ38+AS38)</f>
        <v>0.72093023255814</v>
      </c>
      <c r="AU38" s="238">
        <v>0.71</v>
      </c>
      <c r="AV38" s="239">
        <v>0.5</v>
      </c>
      <c r="AW38" s="262">
        <f>(7*0.71)-(2*0.5)</f>
        <v>3.97</v>
      </c>
      <c r="AX38" s="240">
        <f>SUM(BC27)</f>
        <v>2</v>
      </c>
      <c r="AY38" s="236">
        <f>SUM(BA27)</f>
        <v>5</v>
      </c>
      <c r="AZ38" s="241">
        <f>AY38-AX38</f>
        <v>3</v>
      </c>
      <c r="BA38" s="240">
        <f>SUM(AZ27)</f>
        <v>6</v>
      </c>
      <c r="BB38" s="236">
        <f>AX27</f>
        <v>16</v>
      </c>
      <c r="BC38" s="241">
        <f>BA38-BB38</f>
        <v>-10</v>
      </c>
      <c r="BD38" s="237">
        <v>0.325</v>
      </c>
      <c r="BE38" s="240">
        <f>AS27</f>
        <v>7</v>
      </c>
      <c r="BF38" s="235">
        <f>SUM(BB27)</f>
        <v>2</v>
      </c>
      <c r="BG38" s="235">
        <f>AP27</f>
        <v>0</v>
      </c>
      <c r="BH38" s="235">
        <f>AV27</f>
        <v>0</v>
      </c>
      <c r="BI38" s="235">
        <f>AQ27</f>
        <v>0</v>
      </c>
      <c r="BJ38" s="235">
        <f>AW27</f>
        <v>0</v>
      </c>
      <c r="BK38" s="235">
        <f>AR27</f>
        <v>22</v>
      </c>
      <c r="BL38" t="s" s="242">
        <v>123</v>
      </c>
      <c r="BM38" t="s" s="243">
        <v>124</v>
      </c>
      <c r="BN38" s="217"/>
      <c r="BO38" s="218"/>
      <c r="BP38" s="218"/>
      <c r="BQ38" s="218"/>
      <c r="BR38" s="218"/>
      <c r="BS38" s="218"/>
      <c r="BT38" s="218"/>
      <c r="BU38" s="218"/>
      <c r="BV38" s="218"/>
      <c r="BW38" s="218"/>
      <c r="BX38" s="218"/>
      <c r="BY38" s="218"/>
      <c r="BZ38" s="218"/>
      <c r="CA38" s="218"/>
      <c r="CB38" s="218"/>
      <c r="CC38" s="218"/>
      <c r="CD38" s="218"/>
      <c r="CE38" s="218"/>
      <c r="CF38" s="218"/>
      <c r="CG38" s="218"/>
      <c r="CH38" s="218"/>
      <c r="CI38" s="218"/>
      <c r="CJ38" s="218"/>
      <c r="CK38" s="218"/>
      <c r="CL38" s="218"/>
      <c r="CM38" s="218"/>
      <c r="CN38" s="218"/>
      <c r="CO38" s="218"/>
      <c r="CP38" s="218"/>
      <c r="CQ38" s="218"/>
      <c r="CR38" s="218"/>
      <c r="CS38" s="218"/>
      <c r="CT38" s="218"/>
      <c r="CU38" s="218"/>
      <c r="CV38" s="218"/>
      <c r="CW38" s="218"/>
      <c r="CX38" s="218"/>
      <c r="CY38" s="218"/>
      <c r="CZ38" s="218"/>
      <c r="DA38" s="218"/>
      <c r="DB38" s="218"/>
      <c r="DC38" s="218"/>
      <c r="DD38" s="218"/>
      <c r="DE38" s="218"/>
      <c r="DF38" s="218"/>
      <c r="DG38" s="218"/>
      <c r="DH38" s="218"/>
      <c r="DI38" s="218"/>
      <c r="DJ38" s="218"/>
      <c r="DK38" s="218"/>
      <c r="DL38" s="218"/>
      <c r="DM38" s="218"/>
      <c r="DN38" s="218"/>
      <c r="DO38" s="218"/>
      <c r="DP38" s="218"/>
      <c r="DQ38" s="218"/>
      <c r="DR38" s="218"/>
      <c r="DS38" s="218"/>
      <c r="DT38" s="218"/>
      <c r="DU38" s="218"/>
      <c r="DV38" s="218"/>
      <c r="DW38" s="218"/>
      <c r="DX38" s="218"/>
      <c r="DY38" s="218"/>
      <c r="DZ38" s="218"/>
      <c r="EA38" s="218"/>
      <c r="EB38" s="218"/>
      <c r="EC38" s="218"/>
      <c r="ED38" s="218"/>
      <c r="EE38" s="218"/>
      <c r="EF38" s="218"/>
      <c r="EG38" s="218"/>
      <c r="EH38" s="218"/>
      <c r="EI38" s="218"/>
      <c r="EJ38" s="218"/>
      <c r="EK38" s="218"/>
      <c r="EL38" s="218"/>
      <c r="EM38" s="218"/>
      <c r="EN38" s="218"/>
      <c r="EO38" s="218"/>
      <c r="EP38" s="218"/>
      <c r="EQ38" s="218"/>
      <c r="ER38" s="218"/>
      <c r="ES38" s="218"/>
      <c r="ET38" s="218"/>
      <c r="EU38" s="218"/>
      <c r="EV38" s="218"/>
      <c r="EW38" s="218"/>
      <c r="EX38" s="218"/>
      <c r="EY38" s="218"/>
      <c r="EZ38" s="218"/>
      <c r="FA38" s="218"/>
      <c r="FB38" s="218"/>
      <c r="FC38" s="218"/>
      <c r="FD38" s="218"/>
      <c r="FE38" s="218"/>
      <c r="FF38" s="218"/>
      <c r="FG38" s="218"/>
      <c r="FH38" s="218"/>
      <c r="FI38" s="218"/>
      <c r="FJ38" s="218"/>
      <c r="FK38" s="218"/>
      <c r="FL38" s="218"/>
      <c r="FM38" s="218"/>
      <c r="FN38" s="218"/>
      <c r="FO38" s="218"/>
      <c r="FP38" s="218"/>
      <c r="FQ38" s="218"/>
      <c r="FR38" s="218"/>
      <c r="FS38" s="218"/>
      <c r="FT38" s="218"/>
      <c r="FU38" s="218"/>
      <c r="FV38" s="218"/>
      <c r="FW38" s="218"/>
      <c r="FX38" s="218"/>
      <c r="FY38" s="218"/>
      <c r="FZ38" s="218"/>
      <c r="GA38" s="218"/>
      <c r="GB38" s="218"/>
      <c r="GC38" s="218"/>
      <c r="GD38" s="218"/>
      <c r="GE38" s="218"/>
      <c r="GF38" s="218"/>
      <c r="GG38" s="218"/>
      <c r="GH38" s="218"/>
      <c r="GI38" s="218"/>
      <c r="GJ38" s="218"/>
      <c r="GK38" s="218"/>
      <c r="GL38" s="218"/>
      <c r="GM38" s="218"/>
      <c r="GN38" s="218"/>
      <c r="GO38" s="218"/>
      <c r="GP38" s="218"/>
      <c r="GQ38" s="218"/>
      <c r="GR38" s="218"/>
      <c r="GS38" s="218"/>
      <c r="GT38" s="218"/>
      <c r="GU38" s="218"/>
      <c r="GV38" s="218"/>
      <c r="GW38" s="218"/>
      <c r="GX38" s="218"/>
      <c r="GY38" s="218"/>
      <c r="GZ38" s="218"/>
      <c r="HA38" s="218"/>
      <c r="HB38" s="218"/>
      <c r="HC38" s="218"/>
      <c r="HD38" s="218"/>
      <c r="HE38" s="218"/>
      <c r="HF38" s="218"/>
      <c r="HG38" s="218"/>
      <c r="HH38" s="218"/>
      <c r="HI38" s="218"/>
      <c r="HJ38" s="218"/>
      <c r="HK38" s="218"/>
      <c r="HL38" s="218"/>
      <c r="HM38" s="218"/>
      <c r="HN38" s="218"/>
      <c r="HO38" s="218"/>
      <c r="HP38" s="218"/>
      <c r="HQ38" s="218"/>
      <c r="HR38" s="218"/>
      <c r="HS38" s="218"/>
      <c r="HT38" s="218"/>
      <c r="HU38" s="218"/>
      <c r="HV38" s="218"/>
      <c r="HW38" s="218"/>
      <c r="HX38" s="218"/>
      <c r="HY38" s="218"/>
      <c r="HZ38" s="218"/>
      <c r="IA38" s="218"/>
      <c r="IB38" s="218"/>
      <c r="IC38" s="218"/>
      <c r="ID38" s="218"/>
      <c r="IE38" s="218"/>
      <c r="IF38" s="218"/>
      <c r="IG38" s="218"/>
      <c r="IH38" s="218"/>
      <c r="II38" s="218"/>
      <c r="IJ38" s="218"/>
      <c r="IK38" s="218"/>
      <c r="IL38" s="218"/>
      <c r="IM38" s="218"/>
      <c r="IN38" s="218"/>
      <c r="IO38" s="218"/>
      <c r="IP38" s="218"/>
      <c r="IQ38" s="218"/>
      <c r="IR38" s="218"/>
      <c r="IS38" s="218"/>
      <c r="IT38" s="218"/>
      <c r="IU38" s="218"/>
      <c r="IV38" s="218"/>
      <c r="IW38" s="218"/>
      <c r="IX38" s="218"/>
      <c r="IY38" s="218"/>
      <c r="IZ38" s="218"/>
      <c r="JA38" s="218"/>
      <c r="JB38" s="218"/>
      <c r="JC38" s="218"/>
      <c r="JD38" s="218"/>
      <c r="JE38" s="218"/>
      <c r="JF38" s="218"/>
      <c r="JG38" s="218"/>
      <c r="JH38" s="218"/>
      <c r="JI38" s="218"/>
      <c r="JJ38" s="218"/>
      <c r="JK38" s="218"/>
      <c r="JL38" s="218"/>
      <c r="JM38" s="218"/>
      <c r="JN38" s="218"/>
      <c r="JO38" s="218"/>
      <c r="JP38" s="218"/>
      <c r="JQ38" s="218"/>
      <c r="JR38" s="218"/>
      <c r="JS38" s="218"/>
      <c r="JT38" s="218"/>
      <c r="JU38" s="218"/>
      <c r="JV38" s="218"/>
      <c r="JW38" s="218"/>
      <c r="JX38" s="218"/>
      <c r="JY38" s="218"/>
      <c r="JZ38" s="218"/>
      <c r="KA38" s="218"/>
      <c r="KB38" s="218"/>
      <c r="KC38" s="218"/>
      <c r="KD38" s="218"/>
      <c r="KE38" s="218"/>
      <c r="KF38" s="218"/>
      <c r="KG38" s="218"/>
      <c r="KH38" s="218"/>
      <c r="KI38" s="218"/>
      <c r="KJ38" s="218"/>
      <c r="KK38" s="218"/>
      <c r="KL38" s="218"/>
      <c r="KM38" s="218"/>
      <c r="KN38" s="218"/>
      <c r="KO38" s="218"/>
      <c r="KP38" s="218"/>
      <c r="KQ38" s="218"/>
      <c r="KR38" s="218"/>
      <c r="KS38" s="218"/>
      <c r="KT38" s="218"/>
      <c r="KU38" s="218"/>
      <c r="KV38" s="218"/>
      <c r="KW38" s="218"/>
      <c r="KX38" s="218"/>
      <c r="KY38" s="218"/>
      <c r="KZ38" s="218"/>
      <c r="LA38" s="218"/>
      <c r="LB38" s="218"/>
      <c r="LC38" s="218"/>
      <c r="LD38" s="218"/>
      <c r="LE38" s="218"/>
      <c r="LF38" s="218"/>
      <c r="LG38" s="218"/>
      <c r="LH38" s="218"/>
      <c r="LI38" s="218"/>
      <c r="LJ38" s="218"/>
      <c r="LK38" s="218"/>
      <c r="LL38" s="218"/>
      <c r="LM38" s="218"/>
      <c r="LN38" s="218"/>
      <c r="LO38" s="218"/>
      <c r="LP38" s="218"/>
      <c r="LQ38" s="218"/>
      <c r="LR38" s="218"/>
      <c r="LS38" s="218"/>
      <c r="LT38" s="218"/>
      <c r="LU38" s="218"/>
      <c r="LV38" s="218"/>
      <c r="LW38" s="218"/>
      <c r="LX38" s="218"/>
      <c r="LY38" s="218"/>
      <c r="LZ38" s="218"/>
      <c r="MA38" s="218"/>
      <c r="MB38" s="218"/>
      <c r="MC38" s="218"/>
      <c r="MD38" s="218"/>
      <c r="ME38" s="218"/>
      <c r="MF38" s="218"/>
      <c r="MG38" s="218"/>
      <c r="MH38" s="218"/>
      <c r="MI38" s="218"/>
      <c r="MJ38" s="218"/>
      <c r="MK38" s="218"/>
      <c r="ML38" s="218"/>
      <c r="MM38" s="218"/>
      <c r="MN38" s="218"/>
      <c r="MO38" s="218"/>
      <c r="MP38" s="218"/>
      <c r="MQ38" s="218"/>
      <c r="MR38" s="218"/>
      <c r="MS38" s="218"/>
      <c r="MT38" s="218"/>
      <c r="MU38" s="218"/>
      <c r="MV38" s="218"/>
      <c r="MW38" s="218"/>
      <c r="MX38" s="218"/>
      <c r="MY38" s="218"/>
      <c r="MZ38" s="218"/>
      <c r="NA38" s="218"/>
      <c r="NB38" s="218"/>
      <c r="NC38" s="218"/>
      <c r="ND38" s="218"/>
      <c r="NE38" s="218"/>
      <c r="NF38" s="218"/>
      <c r="NG38" s="218"/>
      <c r="NH38" s="218"/>
      <c r="NI38" s="218"/>
      <c r="NJ38" s="218"/>
      <c r="NK38" s="218"/>
      <c r="NL38" s="218"/>
      <c r="NM38" s="218"/>
      <c r="NN38" s="218"/>
      <c r="NO38" s="218"/>
      <c r="NP38" s="218"/>
      <c r="NQ38" s="218"/>
      <c r="NR38" s="218"/>
      <c r="NS38" s="218"/>
      <c r="NT38" s="218"/>
      <c r="NU38" s="218"/>
      <c r="NV38" s="218"/>
      <c r="NW38" s="218"/>
      <c r="NX38" s="218"/>
      <c r="NY38" s="218"/>
      <c r="NZ38" s="218"/>
      <c r="OA38" s="218"/>
      <c r="OB38" s="218"/>
      <c r="OC38" s="218"/>
      <c r="OD38" s="218"/>
      <c r="OE38" s="218"/>
      <c r="OF38" s="218"/>
      <c r="OG38" s="218"/>
      <c r="OH38" s="218"/>
      <c r="OI38" s="218"/>
      <c r="OJ38" s="218"/>
      <c r="OK38" s="218"/>
      <c r="OL38" s="218"/>
      <c r="OM38" s="218"/>
      <c r="ON38" s="218"/>
      <c r="OO38" s="218"/>
      <c r="OP38" s="218"/>
      <c r="OQ38" s="218"/>
      <c r="OR38" s="218"/>
      <c r="OS38" s="218"/>
      <c r="OT38" s="218"/>
      <c r="OU38" s="218"/>
      <c r="OV38" s="218"/>
      <c r="OW38" s="218"/>
      <c r="OX38" s="218"/>
      <c r="OY38" s="218"/>
      <c r="OZ38" s="218"/>
      <c r="PA38" s="218"/>
      <c r="PB38" s="218"/>
      <c r="PC38" s="218"/>
      <c r="PD38" s="218"/>
      <c r="PE38" s="218"/>
      <c r="PF38" s="218"/>
      <c r="PG38" s="218"/>
      <c r="PH38" s="218"/>
      <c r="PI38" s="218"/>
      <c r="PJ38" s="218"/>
      <c r="PK38" s="218"/>
      <c r="PL38" s="218"/>
      <c r="PM38" s="218"/>
      <c r="PN38" s="218"/>
      <c r="PO38" s="218"/>
      <c r="PP38" s="218"/>
      <c r="PQ38" s="218"/>
      <c r="PR38" s="218"/>
      <c r="PS38" s="218"/>
      <c r="PT38" s="218"/>
      <c r="PU38" s="218"/>
      <c r="PV38" s="218"/>
      <c r="PW38" s="218"/>
      <c r="PX38" s="218"/>
      <c r="PY38" s="218"/>
      <c r="PZ38" s="218"/>
      <c r="QA38" s="218"/>
      <c r="QB38" s="218"/>
      <c r="QC38" s="218"/>
      <c r="QD38" s="218"/>
      <c r="QE38" s="218"/>
      <c r="QF38" s="218"/>
      <c r="QG38" s="218"/>
      <c r="QH38" s="218"/>
      <c r="QI38" s="218"/>
      <c r="QJ38" s="218"/>
      <c r="QK38" s="218"/>
      <c r="QL38" s="218"/>
      <c r="QM38" s="218"/>
      <c r="QN38" s="218"/>
      <c r="QO38" s="218"/>
      <c r="QP38" s="218"/>
      <c r="QQ38" s="218"/>
      <c r="QR38" s="218"/>
      <c r="QS38" s="218"/>
      <c r="QT38" s="218"/>
      <c r="QU38" s="218"/>
      <c r="QV38" s="218"/>
      <c r="QW38" s="218"/>
      <c r="QX38" s="218"/>
      <c r="QY38" s="218"/>
      <c r="QZ38" s="218"/>
      <c r="RA38" s="218"/>
      <c r="RB38" s="218"/>
      <c r="RC38" s="219"/>
    </row>
    <row r="39" ht="30.1" customHeight="1">
      <c r="A39" s="244">
        <f>(((C39*5)+(D39*4)+(E39*5)+(F39*9)+(G39*7)+(H39*7)+(N39*3)+(O39*8)+(P39*9))-((I39*6)+(J39*8)+(K39*6)+(L39*10)+(M39*8)+(Q39*7)+(R39*8)))/(C39+D39+E39+F39+G39+H39+I39+J39+K39+L39+M39+N39+O39+P39+Q39+R39)</f>
        <v>0.483870967741935</v>
      </c>
      <c r="B39" t="s" s="263">
        <v>56</v>
      </c>
      <c r="C39" s="264">
        <f>D6+V6+AN6+BF6+BX6+CP6+DH6+DZ6+ER6+FJ6+GB6+GT6+HL6+ID6+IV6+JN6+KF6+KX6+LP6+MH6+MZ6+NR6+OJ6+PB6+PT6+QL6</f>
        <v>2</v>
      </c>
      <c r="D39" s="265">
        <f>E6+W6+AO6+BG6+BY6+CQ6+DI6+EA6+ES6+FK6+GC6+GU6+HM6+IE6+IW6+JO6+KG6+KY6+LQ6+MI6+NA6+NS6+OK6+PC6+PU6+QM6</f>
        <v>2</v>
      </c>
      <c r="E39" s="265">
        <f>F6+X6+AP6+BH6+BZ6+CR6+DJ6+EB6+ET6+FL6+GD6+GV6+HN6+IF6+IX6+JP6+KH6+KZ6+LR6+MJ6+NB6+NT6+OL6+PD6+PV6+QN6</f>
        <v>0</v>
      </c>
      <c r="F39" s="265">
        <f>G6+Y6+AQ6+BI6+CA6+CS6+DK6+EC6+EU6+FM6+GE6+GW6+HO6+IG6+IY6+JQ6+KI6+LA6+LS6+MK6+NC6+NU6+OM6+PE6+PW6+QO6</f>
        <v>0</v>
      </c>
      <c r="G39" s="265">
        <f>H6+Z6+AR6+BJ6+CB6+CT6+DL6+ED6+EV6+FN6+GF6+GX6+HP6+IH6+IZ6+JR6+KJ6+LB6+LT6+ML6+ND6+NV6+ON6+PF6+PX6+QP6</f>
        <v>13</v>
      </c>
      <c r="H39" s="265">
        <f>I6+AA6+AS6+BK6+CC6+CU6+DM6+EE6+EW6+FO6+GG6+GY6+HQ6+II6+JA6+JS6+KK6+LC6+LU6+MM6+NE6+NW6+OO6+PG6+PY6+QQ6</f>
        <v>1</v>
      </c>
      <c r="I39" s="265">
        <f>J6+AB6+AT6+BL6+CD6+CV6+DN6+EF6+EX6+FP6+GH6+GZ6+HR6+IJ6+JB6+JT6+KL6+LD6+LV6+MN6+NF6+NX6+OP6+PH6+PZ6+QR6</f>
        <v>0</v>
      </c>
      <c r="J39" s="265">
        <f>K6+AC6+AU6+BM6+CE6+CW6+DO6+EG6+EY6+FQ6+GI6+HA6+HS6+IK6+JC6+JU6+KM6+LE6+LW6+MO6+NG6+NY6+OQ6+PI6+QA6+QS6</f>
        <v>2</v>
      </c>
      <c r="K39" s="265">
        <f>L6+AD6+AV6+BN6+CF6+CX6+DP6+EH6+EZ6+FR6+GJ6+HB6+HT6+IL6+JD6+JV6+KN6+LF6+LX6+MP6+NH6+NZ6+OR6+PJ6+QB6+QT6</f>
        <v>1</v>
      </c>
      <c r="L39" s="265">
        <f>M6+AE6+AW6+BO6+CG6+CY6+DQ6+EI6+FA6+FS6+GK6+HC6+HU6+IM6+JE6+JW6+KO6+LG6+LY6+MQ6+NI6+OA6+OS6+PK6+QC6+QU6</f>
        <v>0</v>
      </c>
      <c r="M39" s="265">
        <f>N6+AF6+AX6+BP6+CH6+CZ6+DR6+EJ6+FB6+FT6+GL6+HD6+HV6+IN6+JF6+JX6+KP6+LH6+LZ6+MR6+NJ6+OB6+OT6+PL6+QD6+QV6</f>
        <v>8</v>
      </c>
      <c r="N39" s="265">
        <f>O6+AG6+AY6+BQ6+CI6+DA6+DS6+EK6+FC6+FU6+GM6+HE6+HW6+IO6+JG6+JY6+KQ6+LI6+MA6+MS6+NK6+OC6+OU6+PM6+QE6+QW6</f>
        <v>0</v>
      </c>
      <c r="O39" s="265">
        <f>P6+AH6+AZ6+BR6+CJ6+DB6+DT6+EL6+FD6+FV6+GN6+HF6+HX6+IP6+JH6+JZ6+KR6+LJ6+MB6+MT6+NL6+OD6+OV6+PN6+QF6+QX6</f>
        <v>0</v>
      </c>
      <c r="P39" s="265">
        <f>Q6+AI6+BA6+BS6+CK6+DC6+DU6+EM6+FE6+FW6+GO6+HG6+HY6+IQ6+JI6+KA6+KS6+LK6+MC6+MU6+NM6+OE6+OW6+PO6+QG6+QY6</f>
        <v>0</v>
      </c>
      <c r="Q39" s="265">
        <f>R6+AJ6+BB6+BT6+CL6+DD6+DV6+EN6+FF6+FX6+GP6+HH6+HZ6+IR6+JJ6+KB6+KT6+LL6+MD6+MV6+NN6+OF6+OX6+PP6+QH6+QZ6</f>
        <v>1</v>
      </c>
      <c r="R39" s="265">
        <f>S6+AK6+BC6+BU6+CM6+DE6+DW6+EO6+FG6+FY6+GQ6+HI6+IA6+IS6+JK6+KC6+KU6+LM6+ME6+MW6+NO6+OG6+OY6+PQ6+QI6+RA6</f>
        <v>1</v>
      </c>
      <c r="S39" s="265">
        <f>T6+AL6+BD6+BV6+CN6+DF6+DX6+EP6+FH6+FZ6+GR6+HJ6+IB6+IT6+JL6+KD6+KV6+LN6+MF6+MX6+NP6+OH6+OZ6+PR6+QJ6+RB6</f>
        <v>1</v>
      </c>
      <c r="T39" s="265">
        <f>U6+AM6+BE6+BW6+CO6+DG6+DY6+EQ6+FI6+GA6+GS6+HK6+IC6+IU6+JM6+KE6+KW6+LO6+MG6+MY6+NQ6+OI6+PA6+PS6+QK6+RC6</f>
        <v>1</v>
      </c>
      <c r="U39" s="266">
        <f>((T39)*100%)/S39</f>
        <v>1</v>
      </c>
      <c r="V39" s="252"/>
      <c r="W39" s="258"/>
      <c r="X39" s="260"/>
      <c r="Y39" s="267"/>
      <c r="Z39" s="63"/>
      <c r="AA39" s="268"/>
      <c r="AB39" s="268"/>
      <c r="AC39" s="268"/>
      <c r="AD39" s="267"/>
      <c r="AE39" s="269"/>
      <c r="AF39" s="256"/>
      <c r="AG39" s="260"/>
      <c r="AH39" s="270"/>
      <c r="AI39" s="271">
        <f>(((ID6*5)+(IE6*4)+(IF6*5)+(IG6*9)+(IH6*6)+(II6*6)+(IO6*2)+(IP6*7)+(IQ6*8))-((IJ6*6)+(IK6*8)+(IL6*5)+(IM6*10)+(IN6*8)+(IR6*7)+(IS6*8)))/(ID6+IE6+IF6+IG6+IH6+II6+IJ6+IK6+IL6+IM6+IN6+IO6+IP6+IQ6+IR6+IS6)</f>
        <v>3.71428571428571</v>
      </c>
      <c r="AJ39" s="272">
        <f>(((IV6*5)+(IW6*4)+(IX6*5)+(IY6*9)+(IZ6*6)+(JA6*6)+(JG6*2)+(JH6*7)+(JI6*8))-((JB6*6)+(JC6*8)+(JD6*5)+(JE6*10)+(JF6*8)+(JJ6*7)+(JK6*8)))/(IV6+IW6+IX6+IY6+IZ6+JA6+JB6+JC6+JD6+JE6+JF6+JG6+JH6+JI6+JJ6+JK6)</f>
        <v>-1.71428571428571</v>
      </c>
      <c r="AK39" s="273">
        <f>(((JN6*5)+(JO6*4)+(JP6*5)+(JQ6*9)+(JR6*6)+(JS6*6)+(JY6*2)+(JZ6*7)+(KA6*8))-((JT6*6)+(JU6*8)+(JV6*5)+(JW6*10)+(JX6*8)+(KB6*7)+(KC6*8)))/(JN6+JO6+JP6+JQ6+JR6+JS6+JT6+JU6+JV6+JW6+JX6+JY6+JZ6+KA6+KB6+KC6)</f>
        <v>1.44444444444444</v>
      </c>
      <c r="AL39" s="225">
        <f>(((KF6*5)+(KG6*4)+(KH6*5)+(KI6*9)+(KJ6*6)+(KK6*6)+(KQ6*2)+(KR6*7)+(KS6*8))-((KL6*6)+(KM6*8)+(KN6*5)+(KO6*10)+(KP6*8)+(KT6*7)+(KU6*8)))/(KF6+KG6+KH6+KI6+KJ6+KK6+KL6+KM6+KN6+KO6+KP6+KQ6+KR6+KS6+KT6+KU6)</f>
        <v>-3.125</v>
      </c>
      <c r="AM39" s="274"/>
      <c r="AN39" s="182"/>
      <c r="AO39" t="s" s="179">
        <v>91</v>
      </c>
      <c r="AP39" s="275">
        <f>BF27</f>
        <v>16</v>
      </c>
      <c r="AQ39" s="276">
        <v>9</v>
      </c>
      <c r="AR39" s="276">
        <f>BG27</f>
        <v>21</v>
      </c>
      <c r="AS39" s="277">
        <v>2</v>
      </c>
      <c r="AT39" s="278">
        <f>((AP39+AR39+BE39)*100%)/(AP39+AR39+BE39+AQ39+AS39)</f>
        <v>0.788461538461538</v>
      </c>
      <c r="AU39" s="279">
        <v>0.75</v>
      </c>
      <c r="AV39" s="280">
        <v>0.86</v>
      </c>
      <c r="AW39" s="281">
        <f>(4*0.75)-(7*0.86)</f>
        <v>-3.02</v>
      </c>
      <c r="AX39" s="282">
        <f>BU27</f>
        <v>3</v>
      </c>
      <c r="AY39" s="277">
        <f>BS27</f>
        <v>6</v>
      </c>
      <c r="AZ39" s="283">
        <f>AY39-AX39</f>
        <v>3</v>
      </c>
      <c r="BA39" s="282">
        <f>BR27</f>
        <v>4</v>
      </c>
      <c r="BB39" s="277">
        <f>BP27</f>
        <v>13</v>
      </c>
      <c r="BC39" s="283">
        <f>BA39-BB39</f>
        <v>-9</v>
      </c>
      <c r="BD39" s="278">
        <v>0.273</v>
      </c>
      <c r="BE39" s="282">
        <f>BK27</f>
        <v>4</v>
      </c>
      <c r="BF39" s="276">
        <f>BT27</f>
        <v>7</v>
      </c>
      <c r="BG39" s="276">
        <f>BH27</f>
        <v>1</v>
      </c>
      <c r="BH39" s="276">
        <f>BN27</f>
        <v>0</v>
      </c>
      <c r="BI39" s="276">
        <f>BI27</f>
        <v>0</v>
      </c>
      <c r="BJ39" s="276">
        <f>BO27</f>
        <v>0</v>
      </c>
      <c r="BK39" s="276">
        <f>BJ27</f>
        <v>15</v>
      </c>
      <c r="BL39" t="s" s="284">
        <v>125</v>
      </c>
      <c r="BM39" t="s" s="243">
        <v>126</v>
      </c>
      <c r="BN39" s="217"/>
      <c r="BO39" s="218"/>
      <c r="BP39" s="218"/>
      <c r="BQ39" s="218"/>
      <c r="BR39" s="218"/>
      <c r="BS39" s="218"/>
      <c r="BT39" s="218"/>
      <c r="BU39" s="218"/>
      <c r="BV39" s="218"/>
      <c r="BW39" s="218"/>
      <c r="BX39" s="218"/>
      <c r="BY39" s="218"/>
      <c r="BZ39" s="218"/>
      <c r="CA39" s="218"/>
      <c r="CB39" s="218"/>
      <c r="CC39" s="218"/>
      <c r="CD39" s="218"/>
      <c r="CE39" s="218"/>
      <c r="CF39" s="218"/>
      <c r="CG39" s="218"/>
      <c r="CH39" s="218"/>
      <c r="CI39" s="218"/>
      <c r="CJ39" s="218"/>
      <c r="CK39" s="218"/>
      <c r="CL39" s="218"/>
      <c r="CM39" s="218"/>
      <c r="CN39" s="218"/>
      <c r="CO39" s="218"/>
      <c r="CP39" s="218"/>
      <c r="CQ39" s="218"/>
      <c r="CR39" s="218"/>
      <c r="CS39" s="218"/>
      <c r="CT39" s="218"/>
      <c r="CU39" s="218"/>
      <c r="CV39" s="218"/>
      <c r="CW39" s="218"/>
      <c r="CX39" s="218"/>
      <c r="CY39" s="218"/>
      <c r="CZ39" s="218"/>
      <c r="DA39" s="218"/>
      <c r="DB39" s="218"/>
      <c r="DC39" s="218"/>
      <c r="DD39" s="218"/>
      <c r="DE39" s="218"/>
      <c r="DF39" s="218"/>
      <c r="DG39" s="218"/>
      <c r="DH39" s="218"/>
      <c r="DI39" s="218"/>
      <c r="DJ39" s="218"/>
      <c r="DK39" s="218"/>
      <c r="DL39" s="218"/>
      <c r="DM39" s="218"/>
      <c r="DN39" s="218"/>
      <c r="DO39" s="218"/>
      <c r="DP39" s="218"/>
      <c r="DQ39" s="218"/>
      <c r="DR39" s="218"/>
      <c r="DS39" s="218"/>
      <c r="DT39" s="218"/>
      <c r="DU39" s="218"/>
      <c r="DV39" s="218"/>
      <c r="DW39" s="218"/>
      <c r="DX39" s="218"/>
      <c r="DY39" s="218"/>
      <c r="DZ39" s="218"/>
      <c r="EA39" s="218"/>
      <c r="EB39" s="218"/>
      <c r="EC39" s="218"/>
      <c r="ED39" s="218"/>
      <c r="EE39" s="218"/>
      <c r="EF39" s="218"/>
      <c r="EG39" s="218"/>
      <c r="EH39" s="218"/>
      <c r="EI39" s="218"/>
      <c r="EJ39" s="218"/>
      <c r="EK39" s="218"/>
      <c r="EL39" s="218"/>
      <c r="EM39" s="218"/>
      <c r="EN39" s="218"/>
      <c r="EO39" s="218"/>
      <c r="EP39" s="218"/>
      <c r="EQ39" s="218"/>
      <c r="ER39" s="218"/>
      <c r="ES39" s="218"/>
      <c r="ET39" s="218"/>
      <c r="EU39" s="218"/>
      <c r="EV39" s="218"/>
      <c r="EW39" s="218"/>
      <c r="EX39" s="218"/>
      <c r="EY39" s="218"/>
      <c r="EZ39" s="218"/>
      <c r="FA39" s="218"/>
      <c r="FB39" s="218"/>
      <c r="FC39" s="218"/>
      <c r="FD39" s="218"/>
      <c r="FE39" s="218"/>
      <c r="FF39" s="218"/>
      <c r="FG39" s="218"/>
      <c r="FH39" s="218"/>
      <c r="FI39" s="218"/>
      <c r="FJ39" s="218"/>
      <c r="FK39" s="218"/>
      <c r="FL39" s="218"/>
      <c r="FM39" s="218"/>
      <c r="FN39" s="218"/>
      <c r="FO39" s="218"/>
      <c r="FP39" s="218"/>
      <c r="FQ39" s="218"/>
      <c r="FR39" s="218"/>
      <c r="FS39" s="218"/>
      <c r="FT39" s="218"/>
      <c r="FU39" s="218"/>
      <c r="FV39" s="218"/>
      <c r="FW39" s="218"/>
      <c r="FX39" s="218"/>
      <c r="FY39" s="218"/>
      <c r="FZ39" s="218"/>
      <c r="GA39" s="218"/>
      <c r="GB39" s="218"/>
      <c r="GC39" s="218"/>
      <c r="GD39" s="218"/>
      <c r="GE39" s="218"/>
      <c r="GF39" s="218"/>
      <c r="GG39" s="218"/>
      <c r="GH39" s="218"/>
      <c r="GI39" s="218"/>
      <c r="GJ39" s="218"/>
      <c r="GK39" s="218"/>
      <c r="GL39" s="218"/>
      <c r="GM39" s="218"/>
      <c r="GN39" s="218"/>
      <c r="GO39" s="218"/>
      <c r="GP39" s="218"/>
      <c r="GQ39" s="218"/>
      <c r="GR39" s="218"/>
      <c r="GS39" s="218"/>
      <c r="GT39" s="218"/>
      <c r="GU39" s="218"/>
      <c r="GV39" s="218"/>
      <c r="GW39" s="218"/>
      <c r="GX39" s="218"/>
      <c r="GY39" s="218"/>
      <c r="GZ39" s="218"/>
      <c r="HA39" s="218"/>
      <c r="HB39" s="218"/>
      <c r="HC39" s="218"/>
      <c r="HD39" s="218"/>
      <c r="HE39" s="218"/>
      <c r="HF39" s="218"/>
      <c r="HG39" s="218"/>
      <c r="HH39" s="218"/>
      <c r="HI39" s="218"/>
      <c r="HJ39" s="218"/>
      <c r="HK39" s="218"/>
      <c r="HL39" s="218"/>
      <c r="HM39" s="218"/>
      <c r="HN39" s="218"/>
      <c r="HO39" s="218"/>
      <c r="HP39" s="218"/>
      <c r="HQ39" s="218"/>
      <c r="HR39" s="218"/>
      <c r="HS39" s="218"/>
      <c r="HT39" s="218"/>
      <c r="HU39" s="218"/>
      <c r="HV39" s="218"/>
      <c r="HW39" s="218"/>
      <c r="HX39" s="218"/>
      <c r="HY39" s="218"/>
      <c r="HZ39" s="218"/>
      <c r="IA39" s="218"/>
      <c r="IB39" s="218"/>
      <c r="IC39" s="218"/>
      <c r="ID39" s="218"/>
      <c r="IE39" s="218"/>
      <c r="IF39" s="218"/>
      <c r="IG39" s="218"/>
      <c r="IH39" s="218"/>
      <c r="II39" s="218"/>
      <c r="IJ39" s="218"/>
      <c r="IK39" s="218"/>
      <c r="IL39" s="218"/>
      <c r="IM39" s="218"/>
      <c r="IN39" s="218"/>
      <c r="IO39" s="218"/>
      <c r="IP39" s="218"/>
      <c r="IQ39" s="218"/>
      <c r="IR39" s="218"/>
      <c r="IS39" s="218"/>
      <c r="IT39" s="218"/>
      <c r="IU39" s="218"/>
      <c r="IV39" s="218"/>
      <c r="IW39" s="218"/>
      <c r="IX39" s="218"/>
      <c r="IY39" s="218"/>
      <c r="IZ39" s="218"/>
      <c r="JA39" s="218"/>
      <c r="JB39" s="218"/>
      <c r="JC39" s="218"/>
      <c r="JD39" s="218"/>
      <c r="JE39" s="218"/>
      <c r="JF39" s="218"/>
      <c r="JG39" s="218"/>
      <c r="JH39" s="218"/>
      <c r="JI39" s="218"/>
      <c r="JJ39" s="218"/>
      <c r="JK39" s="218"/>
      <c r="JL39" s="218"/>
      <c r="JM39" s="218"/>
      <c r="JN39" s="218"/>
      <c r="JO39" s="218"/>
      <c r="JP39" s="218"/>
      <c r="JQ39" s="218"/>
      <c r="JR39" s="218"/>
      <c r="JS39" s="218"/>
      <c r="JT39" s="218"/>
      <c r="JU39" s="218"/>
      <c r="JV39" s="218"/>
      <c r="JW39" s="218"/>
      <c r="JX39" s="218"/>
      <c r="JY39" s="218"/>
      <c r="JZ39" s="218"/>
      <c r="KA39" s="218"/>
      <c r="KB39" s="218"/>
      <c r="KC39" s="218"/>
      <c r="KD39" s="218"/>
      <c r="KE39" s="218"/>
      <c r="KF39" s="218"/>
      <c r="KG39" s="218"/>
      <c r="KH39" s="218"/>
      <c r="KI39" s="218"/>
      <c r="KJ39" s="218"/>
      <c r="KK39" s="218"/>
      <c r="KL39" s="218"/>
      <c r="KM39" s="218"/>
      <c r="KN39" s="218"/>
      <c r="KO39" s="218"/>
      <c r="KP39" s="218"/>
      <c r="KQ39" s="218"/>
      <c r="KR39" s="218"/>
      <c r="KS39" s="218"/>
      <c r="KT39" s="218"/>
      <c r="KU39" s="218"/>
      <c r="KV39" s="218"/>
      <c r="KW39" s="218"/>
      <c r="KX39" s="218"/>
      <c r="KY39" s="218"/>
      <c r="KZ39" s="218"/>
      <c r="LA39" s="218"/>
      <c r="LB39" s="218"/>
      <c r="LC39" s="218"/>
      <c r="LD39" s="218"/>
      <c r="LE39" s="218"/>
      <c r="LF39" s="218"/>
      <c r="LG39" s="218"/>
      <c r="LH39" s="218"/>
      <c r="LI39" s="218"/>
      <c r="LJ39" s="218"/>
      <c r="LK39" s="218"/>
      <c r="LL39" s="218"/>
      <c r="LM39" s="218"/>
      <c r="LN39" s="218"/>
      <c r="LO39" s="218"/>
      <c r="LP39" s="218"/>
      <c r="LQ39" s="218"/>
      <c r="LR39" s="218"/>
      <c r="LS39" s="218"/>
      <c r="LT39" s="218"/>
      <c r="LU39" s="218"/>
      <c r="LV39" s="218"/>
      <c r="LW39" s="218"/>
      <c r="LX39" s="218"/>
      <c r="LY39" s="218"/>
      <c r="LZ39" s="218"/>
      <c r="MA39" s="218"/>
      <c r="MB39" s="218"/>
      <c r="MC39" s="218"/>
      <c r="MD39" s="218"/>
      <c r="ME39" s="218"/>
      <c r="MF39" s="218"/>
      <c r="MG39" s="218"/>
      <c r="MH39" s="218"/>
      <c r="MI39" s="218"/>
      <c r="MJ39" s="218"/>
      <c r="MK39" s="218"/>
      <c r="ML39" s="218"/>
      <c r="MM39" s="218"/>
      <c r="MN39" s="218"/>
      <c r="MO39" s="218"/>
      <c r="MP39" s="218"/>
      <c r="MQ39" s="218"/>
      <c r="MR39" s="218"/>
      <c r="MS39" s="218"/>
      <c r="MT39" s="218"/>
      <c r="MU39" s="218"/>
      <c r="MV39" s="218"/>
      <c r="MW39" s="218"/>
      <c r="MX39" s="218"/>
      <c r="MY39" s="218"/>
      <c r="MZ39" s="218"/>
      <c r="NA39" s="218"/>
      <c r="NB39" s="218"/>
      <c r="NC39" s="218"/>
      <c r="ND39" s="218"/>
      <c r="NE39" s="218"/>
      <c r="NF39" s="218"/>
      <c r="NG39" s="218"/>
      <c r="NH39" s="218"/>
      <c r="NI39" s="218"/>
      <c r="NJ39" s="218"/>
      <c r="NK39" s="218"/>
      <c r="NL39" s="218"/>
      <c r="NM39" s="218"/>
      <c r="NN39" s="218"/>
      <c r="NO39" s="218"/>
      <c r="NP39" s="218"/>
      <c r="NQ39" s="218"/>
      <c r="NR39" s="218"/>
      <c r="NS39" s="218"/>
      <c r="NT39" s="218"/>
      <c r="NU39" s="218"/>
      <c r="NV39" s="218"/>
      <c r="NW39" s="218"/>
      <c r="NX39" s="218"/>
      <c r="NY39" s="218"/>
      <c r="NZ39" s="218"/>
      <c r="OA39" s="218"/>
      <c r="OB39" s="218"/>
      <c r="OC39" s="218"/>
      <c r="OD39" s="218"/>
      <c r="OE39" s="218"/>
      <c r="OF39" s="218"/>
      <c r="OG39" s="218"/>
      <c r="OH39" s="218"/>
      <c r="OI39" s="218"/>
      <c r="OJ39" s="218"/>
      <c r="OK39" s="218"/>
      <c r="OL39" s="218"/>
      <c r="OM39" s="218"/>
      <c r="ON39" s="218"/>
      <c r="OO39" s="218"/>
      <c r="OP39" s="218"/>
      <c r="OQ39" s="218"/>
      <c r="OR39" s="218"/>
      <c r="OS39" s="218"/>
      <c r="OT39" s="218"/>
      <c r="OU39" s="218"/>
      <c r="OV39" s="218"/>
      <c r="OW39" s="218"/>
      <c r="OX39" s="218"/>
      <c r="OY39" s="218"/>
      <c r="OZ39" s="218"/>
      <c r="PA39" s="218"/>
      <c r="PB39" s="218"/>
      <c r="PC39" s="218"/>
      <c r="PD39" s="218"/>
      <c r="PE39" s="218"/>
      <c r="PF39" s="218"/>
      <c r="PG39" s="218"/>
      <c r="PH39" s="218"/>
      <c r="PI39" s="218"/>
      <c r="PJ39" s="218"/>
      <c r="PK39" s="218"/>
      <c r="PL39" s="218"/>
      <c r="PM39" s="218"/>
      <c r="PN39" s="218"/>
      <c r="PO39" s="218"/>
      <c r="PP39" s="218"/>
      <c r="PQ39" s="218"/>
      <c r="PR39" s="218"/>
      <c r="PS39" s="218"/>
      <c r="PT39" s="218"/>
      <c r="PU39" s="218"/>
      <c r="PV39" s="218"/>
      <c r="PW39" s="218"/>
      <c r="PX39" s="218"/>
      <c r="PY39" s="218"/>
      <c r="PZ39" s="218"/>
      <c r="QA39" s="218"/>
      <c r="QB39" s="218"/>
      <c r="QC39" s="218"/>
      <c r="QD39" s="218"/>
      <c r="QE39" s="218"/>
      <c r="QF39" s="218"/>
      <c r="QG39" s="218"/>
      <c r="QH39" s="218"/>
      <c r="QI39" s="218"/>
      <c r="QJ39" s="218"/>
      <c r="QK39" s="218"/>
      <c r="QL39" s="218"/>
      <c r="QM39" s="218"/>
      <c r="QN39" s="218"/>
      <c r="QO39" s="218"/>
      <c r="QP39" s="218"/>
      <c r="QQ39" s="218"/>
      <c r="QR39" s="218"/>
      <c r="QS39" s="218"/>
      <c r="QT39" s="218"/>
      <c r="QU39" s="218"/>
      <c r="QV39" s="218"/>
      <c r="QW39" s="218"/>
      <c r="QX39" s="218"/>
      <c r="QY39" s="218"/>
      <c r="QZ39" s="218"/>
      <c r="RA39" s="218"/>
      <c r="RB39" s="218"/>
      <c r="RC39" s="219"/>
    </row>
    <row r="40" ht="30.1" customHeight="1">
      <c r="A40" s="244">
        <f>(((C40*5)+(D40*4)+(E40*5)+(F40*9)+(G40*7)+(H40*7)+(N40*3)+(O40*8)+(P40*9))-((I40*6)+(J40*8)+(K40*6)+(L40*10)+(M40*8)+(Q40*7)+(R40*8)))/(C40+D40+E40+F40+G40+H40+I40+J40+K40+L40+M40+N40+O40+P40+Q40+R40)</f>
        <v>0.952380952380952</v>
      </c>
      <c r="B40" t="s" s="285">
        <v>57</v>
      </c>
      <c r="C40" s="246">
        <f>D7+V7+AN7+BF7+BX7+CP7+DH7+DZ7+ER7+FJ7+GB7+GT7+HL7+ID7+IV7+JN7+KF7+KX7+LP7+MH7+MZ7+NR7+OJ7+PB7+PT7+QL7</f>
        <v>0</v>
      </c>
      <c r="D40" s="247">
        <f>E7+W7+AO7+BG7+BY7+CQ7+DI7+EA7+ES7+FK7+GC7+GU7+HM7+IE7+IW7+JO7+KG7+KY7+LQ7+MI7+NA7+NS7+OK7+PC7+PU7+QM7</f>
        <v>11</v>
      </c>
      <c r="E40" s="247">
        <f>F7+X7+AP7+BH7+BZ7+CR7+DJ7+EB7+ET7+FL7+GD7+GV7+HN7+IF7+IX7+JP7+KH7+KZ7+LR7+MJ7+NB7+NT7+OL7+PD7+PV7+QN7</f>
        <v>1</v>
      </c>
      <c r="F40" s="247">
        <f>G7+Y7+AQ7+BI7+CA7+CS7+DK7+EC7+EU7+FM7+GE7+GW7+HO7+IG7+IY7+JQ7+KI7+LA7+LS7+MK7+NC7+NU7+OM7+PE7+PW7+QO7</f>
        <v>0</v>
      </c>
      <c r="G40" s="247">
        <f>H7+Z7+AR7+BJ7+CB7+CT7+DL7+ED7+EV7+FN7+GF7+GX7+HP7+IH7+IZ7+JR7+KJ7+LB7+LT7+ML7+ND7+NV7+ON7+PF7+PX7+QP7</f>
        <v>11</v>
      </c>
      <c r="H40" s="247">
        <f>I7+AA7+AS7+BK7+CC7+CU7+DM7+EE7+EW7+FO7+GG7+GY7+HQ7+II7+JA7+JS7+KK7+LC7+LU7+MM7+NE7+NW7+OO7+PG7+PY7+QQ7</f>
        <v>3</v>
      </c>
      <c r="I40" s="247">
        <f>J7+AB7+AT7+BL7+CD7+CV7+DN7+EF7+EX7+FP7+GH7+GZ7+HR7+IJ7+JB7+JT7+KL7+LD7+LV7+MN7+NF7+NX7+OP7+PH7+PZ7+QR7</f>
        <v>1</v>
      </c>
      <c r="J40" s="247">
        <f>K7+AC7+AU7+BM7+CE7+CW7+DO7+EG7+EY7+FQ7+GI7+HA7+HS7+IK7+JC7+JU7+KM7+LE7+LW7+MO7+NG7+NY7+OQ7+PI7+QA7+QS7</f>
        <v>1</v>
      </c>
      <c r="K40" s="247">
        <f>L7+AD7+AV7+BN7+CF7+CX7+DP7+EH7+EZ7+FR7+GJ7+HB7+HT7+IL7+JD7+JV7+KN7+LF7+LX7+MP7+NH7+NZ7+OR7+PJ7+QB7+QT7</f>
        <v>0</v>
      </c>
      <c r="L40" s="247">
        <f>M7+AE7+AW7+BO7+CG7+CY7+DQ7+EI7+FA7+FS7+GK7+HC7+HU7+IM7+JE7+JW7+KO7+LG7+LY7+MQ7+NI7+OA7+OS7+PK7+QC7+QU7</f>
        <v>0</v>
      </c>
      <c r="M40" s="247">
        <f>N7+AF7+AX7+BP7+CH7+CZ7+DR7+EJ7+FB7+FT7+GL7+HD7+HV7+IN7+JF7+JX7+KP7+LH7+LZ7+MR7+NJ7+OB7+OT7+PL7+QD7+QV7</f>
        <v>9</v>
      </c>
      <c r="N40" s="247">
        <f>O7+AG7+AY7+BQ7+CI7+DA7+DS7+EK7+FC7+FU7+GM7+HE7+HW7+IO7+JG7+JY7+KQ7+LI7+MA7+MS7+NK7+OC7+OU7+PM7+QE7+QW7</f>
        <v>0</v>
      </c>
      <c r="O40" s="247">
        <f>P7+AH7+AZ7+BR7+CJ7+DB7+DT7+EL7+FD7+FV7+GN7+HF7+HX7+IP7+JH7+JZ7+KR7+LJ7+MB7+MT7+NL7+OD7+OV7+PN7+QF7+QX7</f>
        <v>0</v>
      </c>
      <c r="P40" s="247">
        <f>Q7+AI7+BA7+BS7+CK7+DC7+DU7+EM7+FE7+FW7+GO7+HG7+HY7+IQ7+JI7+KA7+KS7+LK7+MC7+MU7+NM7+OE7+OW7+PO7+QG7+QY7</f>
        <v>1</v>
      </c>
      <c r="Q40" s="247">
        <f>R7+AJ7+BB7+BT7+CL7+DD7+DV7+EN7+FF7+FX7+GP7+HH7+HZ7+IR7+JJ7+KB7+KT7+LL7+MD7+MV7+NN7+OF7+OX7+PP7+QH7+QZ7</f>
        <v>2</v>
      </c>
      <c r="R40" s="247">
        <f>S7+AK7+BC7+BU7+CM7+DE7+DW7+EO7+FG7+FY7+GQ7+HI7+IA7+IS7+JK7+KC7+KU7+LM7+ME7+MW7+NO7+OG7+OY7+PQ7+QI7+RA7</f>
        <v>2</v>
      </c>
      <c r="S40" s="247">
        <f>T7+AL7+BD7+BV7+CN7+DF7+DX7+EP7+FH7+FZ7+GR7+HJ7+IB7+IT7+JL7+KD7+KV7+LN7+MF7+MX7+NP7+OH7+OZ7+PR7+QJ7+RB7</f>
        <v>0</v>
      </c>
      <c r="T40" s="247">
        <f>U7+AM7+BE7+BW7+CO7+DG7+DY7+EQ7+FI7+GA7+GS7+HK7+IC7+IU7+JM7+KE7+KW7+LO7+MG7+MY7+NQ7+OI7+PA7+PS7+QK7+RC7</f>
        <v>0</v>
      </c>
      <c r="U40" s="286">
        <f>((T40)*100)/S40</f>
      </c>
      <c r="V40" s="267"/>
      <c r="W40" s="253">
        <f>(((AN7*5)+(AO7*4)+(AP7*5)+(AQ7*9)+(AR7*6)+(AS7*6)+(AY7*2)+(AZ7*7)+(BA7*8))-((AT7*6)+(AU7*8)+(AV7*5)+(AW7*10)+(AX7*8)+(BB7*7)+(BC7*8)))/(AN7+AO7+AP7+AQ7+AR7+AS7+AT7+AU7+AV7+AW7+AX7+AY7+AZ7+BA7+BB7+BC7)</f>
        <v>1.33333333333333</v>
      </c>
      <c r="X40" s="287">
        <f>(((BF7*5)+(BG7*4)+(BH7*5)+(BI7*9)+(BJ7*6)+(BK7*6)+(BQ7*2)+(BR7*7)+(BS7*8))-((BL7*6)+(BM7*8)+(BN7*5)+(BO7*10)+(BP7*8)+(BT7*7)+(BU7*8)))/(BF7+BG7+BH7+BI7+BJ7+BK7+BL7+BM7+BN7+BO7+BP7+BQ7+BR7+BS7+BT7+BU7)</f>
        <v>5</v>
      </c>
      <c r="Y40" s="267"/>
      <c r="Z40" s="288">
        <f>(((BX7*5)+(BY7*4)+(BZ7*5)+(CA7*9)+(CB7*6)+(CC7*6)+(CI7*2)+(CJ7*7)+(CK7*8))-((CD7*6)+(CE7*8)+(CF7*5)+(CG7*10)+(CH7*8)+(CL7*7)+(CM7*8)))/(BX7+BY7+BZ7+CA7+CB7+CC7+CD7+CE7+CF7+CG7+CH7+CI7+CJ7+CK7+CL7+CM7)</f>
        <v>5</v>
      </c>
      <c r="AA40" s="289">
        <f>(((CP7*5)+(CQ7*4)+(CR7*5)+(CS7*9)+(CT7*6)+(CU7*6)+(DA7*2)+(DB7*7)+(DC7*8))-((CV7*6)+(CW7*8)+(CX7*5)+(CY7*10)+(CZ7*8)+(DD7*7)+(DE7*8)))/(CP7+CQ7+CR7+CS7+CT7+CU7+CV7+CW7+CX7+CY7+CZ7+DA7+DB7+DC7+DD7+DE7)</f>
        <v>1.5</v>
      </c>
      <c r="AB40" s="290">
        <f>(((DH7*5)+(DI7*4)+(DJ7*5)+(DK7*9)+(DL7*7)+(DM7*6)+(DS7*2)+(DT7*7)+(DU7*8))-((DN7*6)+(DO7*8)+(DP7*5)+(DQ7*10)+(DR7*8)+(DV7*7)+(DW7*8)))/(DH7+DI7+DJ7+DK7+DL7+DM7+DN7+DO7+DP7+DQ7+DR7+DS7+DT7+DU7+DV7+DW7)</f>
        <v>5.5</v>
      </c>
      <c r="AC40" s="290">
        <f>(((DZ7*5)+(EA7*4)+(EB7*5)+(EC7*9)+(ED7*6)+(EE7*6)+(EK7*2)+(EL7*7)+(EM7*8))-((EF7*6)+(EG7*8)+(EH7*5)+(EI7*10)+(EJ7*8)+(EN7*7)+(EO7*8)))/(DZ7+EA7+EB7+EC7+ED7+EE7+EF7+EG7+EH7+EI7+EJ7+EK7+EL7+EM7+EN7+EO7)</f>
        <v>-8</v>
      </c>
      <c r="AD40" s="291">
        <v>0</v>
      </c>
      <c r="AE40" s="292">
        <f>(((FJ7*5)+(FK7*4)+(FL7*5)+(FM7*9)+(FN7*6)+(FO7*6)+(FU7*2)+(FV7*7)+(FW7*8))-((FP7*6)+(FQ7*8)+(FR7*5)+(FS7*10)+(FT7*8)+(FX7*7)+(FY7*8)))/(FJ7+FK7+FL7+FM7+FN7+FO7+FP7+FQ7+FR7+FS7+FT7+FU7+FV7+FW7+FX7+FY7)</f>
        <v>-1</v>
      </c>
      <c r="AF40" s="293">
        <v>0</v>
      </c>
      <c r="AG40" s="273">
        <f>(((GT7*5)+(GU7*4)+(GV7*5)+(GW7*9)+(GX7*6)+(GY7*6)+(HE7*2)+(HF7*7)+(HG7*8))-((GZ7*6)+(HA7*8)+(HB7*5)+(HC7*10)+(HD7*8)+(HH7*7)+(HI7*8)))/(GT7+GU7+GV7+GW7+GX7+GY7+GZ7+HA7+HB7+HC7+HD7+HE7+HF7+HG7+HH7+HI7)</f>
        <v>-0.5</v>
      </c>
      <c r="AH40" s="294">
        <f>(((HL7*5)+(HM7*4)+(HN7*5)+(HO7*9)+(HP7*6)+(HQ7*6)+(HW7*2)+(HX7*7)+(HY7*8))-((HR7*6)+(HS7*8)+(HT7*5)+(HU7*10)+(HV7*8)+(HZ7*7)+(IA7*8)))/(HL7+HM7+HN7+HO7+HP7+HQ7+HR7+HS7+HT7+HU7+HV7+HW7+HX7+HY7)</f>
        <v>2.375</v>
      </c>
      <c r="AI40" s="295"/>
      <c r="AJ40" s="225">
        <f>(((IV7*5)+(IW7*4)+(IX7*5)+(IY7*9)+(IZ7*6)+(JA7*6)+(JG7*2)+(JH7*7)+(JI7*8))-((JB7*6)+(JC7*8)+(JD7*5)+(JE7*10)+(JF7*8)+(JJ7*7)+(JK7*8)))/(IV7+IW7+IX7+IY7+IZ7+JA7+JB7+JC7+JD7+JE7+JF7+JG7+JH7+JI7+JJ7+JK7)</f>
        <v>-2</v>
      </c>
      <c r="AK40" s="260"/>
      <c r="AL40" s="261"/>
      <c r="AM40" s="272">
        <f>(((KX7*5)+(KY7*4)+(KZ7*5)+(LA7*9)+(LB7*6)+(LC7*6)+(LI7*2)+(LJ7*7)+(LK7*8))-((LD7*6)+(LE7*8)+(LF7*5)+(LG7*10)+(LH7*8)+(LL7*7)+(LM7*8)))/(KX7+KY7+KZ7+LA7+LB7+LC7+LD7+LE7+LF7+LG7+LH7+LI7+LJ7+LK7+LL7+LM7)</f>
        <v>-7.5</v>
      </c>
      <c r="AN40" s="182"/>
      <c r="AO40" t="s" s="234">
        <v>127</v>
      </c>
      <c r="AP40" s="235">
        <f>D27</f>
        <v>13</v>
      </c>
      <c r="AQ40" s="235">
        <v>9</v>
      </c>
      <c r="AR40" s="235">
        <f>E27</f>
        <v>13</v>
      </c>
      <c r="AS40" s="236">
        <v>5</v>
      </c>
      <c r="AT40" s="237">
        <f>((AP40+AR40+BE40)*100%)/(AP40+AR40+BE40+AQ40+AS40)</f>
        <v>0.674418604651163</v>
      </c>
      <c r="AU40" s="238">
        <v>1</v>
      </c>
      <c r="AV40" s="296">
        <v>0.83</v>
      </c>
      <c r="AW40" s="297">
        <f>(3)-(5*0.83)</f>
        <v>-1.15</v>
      </c>
      <c r="AX40" s="240">
        <f>S27</f>
        <v>2</v>
      </c>
      <c r="AY40" s="236">
        <f>Q27</f>
        <v>3</v>
      </c>
      <c r="AZ40" s="241">
        <f>AY40-AX40</f>
        <v>1</v>
      </c>
      <c r="BA40" s="240">
        <f>P27</f>
        <v>16</v>
      </c>
      <c r="BB40" s="236">
        <f>N27</f>
        <v>14</v>
      </c>
      <c r="BC40" s="241">
        <f>BA40-BB40</f>
        <v>2</v>
      </c>
      <c r="BD40" s="237">
        <v>0.405</v>
      </c>
      <c r="BE40" s="240">
        <f>I27</f>
        <v>3</v>
      </c>
      <c r="BF40" s="235">
        <f>R27</f>
        <v>5</v>
      </c>
      <c r="BG40" s="235">
        <f>F27</f>
        <v>1</v>
      </c>
      <c r="BH40" s="235">
        <f>L27</f>
        <v>3</v>
      </c>
      <c r="BI40" s="235">
        <f>G27</f>
        <v>0</v>
      </c>
      <c r="BJ40" s="235">
        <f>M27</f>
        <v>0</v>
      </c>
      <c r="BK40" s="235">
        <f>H27</f>
        <v>14</v>
      </c>
      <c r="BL40" t="s" s="242">
        <v>128</v>
      </c>
      <c r="BM40" t="s" s="298">
        <v>124</v>
      </c>
      <c r="BN40" s="217"/>
      <c r="BO40" s="218"/>
      <c r="BP40" s="218"/>
      <c r="BQ40" s="218"/>
      <c r="BR40" s="218"/>
      <c r="BS40" s="218"/>
      <c r="BT40" s="218"/>
      <c r="BU40" s="218"/>
      <c r="BV40" s="218"/>
      <c r="BW40" s="218"/>
      <c r="BX40" s="218"/>
      <c r="BY40" s="218"/>
      <c r="BZ40" s="218"/>
      <c r="CA40" s="218"/>
      <c r="CB40" s="218"/>
      <c r="CC40" s="218"/>
      <c r="CD40" s="218"/>
      <c r="CE40" s="218"/>
      <c r="CF40" s="218"/>
      <c r="CG40" s="218"/>
      <c r="CH40" s="218"/>
      <c r="CI40" s="218"/>
      <c r="CJ40" s="218"/>
      <c r="CK40" s="218"/>
      <c r="CL40" s="218"/>
      <c r="CM40" s="218"/>
      <c r="CN40" s="218"/>
      <c r="CO40" s="218"/>
      <c r="CP40" s="218"/>
      <c r="CQ40" s="218"/>
      <c r="CR40" s="218"/>
      <c r="CS40" s="218"/>
      <c r="CT40" s="218"/>
      <c r="CU40" s="218"/>
      <c r="CV40" s="218"/>
      <c r="CW40" s="218"/>
      <c r="CX40" s="218"/>
      <c r="CY40" s="218"/>
      <c r="CZ40" s="218"/>
      <c r="DA40" s="218"/>
      <c r="DB40" s="218"/>
      <c r="DC40" s="218"/>
      <c r="DD40" s="218"/>
      <c r="DE40" s="218"/>
      <c r="DF40" s="218"/>
      <c r="DG40" s="218"/>
      <c r="DH40" s="218"/>
      <c r="DI40" s="218"/>
      <c r="DJ40" s="218"/>
      <c r="DK40" s="218"/>
      <c r="DL40" s="218"/>
      <c r="DM40" s="218"/>
      <c r="DN40" s="218"/>
      <c r="DO40" s="218"/>
      <c r="DP40" s="218"/>
      <c r="DQ40" s="218"/>
      <c r="DR40" s="218"/>
      <c r="DS40" s="218"/>
      <c r="DT40" s="218"/>
      <c r="DU40" s="218"/>
      <c r="DV40" s="218"/>
      <c r="DW40" s="218"/>
      <c r="DX40" s="218"/>
      <c r="DY40" s="218"/>
      <c r="DZ40" s="218"/>
      <c r="EA40" s="218"/>
      <c r="EB40" s="218"/>
      <c r="EC40" s="218"/>
      <c r="ED40" s="218"/>
      <c r="EE40" s="218"/>
      <c r="EF40" s="218"/>
      <c r="EG40" s="218"/>
      <c r="EH40" s="218"/>
      <c r="EI40" s="218"/>
      <c r="EJ40" s="218"/>
      <c r="EK40" s="218"/>
      <c r="EL40" s="218"/>
      <c r="EM40" s="218"/>
      <c r="EN40" s="218"/>
      <c r="EO40" s="218"/>
      <c r="EP40" s="218"/>
      <c r="EQ40" s="218"/>
      <c r="ER40" s="218"/>
      <c r="ES40" s="218"/>
      <c r="ET40" s="218"/>
      <c r="EU40" s="218"/>
      <c r="EV40" s="218"/>
      <c r="EW40" s="218"/>
      <c r="EX40" s="218"/>
      <c r="EY40" s="218"/>
      <c r="EZ40" s="218"/>
      <c r="FA40" s="218"/>
      <c r="FB40" s="218"/>
      <c r="FC40" s="218"/>
      <c r="FD40" s="218"/>
      <c r="FE40" s="218"/>
      <c r="FF40" s="218"/>
      <c r="FG40" s="218"/>
      <c r="FH40" s="218"/>
      <c r="FI40" s="218"/>
      <c r="FJ40" s="218"/>
      <c r="FK40" s="218"/>
      <c r="FL40" s="218"/>
      <c r="FM40" s="218"/>
      <c r="FN40" s="218"/>
      <c r="FO40" s="218"/>
      <c r="FP40" s="218"/>
      <c r="FQ40" s="218"/>
      <c r="FR40" s="218"/>
      <c r="FS40" s="218"/>
      <c r="FT40" s="218"/>
      <c r="FU40" s="218"/>
      <c r="FV40" s="218"/>
      <c r="FW40" s="218"/>
      <c r="FX40" s="218"/>
      <c r="FY40" s="218"/>
      <c r="FZ40" s="218"/>
      <c r="GA40" s="218"/>
      <c r="GB40" s="218"/>
      <c r="GC40" s="218"/>
      <c r="GD40" s="218"/>
      <c r="GE40" s="218"/>
      <c r="GF40" s="218"/>
      <c r="GG40" s="218"/>
      <c r="GH40" s="218"/>
      <c r="GI40" s="218"/>
      <c r="GJ40" s="218"/>
      <c r="GK40" s="218"/>
      <c r="GL40" s="218"/>
      <c r="GM40" s="218"/>
      <c r="GN40" s="218"/>
      <c r="GO40" s="218"/>
      <c r="GP40" s="218"/>
      <c r="GQ40" s="218"/>
      <c r="GR40" s="218"/>
      <c r="GS40" s="218"/>
      <c r="GT40" s="218"/>
      <c r="GU40" s="218"/>
      <c r="GV40" s="218"/>
      <c r="GW40" s="218"/>
      <c r="GX40" s="218"/>
      <c r="GY40" s="218"/>
      <c r="GZ40" s="218"/>
      <c r="HA40" s="218"/>
      <c r="HB40" s="218"/>
      <c r="HC40" s="218"/>
      <c r="HD40" s="218"/>
      <c r="HE40" s="218"/>
      <c r="HF40" s="218"/>
      <c r="HG40" s="218"/>
      <c r="HH40" s="218"/>
      <c r="HI40" s="218"/>
      <c r="HJ40" s="218"/>
      <c r="HK40" s="218"/>
      <c r="HL40" s="218"/>
      <c r="HM40" s="218"/>
      <c r="HN40" s="218"/>
      <c r="HO40" s="218"/>
      <c r="HP40" s="218"/>
      <c r="HQ40" s="218"/>
      <c r="HR40" s="218"/>
      <c r="HS40" s="218"/>
      <c r="HT40" s="218"/>
      <c r="HU40" s="218"/>
      <c r="HV40" s="218"/>
      <c r="HW40" s="218"/>
      <c r="HX40" s="218"/>
      <c r="HY40" s="218"/>
      <c r="HZ40" s="218"/>
      <c r="IA40" s="218"/>
      <c r="IB40" s="218"/>
      <c r="IC40" s="218"/>
      <c r="ID40" s="218"/>
      <c r="IE40" s="218"/>
      <c r="IF40" s="218"/>
      <c r="IG40" s="218"/>
      <c r="IH40" s="218"/>
      <c r="II40" s="218"/>
      <c r="IJ40" s="218"/>
      <c r="IK40" s="218"/>
      <c r="IL40" s="218"/>
      <c r="IM40" s="218"/>
      <c r="IN40" s="218"/>
      <c r="IO40" s="218"/>
      <c r="IP40" s="218"/>
      <c r="IQ40" s="218"/>
      <c r="IR40" s="218"/>
      <c r="IS40" s="218"/>
      <c r="IT40" s="218"/>
      <c r="IU40" s="218"/>
      <c r="IV40" s="218"/>
      <c r="IW40" s="218"/>
      <c r="IX40" s="218"/>
      <c r="IY40" s="218"/>
      <c r="IZ40" s="218"/>
      <c r="JA40" s="218"/>
      <c r="JB40" s="218"/>
      <c r="JC40" s="218"/>
      <c r="JD40" s="218"/>
      <c r="JE40" s="218"/>
      <c r="JF40" s="218"/>
      <c r="JG40" s="218"/>
      <c r="JH40" s="218"/>
      <c r="JI40" s="218"/>
      <c r="JJ40" s="218"/>
      <c r="JK40" s="218"/>
      <c r="JL40" s="218"/>
      <c r="JM40" s="218"/>
      <c r="JN40" s="218"/>
      <c r="JO40" s="218"/>
      <c r="JP40" s="218"/>
      <c r="JQ40" s="218"/>
      <c r="JR40" s="218"/>
      <c r="JS40" s="218"/>
      <c r="JT40" s="218"/>
      <c r="JU40" s="218"/>
      <c r="JV40" s="218"/>
      <c r="JW40" s="218"/>
      <c r="JX40" s="218"/>
      <c r="JY40" s="218"/>
      <c r="JZ40" s="218"/>
      <c r="KA40" s="218"/>
      <c r="KB40" s="218"/>
      <c r="KC40" s="218"/>
      <c r="KD40" s="218"/>
      <c r="KE40" s="218"/>
      <c r="KF40" s="218"/>
      <c r="KG40" s="218"/>
      <c r="KH40" s="218"/>
      <c r="KI40" s="218"/>
      <c r="KJ40" s="218"/>
      <c r="KK40" s="218"/>
      <c r="KL40" s="218"/>
      <c r="KM40" s="218"/>
      <c r="KN40" s="218"/>
      <c r="KO40" s="218"/>
      <c r="KP40" s="218"/>
      <c r="KQ40" s="218"/>
      <c r="KR40" s="218"/>
      <c r="KS40" s="218"/>
      <c r="KT40" s="218"/>
      <c r="KU40" s="218"/>
      <c r="KV40" s="218"/>
      <c r="KW40" s="218"/>
      <c r="KX40" s="218"/>
      <c r="KY40" s="218"/>
      <c r="KZ40" s="218"/>
      <c r="LA40" s="218"/>
      <c r="LB40" s="218"/>
      <c r="LC40" s="218"/>
      <c r="LD40" s="218"/>
      <c r="LE40" s="218"/>
      <c r="LF40" s="218"/>
      <c r="LG40" s="218"/>
      <c r="LH40" s="218"/>
      <c r="LI40" s="218"/>
      <c r="LJ40" s="218"/>
      <c r="LK40" s="218"/>
      <c r="LL40" s="218"/>
      <c r="LM40" s="218"/>
      <c r="LN40" s="218"/>
      <c r="LO40" s="218"/>
      <c r="LP40" s="218"/>
      <c r="LQ40" s="218"/>
      <c r="LR40" s="218"/>
      <c r="LS40" s="218"/>
      <c r="LT40" s="218"/>
      <c r="LU40" s="218"/>
      <c r="LV40" s="218"/>
      <c r="LW40" s="218"/>
      <c r="LX40" s="218"/>
      <c r="LY40" s="218"/>
      <c r="LZ40" s="218"/>
      <c r="MA40" s="218"/>
      <c r="MB40" s="218"/>
      <c r="MC40" s="218"/>
      <c r="MD40" s="218"/>
      <c r="ME40" s="218"/>
      <c r="MF40" s="218"/>
      <c r="MG40" s="218"/>
      <c r="MH40" s="218"/>
      <c r="MI40" s="218"/>
      <c r="MJ40" s="218"/>
      <c r="MK40" s="218"/>
      <c r="ML40" s="218"/>
      <c r="MM40" s="218"/>
      <c r="MN40" s="218"/>
      <c r="MO40" s="218"/>
      <c r="MP40" s="218"/>
      <c r="MQ40" s="218"/>
      <c r="MR40" s="218"/>
      <c r="MS40" s="218"/>
      <c r="MT40" s="218"/>
      <c r="MU40" s="218"/>
      <c r="MV40" s="218"/>
      <c r="MW40" s="218"/>
      <c r="MX40" s="218"/>
      <c r="MY40" s="218"/>
      <c r="MZ40" s="218"/>
      <c r="NA40" s="218"/>
      <c r="NB40" s="218"/>
      <c r="NC40" s="218"/>
      <c r="ND40" s="218"/>
      <c r="NE40" s="218"/>
      <c r="NF40" s="218"/>
      <c r="NG40" s="218"/>
      <c r="NH40" s="218"/>
      <c r="NI40" s="218"/>
      <c r="NJ40" s="218"/>
      <c r="NK40" s="218"/>
      <c r="NL40" s="218"/>
      <c r="NM40" s="218"/>
      <c r="NN40" s="218"/>
      <c r="NO40" s="218"/>
      <c r="NP40" s="218"/>
      <c r="NQ40" s="218"/>
      <c r="NR40" s="218"/>
      <c r="NS40" s="218"/>
      <c r="NT40" s="218"/>
      <c r="NU40" s="218"/>
      <c r="NV40" s="218"/>
      <c r="NW40" s="218"/>
      <c r="NX40" s="218"/>
      <c r="NY40" s="218"/>
      <c r="NZ40" s="218"/>
      <c r="OA40" s="218"/>
      <c r="OB40" s="218"/>
      <c r="OC40" s="218"/>
      <c r="OD40" s="218"/>
      <c r="OE40" s="218"/>
      <c r="OF40" s="218"/>
      <c r="OG40" s="218"/>
      <c r="OH40" s="218"/>
      <c r="OI40" s="218"/>
      <c r="OJ40" s="218"/>
      <c r="OK40" s="218"/>
      <c r="OL40" s="218"/>
      <c r="OM40" s="218"/>
      <c r="ON40" s="218"/>
      <c r="OO40" s="218"/>
      <c r="OP40" s="218"/>
      <c r="OQ40" s="218"/>
      <c r="OR40" s="218"/>
      <c r="OS40" s="218"/>
      <c r="OT40" s="218"/>
      <c r="OU40" s="218"/>
      <c r="OV40" s="218"/>
      <c r="OW40" s="218"/>
      <c r="OX40" s="218"/>
      <c r="OY40" s="218"/>
      <c r="OZ40" s="218"/>
      <c r="PA40" s="218"/>
      <c r="PB40" s="218"/>
      <c r="PC40" s="218"/>
      <c r="PD40" s="218"/>
      <c r="PE40" s="218"/>
      <c r="PF40" s="218"/>
      <c r="PG40" s="218"/>
      <c r="PH40" s="218"/>
      <c r="PI40" s="218"/>
      <c r="PJ40" s="218"/>
      <c r="PK40" s="218"/>
      <c r="PL40" s="218"/>
      <c r="PM40" s="218"/>
      <c r="PN40" s="218"/>
      <c r="PO40" s="218"/>
      <c r="PP40" s="218"/>
      <c r="PQ40" s="218"/>
      <c r="PR40" s="218"/>
      <c r="PS40" s="218"/>
      <c r="PT40" s="218"/>
      <c r="PU40" s="218"/>
      <c r="PV40" s="218"/>
      <c r="PW40" s="218"/>
      <c r="PX40" s="218"/>
      <c r="PY40" s="218"/>
      <c r="PZ40" s="218"/>
      <c r="QA40" s="218"/>
      <c r="QB40" s="218"/>
      <c r="QC40" s="218"/>
      <c r="QD40" s="218"/>
      <c r="QE40" s="218"/>
      <c r="QF40" s="218"/>
      <c r="QG40" s="218"/>
      <c r="QH40" s="218"/>
      <c r="QI40" s="218"/>
      <c r="QJ40" s="218"/>
      <c r="QK40" s="218"/>
      <c r="QL40" s="218"/>
      <c r="QM40" s="218"/>
      <c r="QN40" s="218"/>
      <c r="QO40" s="218"/>
      <c r="QP40" s="218"/>
      <c r="QQ40" s="218"/>
      <c r="QR40" s="218"/>
      <c r="QS40" s="218"/>
      <c r="QT40" s="218"/>
      <c r="QU40" s="218"/>
      <c r="QV40" s="218"/>
      <c r="QW40" s="218"/>
      <c r="QX40" s="218"/>
      <c r="QY40" s="218"/>
      <c r="QZ40" s="218"/>
      <c r="RA40" s="218"/>
      <c r="RB40" s="218"/>
      <c r="RC40" s="219"/>
    </row>
    <row r="41" ht="30.1" customHeight="1">
      <c r="A41" s="244">
        <f>(((C41*5)+(D41*4)+(E41*5)+(F41*9)+(G41*7)+(H41*7)+(N41*3)+(O41*8)+(P41*9))-((I41*6)+(J41*8)+(K41*6)+(L41*10)+(M41*8)+(Q41*7)+(R41*8)))/(C41+D41+E41+F41+G41+H41+I41+J41+K41+L41+M41+N41+O41+P41+Q41+R41)</f>
        <v>0.636986301369863</v>
      </c>
      <c r="B41" t="s" s="263">
        <v>58</v>
      </c>
      <c r="C41" s="264">
        <f>D8+V8+AN8+BF8+BX8+CP8+DH8+DZ8+ER8+FJ8+GB8+GT8+HL8+ID8+IV8+JN8+KF8+KX8+LP8+MH8+MZ8+NR8+OJ8+PB8+PT8+QL8</f>
        <v>12</v>
      </c>
      <c r="D41" s="265">
        <f>E8+W8+AO8+BG8+BY8+CQ8+DI8+EA8+ES8+FK8+GC8+GU8+HM8+IE8+IW8+JO8+KG8+KY8+LQ8+MI8+NA8+NS8+OK8+PC8+PU8+QM8</f>
        <v>23</v>
      </c>
      <c r="E41" s="265">
        <f>F8+X8+AP8+BH8+BZ8+CR8+DJ8+EB8+ET8+FL8+GD8+GV8+HN8+IF8+IX8+JP8+KH8+KZ8+LR8+MJ8+NB8+NT8+OL8+PD8+PV8+QN8</f>
        <v>4</v>
      </c>
      <c r="F41" s="265">
        <f>G8+Y8+AQ8+BI8+CA8+CS8+DK8+EC8+EU8+FM8+GE8+GW8+HO8+IG8+IY8+JQ8+KI8+LA8+LS8+MK8+NC8+NU8+OM8+PE8+PW8+QO8</f>
        <v>2</v>
      </c>
      <c r="G41" s="265">
        <f>H8+Z8+AR8+BJ8+CB8+CT8+DL8+ED8+EV8+FN8+GF8+GX8+HP8+IH8+IZ8+JR8+KJ8+LB8+LT8+ML8+ND8+NV8+ON8+PF8+PX8+QP8</f>
        <v>23</v>
      </c>
      <c r="H41" s="265">
        <f>I8+AA8+AS8+BK8+CC8+CU8+DM8+EE8+EW8+FO8+GG8+GY8+HQ8+II8+JA8+JS8+KK8+LC8+LU8+MM8+NE8+NW8+OO8+PG8+PY8+QQ8</f>
        <v>2</v>
      </c>
      <c r="I41" s="265">
        <f>J8+AB8+AT8+BL8+CD8+CV8+DN8+EF8+EX8+FP8+GH8+GZ8+HR8+IJ8+JB8+JT8+KL8+LD8+LV8+MN8+NF8+NX8+OP8+PH8+PZ8+QR8</f>
        <v>9</v>
      </c>
      <c r="J41" s="265">
        <f>K8+AC8+AU8+BM8+CE8+CW8+DO8+EG8+EY8+FQ8+GI8+HA8+HS8+IK8+JC8+JU8+KM8+LE8+LW8+MO8+NG8+NY8+OQ8+PI8+QA8+QS8</f>
        <v>11</v>
      </c>
      <c r="K41" s="265">
        <f>L8+AD8+AV8+BN8+CF8+CX8+DP8+EH8+EZ8+FR8+GJ8+HB8+HT8+IL8+JD8+JV8+KN8+LF8+LX8+MP8+NH8+NZ8+OR8+PJ8+QB8+QT8</f>
        <v>5</v>
      </c>
      <c r="L41" s="265">
        <f>M8+AE8+AW8+BO8+CG8+CY8+DQ8+EI8+FA8+FS8+GK8+HC8+HU8+IM8+JE8+JW8+KO8+LG8+LY8+MQ8+NI8+OA8+OS8+PK8+QC8+QU8</f>
        <v>1</v>
      </c>
      <c r="M41" s="265">
        <f>N8+AF8+AX8+BP8+CH8+CZ8+DR8+EJ8+FB8+FT8+GL8+HD8+HV8+IN8+JF8+JX8+KP8+LH8+LZ8+MR8+NJ8+OB8+OT8+PL8+QD8+QV8</f>
        <v>21</v>
      </c>
      <c r="N41" s="265">
        <f>O8+AG8+AY8+BQ8+CI8+DA8+DS8+EK8+FC8+FU8+GM8+HE8+HW8+IO8+JG8+JY8+KQ8+LI8+MA8+MS8+NK8+OC8+OU8+PM8+QE8+QW8</f>
        <v>2</v>
      </c>
      <c r="O41" s="265">
        <f>P8+AH8+AZ8+BR8+CJ8+DB8+DT8+EL8+FD8+FV8+GN8+HF8+HX8+IP8+JH8+JZ8+KR8+LJ8+MB8+MT8+NL8+OD8+OV8+PN8+QF8+QX8</f>
        <v>9</v>
      </c>
      <c r="P41" s="265">
        <f>Q8+AI8+BA8+BS8+CK8+DC8+DU8+EM8+FE8+FW8+GO8+HG8+HY8+IQ8+JI8+KA8+KS8+LK8+MC8+MU8+NM8+OE8+OW8+PO8+QG8+QY8</f>
        <v>10</v>
      </c>
      <c r="Q41" s="265">
        <f>R8+AJ8+BB8+BT8+CL8+DD8+DV8+EN8+FF8+FX8+GP8+HH8+HZ8+IR8+JJ8+KB8+KT8+LL8+MD8+MV8+NN8+OF8+OX8+PP8+QH8+QZ8</f>
        <v>6</v>
      </c>
      <c r="R41" s="265">
        <f>S8+AK8+BC8+BU8+CM8+DE8+DW8+EO8+FG8+FY8+GQ8+HI8+IA8+IS8+JK8+KC8+KU8+LM8+ME8+MW8+NO8+OG8+OY8+PQ8+QI8+RA8</f>
        <v>6</v>
      </c>
      <c r="S41" s="265">
        <f>T8+AL8+BD8+BV8+CN8+DF8+DX8+EP8+FH8+FZ8+GR8+HJ8+IB8+IT8+JL8+KD8+KV8+LN8+MF8+MX8+NP8+OH8+OZ8+PR8+QJ8+RB8</f>
        <v>0</v>
      </c>
      <c r="T41" s="265">
        <f>U8+AM8+BE8+BW8+CO8+DG8+DY8+EQ8+FI8+GA8+GS8+HK8+IC8+IU8+JM8+KE8+KW8+LO8+MG8+MY8+NQ8+OI8+PA8+PS8+QK8+RC8</f>
        <v>0</v>
      </c>
      <c r="U41" s="299">
        <f>((T41)*100)/S41</f>
      </c>
      <c r="V41" s="300">
        <f>(((V8*5)+(W8*4)+(X8*5)+(Y8*9)+(Z8*6)+(AA8*6)+(AG8*2)+(AH8*7)+(AI8*8))-((AB8*6)+(AC8*8)+(AD8*5)+(AE8*10)+(AF8*8)+(AJ8*7)+(AK8*8)))/(V8+W8+X8+Y8+Z8+AA8+AB8+AC8+AD8+AE8+AF8+AG8+AH8+AI8+AJ8+AK8)</f>
        <v>0.611111111111111</v>
      </c>
      <c r="W41" s="301"/>
      <c r="X41" s="302">
        <f>(((BF8*5)+(BG8*4)+(BH8*5)+(BI8*9)+(BJ8*6)+(BK8*6)+(BQ8*2)+(BR8*7)+(BS8*8))-((BL8*6)+(BM8*8)+(BN8*5)+(BO8*10)+(BP8*8)+(BT8*7)+(BU8*8)))/(BF8+BG8+BH8+BI8+BJ8+BK8+BL8+BM8+BN8+BO8+BP8+BQ8+BR8+BS8+BT8+BU8)</f>
        <v>1.42857142857143</v>
      </c>
      <c r="Y41" s="290">
        <f>(((D8*5)+(E8*4)+(F8*5)+(G8*9)+(H8*6)+(I8*6)+(O8*2)+(P8*7)+(Q8*8))-((J8*6)+(K8*8)+(L8*5)+(M8*10)+(N8*8)+(R8*7)+(S8*8)))/(D8+E8+F8+G8+H8+I8+J8+K8+L8+M8+N8+O8+P8+Q8+R8+S8)</f>
        <v>-0.210526315789474</v>
      </c>
      <c r="Z41" s="303">
        <f>(((BX8*5)+(BY8*4)+(BZ8*5)+(CA8*9)+(CB8*6)+(CC8*6)+(CI8*2)+(CJ8*7)+(CK8*8))-((CD8*6)+(CE8*8)+(CF8*5)+(CG8*10)+(CH8*8)+(CL8*7)+(CM8*8)))/(BX8+BY8+BZ8+CA8+CB8+CC8+CD8+CE8+CF8+CG8+CH8+CI8+CJ8+CK8+CL8+CM8)</f>
        <v>-0.260869565217391</v>
      </c>
      <c r="AA41" s="304"/>
      <c r="AB41" s="303">
        <f>(((DH8*5)+(DI8*4)+(DJ8*5)+(DK8*9)+(DL8*6)+(DM8*6)+(DS8*2)+(DT8*7)+(DU8*8))-((DN8*6)+(DO8*8)+(DP8*5)+(DQ8*10)+(DR8*8)+(DV8*7)+(DW8*8)))/(DH8+DI8+DJ8+DK8+DL8+DM8+DN8+DO8+DP8+DQ8+DR8+DS8+DT8+DU8+DV8+DW8)</f>
        <v>1.92857142857143</v>
      </c>
      <c r="AC41" s="303">
        <f>(((DZ8*5)+(EA8*4)+(EB8*5)+(EC8*9)+(ED8*6)+(EE8*6)+(EK8*2)+(EL8*7)+(EM8*8))-((EF8*6)+(EG8*8)+(EH8*5)+(EI8*10)+(EJ8*8)+(EN8*7)+(EO8*8)))/(DZ8+EA8+EB8+EC8+ED8+EE8+EF8+EG8+EH8+EI8+EJ8+EK8+EL8+EM8+EN8+EO8)</f>
        <v>-1</v>
      </c>
      <c r="AD41" s="305">
        <f>(((ER8*5)+(ES8*4)+(ET8*5)+(EU8*9)+((EV8-1)*6)+(6*1.5)+(EW8*6)+(FC8*2)+(FD8*7)+(FE8*8))-((EX8*6)+(EY8*8)+(EZ8*5)+(FA8*10)+(FB8*8)+(FF8*7)+(FG8*8)))/(ER8+ES8+ET8+EU8+EV8+EW8+EX8+EY8+EZ8+FA8+FB8+FC8+FD8+FE8+FF8+FG8)</f>
        <v>1.4</v>
      </c>
      <c r="AE41" s="272">
        <f>(((FJ8*5)+(FK8*4)+(FL8*5)+(FM8*9)+(FN8*6)+(FO8*6)+(FU8*2)+(FV8*7)+(FW8*8))-((FP8*6)+(FQ8*8)+(FR8*5)+(FS8*10)+(FT8*8)+(FX8*7)+(FY8*8)))/(FJ8+FK8+FL8+FM8+FN8+FO8+FP8+FQ8+FR8+FS8+FT8+FU8+FV8+FW8+FX8+FY8)</f>
        <v>-1.4</v>
      </c>
      <c r="AF41" s="306">
        <f>(((GB8*5)+(GC8*4)+(GD8*5)+(GE8*9)+(GF8*6)+(GG8*6)+(GM8*2)+(GN8*7)+(GO8*8))-((GH8*6)+(GI8*8)+(GJ8*5)+(GK8*10)+(GL8*8)+(GP8*7)+(GQ8*8)))/(GB8+GC8+GD8+GE8+GF8+GG8+GH8+GI8+GJ8+GK8+GL8+GM8+GN8+GO8+GP8+GQ8)</f>
        <v>-2.33333333333333</v>
      </c>
      <c r="AG41" s="260"/>
      <c r="AH41" s="260"/>
      <c r="AI41" s="301"/>
      <c r="AJ41" s="274"/>
      <c r="AK41" s="294">
        <f>(((JN8*5)+(JO8*4)+(JP8*5)+(JQ8*9)+(JR8*6)+(JS8*6)+(JY8*2)+(JZ8*7)+(KA8*8))-((JT8*6)+(JU8*8)+(JV8*5)+(JW8*10)+(JX8*8)+(KB8*7)+(KC8*8)))/(JN8+JO8+JP8+JQ8+JR8+JS8+JT8+JU8+JV8+JW8+JX8+JY8+JZ8+KA8+KB8+KC8)</f>
        <v>0.0625</v>
      </c>
      <c r="AL41" s="274"/>
      <c r="AM41" s="272">
        <f>(((KX8*5)+(KY8*4)+(KZ8*5)+(LA8*9)+(((LB8-2)*6)+(12*1.5))+(LC8*6)+(LI8*2)+(LJ8*7)+(LK8*8))-((LD8*6)+(LE8*8)+(LF8*5)+(LG8*10)+(LH8*8)+(LL8*7)+(LM8*8)))/(KX8+KY8+KZ8+LA8+LB8+LC8+LD8+LE8+LF8+LG8+LH8+LI8+LJ8+LK8+LL8+LM8)</f>
        <v>2.15384615384615</v>
      </c>
      <c r="AN41" s="182"/>
      <c r="AO41" t="s" s="179">
        <v>93</v>
      </c>
      <c r="AP41" s="307">
        <f>BX27</f>
        <v>16</v>
      </c>
      <c r="AQ41" s="235">
        <v>6</v>
      </c>
      <c r="AR41" s="235">
        <f>BY27</f>
        <v>15</v>
      </c>
      <c r="AS41" s="236">
        <v>7</v>
      </c>
      <c r="AT41" s="237">
        <f>((AP41+AR41+BE41)*100%)/(AP41+AR41+BE41+AQ41+AS41)</f>
        <v>0.73469387755102</v>
      </c>
      <c r="AU41" t="s" s="308">
        <v>129</v>
      </c>
      <c r="AV41" s="296"/>
      <c r="AW41" s="237"/>
      <c r="AX41" s="240">
        <f>CM27</f>
        <v>3</v>
      </c>
      <c r="AY41" s="236">
        <f>CK27</f>
        <v>1</v>
      </c>
      <c r="AZ41" s="241">
        <f>AY41-AX41</f>
        <v>-2</v>
      </c>
      <c r="BA41" s="240">
        <f>CJ27</f>
        <v>12</v>
      </c>
      <c r="BB41" s="236">
        <f>CH27</f>
        <v>13</v>
      </c>
      <c r="BC41" s="241">
        <f>BA41-BB41</f>
        <v>-1</v>
      </c>
      <c r="BD41" s="237">
        <v>0.222</v>
      </c>
      <c r="BE41" s="240">
        <f>CC27</f>
        <v>5</v>
      </c>
      <c r="BF41" s="235">
        <f>CL27</f>
        <v>6</v>
      </c>
      <c r="BG41" s="235">
        <f>BZ27</f>
        <v>1</v>
      </c>
      <c r="BH41" s="235">
        <f>CF27</f>
        <v>1</v>
      </c>
      <c r="BI41" s="235">
        <f>CA27</f>
        <v>0</v>
      </c>
      <c r="BJ41" s="235">
        <f>CG27</f>
        <v>0</v>
      </c>
      <c r="BK41" s="235">
        <f>CB27</f>
        <v>13</v>
      </c>
      <c r="BL41" t="s" s="242">
        <v>130</v>
      </c>
      <c r="BM41" t="s" s="243">
        <v>131</v>
      </c>
      <c r="BN41" s="217"/>
      <c r="BO41" s="218"/>
      <c r="BP41" s="218"/>
      <c r="BQ41" s="218"/>
      <c r="BR41" s="218"/>
      <c r="BS41" s="218"/>
      <c r="BT41" s="218"/>
      <c r="BU41" s="218"/>
      <c r="BV41" s="218"/>
      <c r="BW41" s="218"/>
      <c r="BX41" s="218"/>
      <c r="BY41" s="218"/>
      <c r="BZ41" s="218"/>
      <c r="CA41" s="218"/>
      <c r="CB41" s="218"/>
      <c r="CC41" s="218"/>
      <c r="CD41" s="218"/>
      <c r="CE41" s="218"/>
      <c r="CF41" s="218"/>
      <c r="CG41" s="218"/>
      <c r="CH41" s="218"/>
      <c r="CI41" s="218"/>
      <c r="CJ41" s="218"/>
      <c r="CK41" s="218"/>
      <c r="CL41" s="218"/>
      <c r="CM41" s="218"/>
      <c r="CN41" s="218"/>
      <c r="CO41" s="218"/>
      <c r="CP41" s="218"/>
      <c r="CQ41" s="218"/>
      <c r="CR41" s="218"/>
      <c r="CS41" s="218"/>
      <c r="CT41" s="218"/>
      <c r="CU41" s="218"/>
      <c r="CV41" s="218"/>
      <c r="CW41" s="218"/>
      <c r="CX41" s="218"/>
      <c r="CY41" s="218"/>
      <c r="CZ41" s="218"/>
      <c r="DA41" s="218"/>
      <c r="DB41" s="218"/>
      <c r="DC41" s="218"/>
      <c r="DD41" s="218"/>
      <c r="DE41" s="218"/>
      <c r="DF41" s="218"/>
      <c r="DG41" s="218"/>
      <c r="DH41" s="218"/>
      <c r="DI41" s="218"/>
      <c r="DJ41" s="218"/>
      <c r="DK41" s="218"/>
      <c r="DL41" s="218"/>
      <c r="DM41" s="218"/>
      <c r="DN41" s="218"/>
      <c r="DO41" s="218"/>
      <c r="DP41" s="218"/>
      <c r="DQ41" s="218"/>
      <c r="DR41" s="218"/>
      <c r="DS41" s="218"/>
      <c r="DT41" s="218"/>
      <c r="DU41" s="218"/>
      <c r="DV41" s="218"/>
      <c r="DW41" s="218"/>
      <c r="DX41" s="218"/>
      <c r="DY41" s="218"/>
      <c r="DZ41" s="218"/>
      <c r="EA41" s="218"/>
      <c r="EB41" s="218"/>
      <c r="EC41" s="218"/>
      <c r="ED41" s="218"/>
      <c r="EE41" s="218"/>
      <c r="EF41" s="218"/>
      <c r="EG41" s="218"/>
      <c r="EH41" s="218"/>
      <c r="EI41" s="218"/>
      <c r="EJ41" s="218"/>
      <c r="EK41" s="218"/>
      <c r="EL41" s="218"/>
      <c r="EM41" s="218"/>
      <c r="EN41" s="218"/>
      <c r="EO41" s="218"/>
      <c r="EP41" s="218"/>
      <c r="EQ41" s="218"/>
      <c r="ER41" s="218"/>
      <c r="ES41" s="218"/>
      <c r="ET41" s="218"/>
      <c r="EU41" s="218"/>
      <c r="EV41" s="218"/>
      <c r="EW41" s="218"/>
      <c r="EX41" s="218"/>
      <c r="EY41" s="218"/>
      <c r="EZ41" s="218"/>
      <c r="FA41" s="218"/>
      <c r="FB41" s="218"/>
      <c r="FC41" s="218"/>
      <c r="FD41" s="218"/>
      <c r="FE41" s="218"/>
      <c r="FF41" s="218"/>
      <c r="FG41" s="218"/>
      <c r="FH41" s="218"/>
      <c r="FI41" s="218"/>
      <c r="FJ41" s="218"/>
      <c r="FK41" s="218"/>
      <c r="FL41" s="218"/>
      <c r="FM41" s="218"/>
      <c r="FN41" s="218"/>
      <c r="FO41" s="218"/>
      <c r="FP41" s="218"/>
      <c r="FQ41" s="218"/>
      <c r="FR41" s="218"/>
      <c r="FS41" s="218"/>
      <c r="FT41" s="218"/>
      <c r="FU41" s="218"/>
      <c r="FV41" s="218"/>
      <c r="FW41" s="218"/>
      <c r="FX41" s="218"/>
      <c r="FY41" s="218"/>
      <c r="FZ41" s="218"/>
      <c r="GA41" s="218"/>
      <c r="GB41" s="218"/>
      <c r="GC41" s="218"/>
      <c r="GD41" s="218"/>
      <c r="GE41" s="218"/>
      <c r="GF41" s="218"/>
      <c r="GG41" s="218"/>
      <c r="GH41" s="218"/>
      <c r="GI41" s="218"/>
      <c r="GJ41" s="218"/>
      <c r="GK41" s="218"/>
      <c r="GL41" s="218"/>
      <c r="GM41" s="218"/>
      <c r="GN41" s="218"/>
      <c r="GO41" s="218"/>
      <c r="GP41" s="218"/>
      <c r="GQ41" s="218"/>
      <c r="GR41" s="218"/>
      <c r="GS41" s="218"/>
      <c r="GT41" s="218"/>
      <c r="GU41" s="218"/>
      <c r="GV41" s="218"/>
      <c r="GW41" s="218"/>
      <c r="GX41" s="218"/>
      <c r="GY41" s="218"/>
      <c r="GZ41" s="218"/>
      <c r="HA41" s="218"/>
      <c r="HB41" s="218"/>
      <c r="HC41" s="218"/>
      <c r="HD41" s="218"/>
      <c r="HE41" s="218"/>
      <c r="HF41" s="218"/>
      <c r="HG41" s="218"/>
      <c r="HH41" s="218"/>
      <c r="HI41" s="218"/>
      <c r="HJ41" s="218"/>
      <c r="HK41" s="218"/>
      <c r="HL41" s="218"/>
      <c r="HM41" s="218"/>
      <c r="HN41" s="218"/>
      <c r="HO41" s="218"/>
      <c r="HP41" s="218"/>
      <c r="HQ41" s="218"/>
      <c r="HR41" s="218"/>
      <c r="HS41" s="218"/>
      <c r="HT41" s="218"/>
      <c r="HU41" s="218"/>
      <c r="HV41" s="218"/>
      <c r="HW41" s="218"/>
      <c r="HX41" s="218"/>
      <c r="HY41" s="218"/>
      <c r="HZ41" s="218"/>
      <c r="IA41" s="218"/>
      <c r="IB41" s="218"/>
      <c r="IC41" s="218"/>
      <c r="ID41" s="218"/>
      <c r="IE41" s="218"/>
      <c r="IF41" s="218"/>
      <c r="IG41" s="218"/>
      <c r="IH41" s="218"/>
      <c r="II41" s="218"/>
      <c r="IJ41" s="218"/>
      <c r="IK41" s="218"/>
      <c r="IL41" s="218"/>
      <c r="IM41" s="218"/>
      <c r="IN41" s="218"/>
      <c r="IO41" s="218"/>
      <c r="IP41" s="218"/>
      <c r="IQ41" s="218"/>
      <c r="IR41" s="218"/>
      <c r="IS41" s="218"/>
      <c r="IT41" s="218"/>
      <c r="IU41" s="218"/>
      <c r="IV41" s="218"/>
      <c r="IW41" s="218"/>
      <c r="IX41" s="218"/>
      <c r="IY41" s="218"/>
      <c r="IZ41" s="218"/>
      <c r="JA41" s="218"/>
      <c r="JB41" s="218"/>
      <c r="JC41" s="218"/>
      <c r="JD41" s="218"/>
      <c r="JE41" s="218"/>
      <c r="JF41" s="218"/>
      <c r="JG41" s="218"/>
      <c r="JH41" s="218"/>
      <c r="JI41" s="218"/>
      <c r="JJ41" s="218"/>
      <c r="JK41" s="218"/>
      <c r="JL41" s="218"/>
      <c r="JM41" s="218"/>
      <c r="JN41" s="218"/>
      <c r="JO41" s="218"/>
      <c r="JP41" s="218"/>
      <c r="JQ41" s="218"/>
      <c r="JR41" s="218"/>
      <c r="JS41" s="218"/>
      <c r="JT41" s="218"/>
      <c r="JU41" s="218"/>
      <c r="JV41" s="218"/>
      <c r="JW41" s="218"/>
      <c r="JX41" s="218"/>
      <c r="JY41" s="218"/>
      <c r="JZ41" s="218"/>
      <c r="KA41" s="218"/>
      <c r="KB41" s="218"/>
      <c r="KC41" s="218"/>
      <c r="KD41" s="218"/>
      <c r="KE41" s="218"/>
      <c r="KF41" s="218"/>
      <c r="KG41" s="218"/>
      <c r="KH41" s="218"/>
      <c r="KI41" s="218"/>
      <c r="KJ41" s="218"/>
      <c r="KK41" s="218"/>
      <c r="KL41" s="218"/>
      <c r="KM41" s="218"/>
      <c r="KN41" s="218"/>
      <c r="KO41" s="218"/>
      <c r="KP41" s="218"/>
      <c r="KQ41" s="218"/>
      <c r="KR41" s="218"/>
      <c r="KS41" s="218"/>
      <c r="KT41" s="218"/>
      <c r="KU41" s="218"/>
      <c r="KV41" s="218"/>
      <c r="KW41" s="218"/>
      <c r="KX41" s="218"/>
      <c r="KY41" s="218"/>
      <c r="KZ41" s="218"/>
      <c r="LA41" s="218"/>
      <c r="LB41" s="218"/>
      <c r="LC41" s="218"/>
      <c r="LD41" s="218"/>
      <c r="LE41" s="218"/>
      <c r="LF41" s="218"/>
      <c r="LG41" s="218"/>
      <c r="LH41" s="218"/>
      <c r="LI41" s="218"/>
      <c r="LJ41" s="218"/>
      <c r="LK41" s="218"/>
      <c r="LL41" s="218"/>
      <c r="LM41" s="218"/>
      <c r="LN41" s="218"/>
      <c r="LO41" s="218"/>
      <c r="LP41" s="218"/>
      <c r="LQ41" s="218"/>
      <c r="LR41" s="218"/>
      <c r="LS41" s="218"/>
      <c r="LT41" s="218"/>
      <c r="LU41" s="218"/>
      <c r="LV41" s="218"/>
      <c r="LW41" s="218"/>
      <c r="LX41" s="218"/>
      <c r="LY41" s="218"/>
      <c r="LZ41" s="218"/>
      <c r="MA41" s="218"/>
      <c r="MB41" s="218"/>
      <c r="MC41" s="218"/>
      <c r="MD41" s="218"/>
      <c r="ME41" s="218"/>
      <c r="MF41" s="218"/>
      <c r="MG41" s="218"/>
      <c r="MH41" s="218"/>
      <c r="MI41" s="218"/>
      <c r="MJ41" s="218"/>
      <c r="MK41" s="218"/>
      <c r="ML41" s="218"/>
      <c r="MM41" s="218"/>
      <c r="MN41" s="218"/>
      <c r="MO41" s="218"/>
      <c r="MP41" s="218"/>
      <c r="MQ41" s="218"/>
      <c r="MR41" s="218"/>
      <c r="MS41" s="218"/>
      <c r="MT41" s="218"/>
      <c r="MU41" s="218"/>
      <c r="MV41" s="218"/>
      <c r="MW41" s="218"/>
      <c r="MX41" s="218"/>
      <c r="MY41" s="218"/>
      <c r="MZ41" s="218"/>
      <c r="NA41" s="218"/>
      <c r="NB41" s="218"/>
      <c r="NC41" s="218"/>
      <c r="ND41" s="218"/>
      <c r="NE41" s="218"/>
      <c r="NF41" s="218"/>
      <c r="NG41" s="218"/>
      <c r="NH41" s="218"/>
      <c r="NI41" s="218"/>
      <c r="NJ41" s="218"/>
      <c r="NK41" s="218"/>
      <c r="NL41" s="218"/>
      <c r="NM41" s="218"/>
      <c r="NN41" s="218"/>
      <c r="NO41" s="218"/>
      <c r="NP41" s="218"/>
      <c r="NQ41" s="218"/>
      <c r="NR41" s="218"/>
      <c r="NS41" s="218"/>
      <c r="NT41" s="218"/>
      <c r="NU41" s="218"/>
      <c r="NV41" s="218"/>
      <c r="NW41" s="218"/>
      <c r="NX41" s="218"/>
      <c r="NY41" s="218"/>
      <c r="NZ41" s="218"/>
      <c r="OA41" s="218"/>
      <c r="OB41" s="218"/>
      <c r="OC41" s="218"/>
      <c r="OD41" s="218"/>
      <c r="OE41" s="218"/>
      <c r="OF41" s="218"/>
      <c r="OG41" s="218"/>
      <c r="OH41" s="218"/>
      <c r="OI41" s="218"/>
      <c r="OJ41" s="218"/>
      <c r="OK41" s="218"/>
      <c r="OL41" s="218"/>
      <c r="OM41" s="218"/>
      <c r="ON41" s="218"/>
      <c r="OO41" s="218"/>
      <c r="OP41" s="218"/>
      <c r="OQ41" s="218"/>
      <c r="OR41" s="218"/>
      <c r="OS41" s="218"/>
      <c r="OT41" s="218"/>
      <c r="OU41" s="218"/>
      <c r="OV41" s="218"/>
      <c r="OW41" s="218"/>
      <c r="OX41" s="218"/>
      <c r="OY41" s="218"/>
      <c r="OZ41" s="218"/>
      <c r="PA41" s="218"/>
      <c r="PB41" s="218"/>
      <c r="PC41" s="218"/>
      <c r="PD41" s="218"/>
      <c r="PE41" s="218"/>
      <c r="PF41" s="218"/>
      <c r="PG41" s="218"/>
      <c r="PH41" s="218"/>
      <c r="PI41" s="218"/>
      <c r="PJ41" s="218"/>
      <c r="PK41" s="218"/>
      <c r="PL41" s="218"/>
      <c r="PM41" s="218"/>
      <c r="PN41" s="218"/>
      <c r="PO41" s="218"/>
      <c r="PP41" s="218"/>
      <c r="PQ41" s="218"/>
      <c r="PR41" s="218"/>
      <c r="PS41" s="218"/>
      <c r="PT41" s="218"/>
      <c r="PU41" s="218"/>
      <c r="PV41" s="218"/>
      <c r="PW41" s="218"/>
      <c r="PX41" s="218"/>
      <c r="PY41" s="218"/>
      <c r="PZ41" s="218"/>
      <c r="QA41" s="218"/>
      <c r="QB41" s="218"/>
      <c r="QC41" s="218"/>
      <c r="QD41" s="218"/>
      <c r="QE41" s="218"/>
      <c r="QF41" s="218"/>
      <c r="QG41" s="218"/>
      <c r="QH41" s="218"/>
      <c r="QI41" s="218"/>
      <c r="QJ41" s="218"/>
      <c r="QK41" s="218"/>
      <c r="QL41" s="218"/>
      <c r="QM41" s="218"/>
      <c r="QN41" s="218"/>
      <c r="QO41" s="218"/>
      <c r="QP41" s="218"/>
      <c r="QQ41" s="218"/>
      <c r="QR41" s="218"/>
      <c r="QS41" s="218"/>
      <c r="QT41" s="218"/>
      <c r="QU41" s="218"/>
      <c r="QV41" s="218"/>
      <c r="QW41" s="218"/>
      <c r="QX41" s="218"/>
      <c r="QY41" s="218"/>
      <c r="QZ41" s="218"/>
      <c r="RA41" s="218"/>
      <c r="RB41" s="218"/>
      <c r="RC41" s="219"/>
    </row>
    <row r="42" ht="30.1" customHeight="1">
      <c r="A42" s="244">
        <f>(((C42*5)+(D42*4)+(E42*5)+(F42*9)+(G42*7)+(H42*7)+(N42*3)+(O42*8)+(P42*9))-((I42*6)+(J42*8)+(K42*6)+(L42*10)+(M42*8)+(Q42*7)+(R42*8)))/(C42+D42+E42+F42+G42+H42+I42+J42+K42+L42+M42+N42+O42+P42+Q42+R42)</f>
        <v>-0.229166666666667</v>
      </c>
      <c r="B42" t="s" s="309">
        <v>59</v>
      </c>
      <c r="C42" s="246">
        <f>D9+V9+AN9+BF9+BX9+CP9+DH9+DZ9+ER9+FJ9+GB9+GT9+HL9+ID9+IV9+JN9+KF9+KX9+LP9+MH9+MZ9+NR9+OJ9+PB9+PT9+QL9</f>
        <v>20</v>
      </c>
      <c r="D42" s="247">
        <f>E9+W9+AO9+BG9+BY9+CQ9+DI9+EA9+ES9+FK9+GC9+GU9+HM9+IE9+IW9+JO9+KG9+KY9+LQ9+MI9+NA9+NS9+OK9+PC9+PU9+QM9</f>
        <v>12</v>
      </c>
      <c r="E42" s="247">
        <f>F9+X9+AP9+BH9+BZ9+CR9+DJ9+EB9+ET9+FL9+GD9+GV9+HN9+IF9+IX9+JP9+KH9+KZ9+LR9+MJ9+NB9+NT9+OL9+PD9+PV9+QN9</f>
        <v>2</v>
      </c>
      <c r="F42" s="247">
        <f>G9+Y9+AQ9+BI9+CA9+CS9+DK9+EC9+EU9+FM9+GE9+GW9+HO9+IG9+IY9+JQ9+KI9+LA9+LS9+MK9+NC9+NU9+OM9+PE9+PW9+QO9</f>
        <v>0</v>
      </c>
      <c r="G42" s="247">
        <f>H9+Z9+AR9+BJ9+CB9+CT9+DL9+ED9+EV9+FN9+GF9+GX9+HP9+IH9+IZ9+JR9+KJ9+LB9+LT9+ML9+ND9+NV9+ON9+PF9+PX9+QP9</f>
        <v>20</v>
      </c>
      <c r="H42" s="247">
        <f>I9+AA9+AS9+BK9+CC9+CU9+DM9+EE9+EW9+FO9+GG9+GY9+HQ9+II9+JA9+JS9+KK9+LC9+LU9+MM9+NE9+NW9+OO9+PG9+PY9+QQ9</f>
        <v>5</v>
      </c>
      <c r="I42" s="247">
        <f>J9+AB9+AT9+BL9+CD9+CV9+DN9+EF9+EX9+FP9+GH9+GZ9+HR9+IJ9+JB9+JT9+KL9+LD9+LV9+MN9+NF9+NX9+OP9+PH9+PZ9+QR9</f>
        <v>15</v>
      </c>
      <c r="J42" s="247">
        <f>K9+AC9+AU9+BM9+CE9+CW9+DO9+EG9+EY9+FQ9+GI9+HA9+HS9+IK9+JC9+JU9+KM9+LE9+LW9+MO9+NG9+NY9+OQ9+PI9+QA9+QS9</f>
        <v>11</v>
      </c>
      <c r="K42" s="247">
        <f>L9+AD9+AV9+BN9+CF9+CX9+DP9+EH9+EZ9+FR9+GJ9+HB9+HT9+IL9+JD9+JV9+KN9+LF9+LX9+MP9+NH9+NZ9+OR9+PJ9+QB9+QT9</f>
        <v>6</v>
      </c>
      <c r="L42" s="247">
        <f>M9+AE9+AW9+BO9+CG9+CY9+DQ9+EI9+FA9+FS9+GK9+HC9+HU9+IM9+JE9+JW9+KO9+LG9+LY9+MQ9+NI9+OA9+OS9+PK9+QC9+QU9</f>
        <v>0</v>
      </c>
      <c r="M42" s="247">
        <f>N9+AF9+AX9+BP9+CH9+CZ9+DR9+EJ9+FB9+FT9+GL9+HD9+HV9+IN9+JF9+JX9+KP9+LH9+LZ9+MR9+NJ9+OB9+OT9+PL9+QD9+QV9</f>
        <v>20</v>
      </c>
      <c r="N42" s="247">
        <f>O9+AG9+AY9+BQ9+CI9+DA9+DS9+EK9+FC9+FU9+GM9+HE9+HW9+IO9+JG9+JY9+KQ9+LI9+MA9+MS9+NK9+OC9+OU9+PM9+QE9+QW9</f>
        <v>0</v>
      </c>
      <c r="O42" s="247">
        <f>P9+AH9+AZ9+BR9+CJ9+DB9+DT9+EL9+FD9+FV9+GN9+HF9+HX9+IP9+JH9+JZ9+KR9+LJ9+MB9+MT9+NL9+OD9+OV9+PN9+QF9+QX9</f>
        <v>9</v>
      </c>
      <c r="P42" s="247">
        <f>Q9+AI9+BA9+BS9+CK9+DC9+DU9+EM9+FE9+FW9+GO9+HG9+HY9+IQ9+JI9+KA9+KS9+LK9+MC9+MU9+NM9+OE9+OW9+PO9+QG9+QY9</f>
        <v>7</v>
      </c>
      <c r="Q42" s="247">
        <f>R9+AJ9+BB9+BT9+CL9+DD9+DV9+EN9+FF9+FX9+GP9+HH9+HZ9+IR9+JJ9+KB9+KT9+LL9+MD9+MV9+NN9+OF9+OX9+PP9+QH9+QZ9</f>
        <v>9</v>
      </c>
      <c r="R42" s="247">
        <f>S9+AK9+BC9+BU9+CM9+DE9+DW9+EO9+FG9+FY9+GQ9+HI9+IA9+IS9+JK9+KC9+KU9+LM9+ME9+MW9+NO9+OG9+OY9+PQ9+QI9+RA9</f>
        <v>8</v>
      </c>
      <c r="S42" s="247">
        <f>T9+AL9+BD9+BV9+CN9+DF9+DX9+EP9+FH9+FZ9+GR9+HJ9+IB9+IT9+JL9+KD9+KV9+LN9+MF9+MX9+NP9+OH9+OZ9+PR9+QJ9+RB9</f>
        <v>0</v>
      </c>
      <c r="T42" s="247">
        <f>U9+AM9+BE9+BW9+CO9+DG9+DY9+EQ9+FI9+GA9+GS9+HK9+IC9+IU9+JM9+KE9+KW9+LO9+MG9+MY9+NQ9+OI9+PA9+PS9+QK9+RC9</f>
        <v>0</v>
      </c>
      <c r="U42" s="248">
        <f>((T42)*100)/S42</f>
      </c>
      <c r="V42" s="310">
        <f>(((V9*5)+(W9*4)+(X9*5)+(Y9*9)+(Z9*6)+(AA9*6)+(AG9*2)+(AH9*7)+(AI9*8))-((AB9*6)+(AC9*8)+(AD9*5)+(AE9*10)+(AF9*8)+(AJ9*7)+(AK9*8)))/(V9+W9+X9+Y9+Z9+AA9+AB9+AC9+AD9+AE9+AF9+AG9+AH9+AI9+AJ9+AK9)</f>
        <v>4.11111111111111</v>
      </c>
      <c r="W42" s="311">
        <f>(((AN9*5)+(AO9*4)+(AP9*5)+(AQ9*9)+(AR9*6)+(AS9*6)+(AY9*2)+(AZ9*7)+(BA9*8))-((AT9*6)+(AU9*8)+(AV9*5)+(AW9*10)+(AX9*8)+(BB9*7)+(BC9*8)))/(AN9+AO9+AP9+AQ9+AR9+AS9+AT9+AU9+AV9+AW9+AX9+AY9+AZ9+BA9+BB9+BC9)</f>
        <v>0.357142857142857</v>
      </c>
      <c r="X42" s="68"/>
      <c r="Y42" s="312">
        <f>(((D9*5)+(E9*4)+(F9*5)+(G9*9)+(H9*6)+(I9*6)+(O9*2)+(P9*7)+(Q9*8))-((J9*6)+(K9*8)+(L9*5)+(M9*10)+(N9*8)+(R9*7)+(S9*8)))/(D9+E9+F9+G9+H9+I9+J9+K9+L9+M9+N9+O9+P9+Q9+R9+S9)</f>
        <v>-2.5</v>
      </c>
      <c r="Z42" s="303">
        <f>(((BX9*5)+(BY9*4)+(BZ9*5)+(CA9*9)+(CB9*6)+(CC9*6)+(CI9*2)+(CJ9*7)+(CK9*8))-((CD9*6)+(CE9*8)+(CF9*5)+(CG9*10)+(CH9*8)+(CL9*7)+(CM9*8)))/(BX9+BY9+BZ9+CA9+CB9+CC9+CD9+CE9+CF9+CG9+CH9+CI9+CJ9+CK9+CL9+CM9)</f>
        <v>-1.6</v>
      </c>
      <c r="AA42" s="313">
        <f>(((CP9*5)+(CQ9*4)+(CR9*5)+(CS9*9)+(CT9*6)+(CU9*6)+(DA9*2)+(DB9*7)+(DC9*8))-((CV9*6)+(CW9*8)+(CX9*5)+(CY9*10)+(CZ9*8)+(DD9*7)+(DE9*8)))/(CP9+CQ9+CR9+CS9+CT9+CU9+CV9+CW9+CX9+CY9+CZ9+DA9+DB9+DC9+DD9+DE9)</f>
        <v>-1.6</v>
      </c>
      <c r="AB42" s="303">
        <f>(((DH9*5)+(DI9*4)+(DJ9*5)+(DK9*9)+(DL9*6)+(DM9*6)+(DS9*2)+(DT9*7)+(DU9*8))-((DN9*6)+(DO9*8)+(DP9*5)+(DQ9*10)+(DR9*8)+(DV9*7)+(DW9*8)))/(DH9+DI9+DJ9+DK9+DL9+DM9+DN9+DO9+DP9+DQ9+DR9+DS9+DT9+DU9+DV9+DW9)</f>
        <v>-4.8</v>
      </c>
      <c r="AC42" s="303">
        <f>(((DZ9*5)+(EA9*4)+(EB9*5)+(EC9*9)+(ED9*6)+(EE9*6)+(EK9*2)+(EL9*7)+(EM9*8))-((EF9*6)+(EG9*8)+(EH9*5)+(EI9*10)+(EJ9*8)+(EN9*7)+(EO9*8)))/(DZ9+EA9+EB9+EC9+ED9+EE9+EF9+EG9+EH9+EI9+EJ9+EK9+EL9+EM9+EN9+EO9)</f>
        <v>-6</v>
      </c>
      <c r="AD42" s="314">
        <f>(((ER9*5)+(ES9*4)+(ET9*5)+(EU9*9)+(EV9*6)+(EW9*6)+(FC9*2)+(FD9*7)+(FE9*8))-((EX9*6)+(EY9*8)+(EZ9*5)+(FA9*10)+(FB9*8)+(FF9*7)+(FG9*8)))/(ER9+ES9+ET9+EU9+EV9+EW9+EX9+EY9+EZ9+FA9+FB9+FC9+FD9+FE9+FF9+FG9)</f>
        <v>-0.0769230769230769</v>
      </c>
      <c r="AE42" s="272">
        <f>(((FJ9*5)+(FK9*4)+(FL9*5)+(FM9*9)+(FN9*6)+(FO9*6)+(FU9*2)+(FV9*7)+(FW9*8))-((FP9*6)+(FQ9*8)+(FR9*5)+(FS9*10)+(FT9*8)+(FX9*7)+(FY9*8)))/(FJ9+FK9+FL9+FM9+FN9+FO9+FP9+FQ9+FR9+FS9+FT9+FU9+FV9+FW9+FX9+FY9)</f>
        <v>-4.14285714285714</v>
      </c>
      <c r="AF42" s="272">
        <f>(((GB9*5)+(GC9*4)+(GD9*5)+(GE9*9)+(GF9*6)+(GG9*6)+(GM9*2)+(GN9*7)+(GO9*8))-((GH9*6)+(GI9*8)+(GJ9*5)+(GK9*10)+(GL9*8)+(GP9*7)+(GQ9*8)))/(GB9+GC9+GD9+GE9+GF9+GG9+GH9+GI9+GJ9+GK9+GL9+GM9+GN9+GO9+GP9+GQ9)</f>
        <v>-2.875</v>
      </c>
      <c r="AG42" s="315">
        <f>(((GT9*5)+(GU9*4)+(GV9*5)+(GW9*9)+(GX9*6)+(GY9*6)+(HE9*2)+(HF9*7)+(HG9*8))-((GZ9*6)+(HA9*8)+(HB9*5)+(HC9*10)+(HD9*8)+(HH9*7)+(HI9*8)))/(GT9+GU9+GV9+GW9+GX9+GY9+GZ9+HA9+HB9+HC9+HD9+HE9+HF9+HG9+HH9+HI9)</f>
        <v>1.25</v>
      </c>
      <c r="AH42" s="273">
        <f>(((HL9*5)+(HM9*4)+(HN9*5)+(HO9*9)+(5*6)+(6*2)+(HQ9*6)+(HW9*2)+(HX9*7)+(HY9*8))-((HR9*6)+(HS9*8)+(HT9*5)+(HU9*10)+(2*8)+(8*2)+(HZ9*7)+(IA9*8)))/(HL9+HM9+HN9+HO9+HP9+HQ9+HR9+HS9+HT9+HU9+HV9+HW9+HX9+HY9)</f>
        <v>1.33333333333333</v>
      </c>
      <c r="AI42" s="273">
        <f>(((ID9*5)+(IE9*4)+(IF9*5)+(IG9*9)+(IH9*6)+(II9*6)+(IO9*2)+(IP9*7)+(IQ9*8))-((IJ9*6)+(IK9*8)+(IL9*5)+(IM9*10)+(IN9*8)+(IR9*7)+(IS9*8)))/(ID9+IE9+IF9+IG9+IH9+II9+IJ9+IK9+IL9+IM9+IN9+IO9+IP9+IQ9+IR9+IS9)</f>
        <v>0</v>
      </c>
      <c r="AJ42" s="316">
        <f>(((IV9*5)+(IW9*4)+(IX9*5)+(IY9*9)+(IZ9*6)+(JA9*6)+(JG9*2)+(JH9*7)+(JI9*8))-((JB9*6)+(JC9*8)+(JD9*5)+(JE9*10)+(JF9*8)+(JJ9*7)+(JK9*8)))/(IV9+IW9+IX9+IY9+IZ9+JA9+JB9+JC9+JD9+JE9+JF9+JG9+JH9+JI9+JJ9+JK9)</f>
        <v>-2.2</v>
      </c>
      <c r="AK42" s="295"/>
      <c r="AL42" s="272">
        <f>(((KF9*5)+(KG9*4)+(KH9*5)+(KI9*9)+(KJ9*6)+(KK9*6)+(KQ9*2)+(KR9*7)+(KS9*8))-((KL9*6)+(KM9*8)+(KN9*5)+(KO9*10)+(KP9*8)+(KT9*7)+(KU9*8)))/(KF9+KG9+KH9+KI9+KJ9+KK9+KL9+KM9+KN9+KO9+KP9+KQ9+KR9+KS9+KT9+KU9)</f>
        <v>-1.8</v>
      </c>
      <c r="AM42" s="272">
        <f>(((KX9*5)+(KY9*4)+(KZ9*5)+(LA9*9)+(LB9*6)+(LC9*6)+(LI9*2)+(LJ9*7)+(LK9*8))-((LD9*6)+(LE9*8)+(LF9*5)+(LG9*10)+(LH9*8)+((LL9*7)*1.5)+((LM9*8))*1.5))/(KX9+KY9+KZ9+LA9+LB9+LC9+LD9+LE9+LF9+LG9+LH9+LI9+LJ9+LK9+LL9+LM9)</f>
        <v>-5.625</v>
      </c>
      <c r="AN42" s="182"/>
      <c r="AO42" t="s" s="179">
        <v>94</v>
      </c>
      <c r="AP42" s="307">
        <f>CP27</f>
        <v>8</v>
      </c>
      <c r="AQ42" s="235">
        <v>8</v>
      </c>
      <c r="AR42" s="235">
        <f>CQ27</f>
        <v>15</v>
      </c>
      <c r="AS42" s="236">
        <v>8</v>
      </c>
      <c r="AT42" s="237">
        <f>((AP42+AR42+BE42)*100%)/(AP42+AR42+BE42+AQ42+AS42)</f>
        <v>0.6279069767441861</v>
      </c>
      <c r="AU42" s="238"/>
      <c r="AV42" s="296"/>
      <c r="AW42" s="237"/>
      <c r="AX42" s="240">
        <f>DE27</f>
        <v>3</v>
      </c>
      <c r="AY42" s="236">
        <f>DC27</f>
        <v>2</v>
      </c>
      <c r="AZ42" s="241">
        <f>AY42-AX42</f>
        <v>-1</v>
      </c>
      <c r="BA42" s="240">
        <f>DB27</f>
        <v>5</v>
      </c>
      <c r="BB42" s="236">
        <f>CZ27</f>
        <v>8</v>
      </c>
      <c r="BC42" s="241">
        <f>BA42-BB42</f>
        <v>-3</v>
      </c>
      <c r="BD42" s="237">
        <v>0.289</v>
      </c>
      <c r="BE42" s="240">
        <f>CU27</f>
        <v>4</v>
      </c>
      <c r="BF42" s="235">
        <f>DD27</f>
        <v>3</v>
      </c>
      <c r="BG42" s="235">
        <f>CR27</f>
        <v>2</v>
      </c>
      <c r="BH42" s="235">
        <f>CX27</f>
        <v>2</v>
      </c>
      <c r="BI42" s="235">
        <f>CS27</f>
        <v>0</v>
      </c>
      <c r="BJ42" s="235">
        <f>CY27</f>
        <v>0</v>
      </c>
      <c r="BK42" s="235">
        <f>CT27</f>
        <v>7</v>
      </c>
      <c r="BL42" t="s" s="242">
        <v>132</v>
      </c>
      <c r="BM42" t="s" s="243">
        <v>133</v>
      </c>
      <c r="BN42" s="217"/>
      <c r="BO42" s="218"/>
      <c r="BP42" s="218"/>
      <c r="BQ42" s="218"/>
      <c r="BR42" s="218"/>
      <c r="BS42" s="218"/>
      <c r="BT42" s="218"/>
      <c r="BU42" s="218"/>
      <c r="BV42" s="218"/>
      <c r="BW42" s="218"/>
      <c r="BX42" s="218"/>
      <c r="BY42" s="218"/>
      <c r="BZ42" s="218"/>
      <c r="CA42" s="218"/>
      <c r="CB42" s="218"/>
      <c r="CC42" s="218"/>
      <c r="CD42" s="218"/>
      <c r="CE42" s="218"/>
      <c r="CF42" s="218"/>
      <c r="CG42" s="218"/>
      <c r="CH42" s="218"/>
      <c r="CI42" s="218"/>
      <c r="CJ42" s="218"/>
      <c r="CK42" s="218"/>
      <c r="CL42" s="218"/>
      <c r="CM42" s="218"/>
      <c r="CN42" s="218"/>
      <c r="CO42" s="218"/>
      <c r="CP42" s="218"/>
      <c r="CQ42" s="218"/>
      <c r="CR42" s="218"/>
      <c r="CS42" s="218"/>
      <c r="CT42" s="218"/>
      <c r="CU42" s="218"/>
      <c r="CV42" s="218"/>
      <c r="CW42" s="218"/>
      <c r="CX42" s="218"/>
      <c r="CY42" s="218"/>
      <c r="CZ42" s="218"/>
      <c r="DA42" s="218"/>
      <c r="DB42" s="218"/>
      <c r="DC42" s="218"/>
      <c r="DD42" s="218"/>
      <c r="DE42" s="218"/>
      <c r="DF42" s="218"/>
      <c r="DG42" s="218"/>
      <c r="DH42" s="218"/>
      <c r="DI42" s="218"/>
      <c r="DJ42" s="218"/>
      <c r="DK42" s="218"/>
      <c r="DL42" s="218"/>
      <c r="DM42" s="218"/>
      <c r="DN42" s="218"/>
      <c r="DO42" s="218"/>
      <c r="DP42" s="218"/>
      <c r="DQ42" s="218"/>
      <c r="DR42" s="218"/>
      <c r="DS42" s="218"/>
      <c r="DT42" s="218"/>
      <c r="DU42" s="218"/>
      <c r="DV42" s="218"/>
      <c r="DW42" s="218"/>
      <c r="DX42" s="218"/>
      <c r="DY42" s="218"/>
      <c r="DZ42" s="218"/>
      <c r="EA42" s="218"/>
      <c r="EB42" s="218"/>
      <c r="EC42" s="218"/>
      <c r="ED42" s="218"/>
      <c r="EE42" s="218"/>
      <c r="EF42" s="218"/>
      <c r="EG42" s="218"/>
      <c r="EH42" s="218"/>
      <c r="EI42" s="218"/>
      <c r="EJ42" s="218"/>
      <c r="EK42" s="218"/>
      <c r="EL42" s="218"/>
      <c r="EM42" s="218"/>
      <c r="EN42" s="218"/>
      <c r="EO42" s="218"/>
      <c r="EP42" s="218"/>
      <c r="EQ42" s="218"/>
      <c r="ER42" s="218"/>
      <c r="ES42" s="218"/>
      <c r="ET42" s="218"/>
      <c r="EU42" s="218"/>
      <c r="EV42" s="218"/>
      <c r="EW42" s="218"/>
      <c r="EX42" s="218"/>
      <c r="EY42" s="218"/>
      <c r="EZ42" s="218"/>
      <c r="FA42" s="218"/>
      <c r="FB42" s="218"/>
      <c r="FC42" s="218"/>
      <c r="FD42" s="218"/>
      <c r="FE42" s="218"/>
      <c r="FF42" s="218"/>
      <c r="FG42" s="218"/>
      <c r="FH42" s="218"/>
      <c r="FI42" s="218"/>
      <c r="FJ42" s="218"/>
      <c r="FK42" s="218"/>
      <c r="FL42" s="218"/>
      <c r="FM42" s="218"/>
      <c r="FN42" s="218"/>
      <c r="FO42" s="218"/>
      <c r="FP42" s="218"/>
      <c r="FQ42" s="218"/>
      <c r="FR42" s="218"/>
      <c r="FS42" s="218"/>
      <c r="FT42" s="218"/>
      <c r="FU42" s="218"/>
      <c r="FV42" s="218"/>
      <c r="FW42" s="218"/>
      <c r="FX42" s="218"/>
      <c r="FY42" s="218"/>
      <c r="FZ42" s="218"/>
      <c r="GA42" s="218"/>
      <c r="GB42" s="218"/>
      <c r="GC42" s="218"/>
      <c r="GD42" s="218"/>
      <c r="GE42" s="218"/>
      <c r="GF42" s="218"/>
      <c r="GG42" s="218"/>
      <c r="GH42" s="218"/>
      <c r="GI42" s="218"/>
      <c r="GJ42" s="218"/>
      <c r="GK42" s="218"/>
      <c r="GL42" s="218"/>
      <c r="GM42" s="218"/>
      <c r="GN42" s="218"/>
      <c r="GO42" s="218"/>
      <c r="GP42" s="218"/>
      <c r="GQ42" s="218"/>
      <c r="GR42" s="218"/>
      <c r="GS42" s="218"/>
      <c r="GT42" s="218"/>
      <c r="GU42" s="218"/>
      <c r="GV42" s="218"/>
      <c r="GW42" s="218"/>
      <c r="GX42" s="218"/>
      <c r="GY42" s="218"/>
      <c r="GZ42" s="218"/>
      <c r="HA42" s="218"/>
      <c r="HB42" s="218"/>
      <c r="HC42" s="218"/>
      <c r="HD42" s="218"/>
      <c r="HE42" s="218"/>
      <c r="HF42" s="218"/>
      <c r="HG42" s="218"/>
      <c r="HH42" s="218"/>
      <c r="HI42" s="218"/>
      <c r="HJ42" s="218"/>
      <c r="HK42" s="218"/>
      <c r="HL42" s="218"/>
      <c r="HM42" s="218"/>
      <c r="HN42" s="218"/>
      <c r="HO42" s="218"/>
      <c r="HP42" s="218"/>
      <c r="HQ42" s="218"/>
      <c r="HR42" s="218"/>
      <c r="HS42" s="218"/>
      <c r="HT42" s="218"/>
      <c r="HU42" s="218"/>
      <c r="HV42" s="218"/>
      <c r="HW42" s="218"/>
      <c r="HX42" s="218"/>
      <c r="HY42" s="218"/>
      <c r="HZ42" s="218"/>
      <c r="IA42" s="218"/>
      <c r="IB42" s="218"/>
      <c r="IC42" s="218"/>
      <c r="ID42" s="218"/>
      <c r="IE42" s="218"/>
      <c r="IF42" s="218"/>
      <c r="IG42" s="218"/>
      <c r="IH42" s="218"/>
      <c r="II42" s="218"/>
      <c r="IJ42" s="218"/>
      <c r="IK42" s="218"/>
      <c r="IL42" s="218"/>
      <c r="IM42" s="218"/>
      <c r="IN42" s="218"/>
      <c r="IO42" s="218"/>
      <c r="IP42" s="218"/>
      <c r="IQ42" s="218"/>
      <c r="IR42" s="218"/>
      <c r="IS42" s="218"/>
      <c r="IT42" s="218"/>
      <c r="IU42" s="218"/>
      <c r="IV42" s="218"/>
      <c r="IW42" s="218"/>
      <c r="IX42" s="218"/>
      <c r="IY42" s="218"/>
      <c r="IZ42" s="218"/>
      <c r="JA42" s="218"/>
      <c r="JB42" s="218"/>
      <c r="JC42" s="218"/>
      <c r="JD42" s="218"/>
      <c r="JE42" s="218"/>
      <c r="JF42" s="218"/>
      <c r="JG42" s="218"/>
      <c r="JH42" s="218"/>
      <c r="JI42" s="218"/>
      <c r="JJ42" s="218"/>
      <c r="JK42" s="218"/>
      <c r="JL42" s="218"/>
      <c r="JM42" s="218"/>
      <c r="JN42" s="218"/>
      <c r="JO42" s="218"/>
      <c r="JP42" s="218"/>
      <c r="JQ42" s="218"/>
      <c r="JR42" s="218"/>
      <c r="JS42" s="218"/>
      <c r="JT42" s="218"/>
      <c r="JU42" s="218"/>
      <c r="JV42" s="218"/>
      <c r="JW42" s="218"/>
      <c r="JX42" s="218"/>
      <c r="JY42" s="218"/>
      <c r="JZ42" s="218"/>
      <c r="KA42" s="218"/>
      <c r="KB42" s="218"/>
      <c r="KC42" s="218"/>
      <c r="KD42" s="218"/>
      <c r="KE42" s="218"/>
      <c r="KF42" s="218"/>
      <c r="KG42" s="218"/>
      <c r="KH42" s="218"/>
      <c r="KI42" s="218"/>
      <c r="KJ42" s="218"/>
      <c r="KK42" s="218"/>
      <c r="KL42" s="218"/>
      <c r="KM42" s="218"/>
      <c r="KN42" s="218"/>
      <c r="KO42" s="218"/>
      <c r="KP42" s="218"/>
      <c r="KQ42" s="218"/>
      <c r="KR42" s="218"/>
      <c r="KS42" s="218"/>
      <c r="KT42" s="218"/>
      <c r="KU42" s="218"/>
      <c r="KV42" s="218"/>
      <c r="KW42" s="218"/>
      <c r="KX42" s="218"/>
      <c r="KY42" s="218"/>
      <c r="KZ42" s="218"/>
      <c r="LA42" s="218"/>
      <c r="LB42" s="218"/>
      <c r="LC42" s="218"/>
      <c r="LD42" s="218"/>
      <c r="LE42" s="218"/>
      <c r="LF42" s="218"/>
      <c r="LG42" s="218"/>
      <c r="LH42" s="218"/>
      <c r="LI42" s="218"/>
      <c r="LJ42" s="218"/>
      <c r="LK42" s="218"/>
      <c r="LL42" s="218"/>
      <c r="LM42" s="218"/>
      <c r="LN42" s="218"/>
      <c r="LO42" s="218"/>
      <c r="LP42" s="218"/>
      <c r="LQ42" s="218"/>
      <c r="LR42" s="218"/>
      <c r="LS42" s="218"/>
      <c r="LT42" s="218"/>
      <c r="LU42" s="218"/>
      <c r="LV42" s="218"/>
      <c r="LW42" s="218"/>
      <c r="LX42" s="218"/>
      <c r="LY42" s="218"/>
      <c r="LZ42" s="218"/>
      <c r="MA42" s="218"/>
      <c r="MB42" s="218"/>
      <c r="MC42" s="218"/>
      <c r="MD42" s="218"/>
      <c r="ME42" s="218"/>
      <c r="MF42" s="218"/>
      <c r="MG42" s="218"/>
      <c r="MH42" s="218"/>
      <c r="MI42" s="218"/>
      <c r="MJ42" s="218"/>
      <c r="MK42" s="218"/>
      <c r="ML42" s="218"/>
      <c r="MM42" s="218"/>
      <c r="MN42" s="218"/>
      <c r="MO42" s="218"/>
      <c r="MP42" s="218"/>
      <c r="MQ42" s="218"/>
      <c r="MR42" s="218"/>
      <c r="MS42" s="218"/>
      <c r="MT42" s="218"/>
      <c r="MU42" s="218"/>
      <c r="MV42" s="218"/>
      <c r="MW42" s="218"/>
      <c r="MX42" s="218"/>
      <c r="MY42" s="218"/>
      <c r="MZ42" s="218"/>
      <c r="NA42" s="218"/>
      <c r="NB42" s="218"/>
      <c r="NC42" s="218"/>
      <c r="ND42" s="218"/>
      <c r="NE42" s="218"/>
      <c r="NF42" s="218"/>
      <c r="NG42" s="218"/>
      <c r="NH42" s="218"/>
      <c r="NI42" s="218"/>
      <c r="NJ42" s="218"/>
      <c r="NK42" s="218"/>
      <c r="NL42" s="218"/>
      <c r="NM42" s="218"/>
      <c r="NN42" s="218"/>
      <c r="NO42" s="218"/>
      <c r="NP42" s="218"/>
      <c r="NQ42" s="218"/>
      <c r="NR42" s="218"/>
      <c r="NS42" s="218"/>
      <c r="NT42" s="218"/>
      <c r="NU42" s="218"/>
      <c r="NV42" s="218"/>
      <c r="NW42" s="218"/>
      <c r="NX42" s="218"/>
      <c r="NY42" s="218"/>
      <c r="NZ42" s="218"/>
      <c r="OA42" s="218"/>
      <c r="OB42" s="218"/>
      <c r="OC42" s="218"/>
      <c r="OD42" s="218"/>
      <c r="OE42" s="218"/>
      <c r="OF42" s="218"/>
      <c r="OG42" s="218"/>
      <c r="OH42" s="218"/>
      <c r="OI42" s="218"/>
      <c r="OJ42" s="218"/>
      <c r="OK42" s="218"/>
      <c r="OL42" s="218"/>
      <c r="OM42" s="218"/>
      <c r="ON42" s="218"/>
      <c r="OO42" s="218"/>
      <c r="OP42" s="218"/>
      <c r="OQ42" s="218"/>
      <c r="OR42" s="218"/>
      <c r="OS42" s="218"/>
      <c r="OT42" s="218"/>
      <c r="OU42" s="218"/>
      <c r="OV42" s="218"/>
      <c r="OW42" s="218"/>
      <c r="OX42" s="218"/>
      <c r="OY42" s="218"/>
      <c r="OZ42" s="218"/>
      <c r="PA42" s="218"/>
      <c r="PB42" s="218"/>
      <c r="PC42" s="218"/>
      <c r="PD42" s="218"/>
      <c r="PE42" s="218"/>
      <c r="PF42" s="218"/>
      <c r="PG42" s="218"/>
      <c r="PH42" s="218"/>
      <c r="PI42" s="218"/>
      <c r="PJ42" s="218"/>
      <c r="PK42" s="218"/>
      <c r="PL42" s="218"/>
      <c r="PM42" s="218"/>
      <c r="PN42" s="218"/>
      <c r="PO42" s="218"/>
      <c r="PP42" s="218"/>
      <c r="PQ42" s="218"/>
      <c r="PR42" s="218"/>
      <c r="PS42" s="218"/>
      <c r="PT42" s="218"/>
      <c r="PU42" s="218"/>
      <c r="PV42" s="218"/>
      <c r="PW42" s="218"/>
      <c r="PX42" s="218"/>
      <c r="PY42" s="218"/>
      <c r="PZ42" s="218"/>
      <c r="QA42" s="218"/>
      <c r="QB42" s="218"/>
      <c r="QC42" s="218"/>
      <c r="QD42" s="218"/>
      <c r="QE42" s="218"/>
      <c r="QF42" s="218"/>
      <c r="QG42" s="218"/>
      <c r="QH42" s="218"/>
      <c r="QI42" s="218"/>
      <c r="QJ42" s="218"/>
      <c r="QK42" s="218"/>
      <c r="QL42" s="218"/>
      <c r="QM42" s="218"/>
      <c r="QN42" s="218"/>
      <c r="QO42" s="218"/>
      <c r="QP42" s="218"/>
      <c r="QQ42" s="218"/>
      <c r="QR42" s="218"/>
      <c r="QS42" s="218"/>
      <c r="QT42" s="218"/>
      <c r="QU42" s="218"/>
      <c r="QV42" s="218"/>
      <c r="QW42" s="218"/>
      <c r="QX42" s="218"/>
      <c r="QY42" s="218"/>
      <c r="QZ42" s="218"/>
      <c r="RA42" s="218"/>
      <c r="RB42" s="218"/>
      <c r="RC42" s="219"/>
    </row>
    <row r="43" ht="30.1" customHeight="1">
      <c r="A43" s="244">
        <f>(((C43*5)+(D43*4)+(E43*5)+(F43*9)+(G43*7)+(H43*7)+(N43*3)+(O43*8)+(P43*9))-((I43*6)+(J43*8)+(K43*6)+(L43*10)+(M43*8)+(Q43*7)+(R43*8)))/(C43+D43+E43+F43+G43+H43+I43+J43+K43+L43+M43+N43+O43+P43+Q43+R43)</f>
        <v>1.64885496183206</v>
      </c>
      <c r="B43" t="s" s="317">
        <v>60</v>
      </c>
      <c r="C43" s="264">
        <f>D10+V10+AN10+BF10+BX10+CP10+DH10+DZ10+ER10+FJ10+GB10+GT10+HL10+ID10+IV10+JN10+KF10+KX10+LP10+MH10+MZ10+NR10+OJ10+PB10+PT10+QL10</f>
        <v>18</v>
      </c>
      <c r="D43" s="265">
        <f>E10+W10+AO10+BG10+BY10+CQ10+DI10+EA10+ES10+FK10+GC10+GU10+HM10+IE10+IW10+JO10+KG10+KY10+LQ10+MI10+NA10+NS10+OK10+PC10+PU10+QM10</f>
        <v>18</v>
      </c>
      <c r="E43" s="265">
        <f>F10+X10+AP10+BH10+BZ10+CR10+DJ10+EB10+ET10+FL10+GD10+GV10+HN10+IF10+IX10+JP10+KH10+KZ10+LR10+MJ10+NB10+NT10+OL10+PD10+PV10+QN10</f>
        <v>5</v>
      </c>
      <c r="F43" s="265">
        <f>G10+Y10+AQ10+BI10+CA10+CS10+DK10+EC10+EU10+FM10+GE10+GW10+HO10+IG10+IY10+JQ10+KI10+LA10+LS10+MK10+NC10+NU10+OM10+PE10+PW10+QO10</f>
        <v>2</v>
      </c>
      <c r="G43" s="265">
        <f>H10+Z10+AR10+BJ10+CB10+CT10+DL10+ED10+EV10+FN10+GF10+GX10+HP10+IH10+IZ10+JR10+KJ10+LB10+LT10+ML10+ND10+NV10+ON10+PF10+PX10+QP10</f>
        <v>25</v>
      </c>
      <c r="H43" s="265">
        <f>I10+AA10+AS10+BK10+CC10+CU10+DM10+EE10+EW10+FO10+GG10+GY10+HQ10+II10+JA10+JS10+KK10+LC10+LU10+MM10+NE10+NW10+OO10+PG10+PY10+QQ10</f>
        <v>10</v>
      </c>
      <c r="I43" s="265">
        <f>J10+AB10+AT10+BL10+CD10+CV10+DN10+EF10+EX10+FP10+GH10+GZ10+HR10+IJ10+JB10+JT10+KL10+LD10+LV10+MN10+NF10+NX10+OP10+PH10+PZ10+QR10</f>
        <v>11</v>
      </c>
      <c r="J43" s="265">
        <f>K10+AC10+AU10+BM10+CE10+CW10+DO10+EG10+EY10+FQ10+GI10+HA10+HS10+IK10+JC10+JU10+KM10+LE10+LW10+MO10+NG10+NY10+OQ10+PI10+QA10+QS10</f>
        <v>4</v>
      </c>
      <c r="K43" s="265">
        <f>L10+AD10+AV10+BN10+CF10+CX10+DP10+EH10+EZ10+FR10+GJ10+HB10+HT10+IL10+JD10+JV10+KN10+LF10+LX10+MP10+NH10+NZ10+OR10+PJ10+QB10+QT10</f>
        <v>4</v>
      </c>
      <c r="L43" s="265">
        <f>M10+AE10+AW10+BO10+CG10+CY10+DQ10+EI10+FA10+FS10+GK10+HC10+HU10+IM10+JE10+JW10+KO10+LG10+LY10+MQ10+NI10+OA10+OS10+PK10+QC10+QU10</f>
        <v>1</v>
      </c>
      <c r="M43" s="265">
        <f>N10+AF10+AX10+BP10+CH10+CZ10+DR10+EJ10+FB10+FT10+GL10+HD10+HV10+IN10+JF10+JX10+KP10+LH10+LZ10+MR10+NJ10+OB10+OT10+PL10+QD10+QV10</f>
        <v>14</v>
      </c>
      <c r="N43" s="265">
        <f>O10+AG10+AY10+BQ10+CI10+DA10+DS10+EK10+FC10+FU10+GM10+HE10+HW10+IO10+JG10+JY10+KQ10+LI10+MA10+MS10+NK10+OC10+OU10+PM10+QE10+QW10</f>
        <v>4</v>
      </c>
      <c r="O43" s="265">
        <f>P10+AH10+AZ10+BR10+CJ10+DB10+DT10+EL10+FD10+FV10+GN10+HF10+HX10+IP10+JH10+JZ10+KR10+LJ10+MB10+MT10+NL10+OD10+OV10+PN10+QF10+QX10</f>
        <v>5</v>
      </c>
      <c r="P43" s="265">
        <f>Q10+AI10+BA10+BS10+CK10+DC10+DU10+EM10+FE10+FW10+GO10+HG10+HY10+IQ10+JI10+KA10+KS10+LK10+MC10+MU10+NM10+OE10+OW10+PO10+QG10+QY10</f>
        <v>2</v>
      </c>
      <c r="Q43" s="265">
        <f>R10+AJ10+BB10+BT10+CL10+DD10+DV10+EN10+FF10+FX10+GP10+HH10+HZ10+IR10+JJ10+KB10+KT10+LL10+MD10+MV10+NN10+OF10+OX10+PP10+QH10+QZ10</f>
        <v>4</v>
      </c>
      <c r="R43" s="265">
        <f>S10+AK10+BC10+BU10+CM10+DE10+DW10+EO10+FG10+FY10+GQ10+HI10+IA10+IS10+JK10+KC10+KU10+LM10+ME10+MW10+NO10+OG10+OY10+PQ10+QI10+RA10</f>
        <v>4</v>
      </c>
      <c r="S43" s="265">
        <f>T10+AL10+BD10+BV10+CN10+DF10+DX10+EP10+FH10+FZ10+GR10+HJ10+IB10+IT10+JL10+KD10+KV10+LN10+MF10+MX10+NP10+OH10+OZ10+PR10+QJ10+RB10</f>
        <v>0</v>
      </c>
      <c r="T43" s="265">
        <f>U10+AM10+BE10+BW10+CO10+DG10+DY10+EQ10+FI10+GA10+GS10+HK10+IC10+IU10+JM10+KE10+KW10+LO10+MG10+MY10+NQ10+OI10+PA10+PS10+QK10+RC10</f>
        <v>0</v>
      </c>
      <c r="U43" s="299">
        <f>((T43)*100)/S43</f>
      </c>
      <c r="V43" s="318">
        <f>(((V10*5)+(W10*4)+(X10*5)+(Y10*9)+(Z10*6)+(AA10*6)+(AG10*2)+(AH10*7)+(AI10*8))-((AB10*6)+(AC10*8)+(AD10*5)+(AE10*10)+(AF10*8)+(AJ10*7)+(AK10*8)))/(V10+W10+X10+Y10+Z10+AA10+AB10+AC10+AD10+AE10+AF10+AG10+AH10+AI10+AJ10+AK10)</f>
        <v>1</v>
      </c>
      <c r="W43" s="301"/>
      <c r="X43" s="319">
        <f>(((BF10*5)+(BG10*4)+(BH10*5)+(BI10*9)+(BJ10*6)+(BK10*6)+(BQ10*2)+(BR10*7)+(BS10*8))-((BL10*6)+(BM10*8)+(BN10*5)+(BO10*10)+(BP10*8)+(BT10*7)+(BU10*8)))/(BF10+BG10+BH10+BI10+BJ10+BK10+BL10+BM10+BN10+BO10+BP10+BQ10+BR10+BS10+BT10+BU10)</f>
        <v>3.53846153846154</v>
      </c>
      <c r="Y43" s="303">
        <f>(((D10*5)+(E10*4)+(F10*5)+(G10*9)+(H10*6)+(I10*6)+(O10*2)+(P10*7)+(Q10*8))-((J10*6)+(K10*8)+(L10*5)+(M10*10)+(N10*8)+(R10*7)+(S10*8)))/(D10+E10+F10+G10+H10+I10+J10+K10+L10+M10+N10+O10+P10+Q10+R10+S10)</f>
        <v>-7</v>
      </c>
      <c r="Z43" s="303">
        <f>(((BX10*5)+(BY10*4)+(BZ10*5)+(CA10*9)+(CB10*6)+(CC10*6)+(CI10*2)+(CJ10*7)+(CK10*8))-((CD10*6)+(CE10*8)+(CF10*5)+(CG10*10)+(CH10*8)+(CL10*7)+(CM10*8)))/(BX10+BY10+BZ10+CA10+CB10+CC10+CD10+CE10+CF10+CG10+CH10+CI10+CJ10+CK10+CL10+CM10)</f>
        <v>2.125</v>
      </c>
      <c r="AA43" s="320">
        <f>(((CP10*5)+(CQ10*4)+(CR10*5)+(CS10*9)+(CT10*6)+(CU10*6)+(DA10*2)+(DB10*7)+(DC10*8))-((CV10*6)+(CW10*8)+(CX10*5)+(CY10*10)+(CZ10*8)+(DD10*7)+(DE10*8)))/(CP10+CQ10+CR10+CS10+CT10+CU10+CV10+CW10+CX10+CY10+CZ10+DA10+DB10+DC10+DD10+DE10)</f>
        <v>-1</v>
      </c>
      <c r="AB43" s="303">
        <f>(((DH10*5)+(DI10*4)+(DJ10*5)+(DK10*9)+(DL10*6)+(DM10*6)+(DS10*2)+(DT10*7)+(DU10*8))-((DN10*6)+(DO10*8)+(DP10*5)+(DQ10*10)+(DR10*8)+(DV10*7)+(DW10*8)))/(DH10+DI10+DJ10+DK10+DL10+DM10+DN10+DO10+DP10+DQ10+DR10+DS10+DT10+DU10+DV10+DW10)</f>
        <v>3.40909090909091</v>
      </c>
      <c r="AC43" s="303">
        <f>(((DZ10*5)+(EA10*4)+(EB10*5)+(EC10*9)+(ED10*6)+(EE10*6)+(EK10*2)+(EL10*7)+(EM10*8))-((EF10*6)+(EG10*8)+(EH10*5)+(EI10*10)+((EJ10*8)*1.5)+(EN10*7)+(EO10*8)))/(DZ10+EA10+EB10+EC10+ED10+EE10+EF10+EG10+EH10+EI10+EJ10+EK10+EL10+EM10+EN10+EO10)</f>
        <v>-2</v>
      </c>
      <c r="AD43" s="314">
        <f>(((ER10*5)+(ES10*4)+(ET10*5)+(EU10*9)+(EV10*6)+(EW10*6)+(FC10*2)+(FD10*7)+(FE10*8))-((EX10*6)+(EY10*8)+(EZ10*5)+(FA10*10)+(FB10*8)+(FF10*7)+(FG10*8)))/(ER10+ES10+ET10+EU10+EV10+EW10+EX10+EY10+EZ10+FA10+FB10+FC10+FD10+FE10+FF10+FG10)</f>
        <v>-1.25</v>
      </c>
      <c r="AE43" s="272">
        <f>(((FJ10*5)+(FK10*4)+(FL10*5)+(FM10*9)+(FN10*6)+(FO10*6)+(FU10*2)+(FV10*7)+(FW10*8))-((FP10*6)+(FQ10*8)+(FR10*5)+(FS10*10)+(FT10*8)+(FX10*7)+(FY10*8)))/(FJ10+FK10+FL10+FM10+FN10+FO10+FP10+FQ10+FR10+FS10+FT10+FU10+FV10+FW10+FX10+FY10)</f>
        <v>1.14285714285714</v>
      </c>
      <c r="AF43" s="272">
        <f>(((GB10*5)+(GC10*4)+(GD10*5)+(GE10*9)+(GF10*6)+(GG10*6)+(GM10*2)+(GN10*7)+(GO10*8))-((GH10*6)+(GI10*8)+(GJ10*5)+(GK10*10)+(GL10*8)+(GP10*7)+(GQ10*8)))/(GB10+GC10+GD10+GE10+GF10+GG10+GH10+GI10+GJ10+GK10+GL10+GM10+GN10+GO10+GP10+GQ10)</f>
        <v>2.5</v>
      </c>
      <c r="AG43" s="316">
        <f>(((GT10*5)+(GU10*4)+(GV10*5)+(GW10*9)+(GX10*6)+(GY10*6)+(HE10*2)+(HF10*7)+(HG10*8))-((GZ10*6)+(HA10*8)+(HB10*5)+(HC10*10)+(HD10*8)+(HH10*7)+(HI10*8)))/(GT10+GU10+GV10+GW10+GX10+GY10+GZ10+HA10+HB10+HC10+HD10+HE10+HF10+HG10+HH10+HI10)</f>
        <v>0</v>
      </c>
      <c r="AH43" s="260"/>
      <c r="AI43" s="295"/>
      <c r="AJ43" s="272">
        <f>(((IV10*5)+(IW10*4)+(IX10*5)+(IY10*9)+(IZ10*6)+(JA10*6)+(JG10*2)+(JH10*7)+(JI10*8))-((JB10*6)+(JC10*8)+(JD10*5)+(JE10*10)+(JF10*8)+(JJ10*7)+(JK10*8)))/(IV10+IW10+IX10+IY10+IZ10+JA10+JB10+JC10+JD10+JE10+JF10+JG10+JH10+JI10+JJ10+JK10)</f>
        <v>3.5</v>
      </c>
      <c r="AK43" s="315">
        <f>(((JN10*5)+(JO10*4)+(JP10*5)+(JQ10*9)+(JR10*6)+(JS10*6)+(JY10*2)+(JZ10*7)+(KA10*8))-((JT10*6)+(JU10*8)+(JV10*5)+(JW10*10)+(JX10*8)+(KB10*7)+(KC10*8)))/(JN10+JO10+JP10+JQ10+JR10+JS10+JT10+JU10+JV10+JW10+JX10+JY10+JZ10+KA10+KB10+KC10)</f>
        <v>-1.5</v>
      </c>
      <c r="AL43" s="272">
        <f>(((KF10*5)+(KG10*4)+(KH10*5)+(KI10*9)+(KJ10*6)+(KK10*6)+(KQ10*2)+(KR10*7)+(KS10*8))-((KL10*6)+(KM10*8)+(KN10*5)+(KO10*10)+(KP10*8)+(KT10*7)+(KU10*8)))/(KF10+KG10+KH10+KI10+KJ10+KK10+KL10+KM10+KN10+KO10+KP10+KQ10+KR10+KS10+KT10+KU10)</f>
        <v>-0.625</v>
      </c>
      <c r="AM43" s="272">
        <f>(((KX10*5)+(KY10*4)+(KZ10*5)+(LA10*9)+(LB10*6)+(LC10*6)+(LI10*2)+(LJ10*7)+(LK10*8))-((LD10*6)+(LE10*8)+(LF10*5)+(LG10*10)+(LH10*8)+(LL10*7)+(LM10*8)))/(KX10+KY10+KZ10+LA10+LB10+LC10+LD10+LE10+LF10+LG10+LH10+LI10+LJ10+LK10+LL10+LM10)</f>
        <v>-6</v>
      </c>
      <c r="AN43" s="182"/>
      <c r="AO43" t="s" s="179">
        <v>95</v>
      </c>
      <c r="AP43" s="307">
        <f>DH27</f>
        <v>12</v>
      </c>
      <c r="AQ43" s="235">
        <v>7</v>
      </c>
      <c r="AR43" s="235">
        <f>DI27</f>
        <v>18</v>
      </c>
      <c r="AS43" s="236">
        <v>3</v>
      </c>
      <c r="AT43" s="237">
        <f>((AP43+AR43+BE43)*100%)/(AP43+AR43+BE43+AQ43+AS43)</f>
        <v>0.772727272727273</v>
      </c>
      <c r="AU43" s="238"/>
      <c r="AV43" s="296"/>
      <c r="AW43" s="237"/>
      <c r="AX43" s="240">
        <f>DW27</f>
        <v>6</v>
      </c>
      <c r="AY43" s="236">
        <f>DU27</f>
        <v>3</v>
      </c>
      <c r="AZ43" s="241">
        <f>AY43-AX43</f>
        <v>-3</v>
      </c>
      <c r="BA43" s="240">
        <f>DT27</f>
        <v>10</v>
      </c>
      <c r="BB43" s="236">
        <f>DR27</f>
        <v>14</v>
      </c>
      <c r="BC43" s="241">
        <f>BA43-BB43</f>
        <v>-4</v>
      </c>
      <c r="BD43" s="237">
        <v>0.429</v>
      </c>
      <c r="BE43" s="240">
        <f>DM27</f>
        <v>4</v>
      </c>
      <c r="BF43" s="235">
        <f>DV27</f>
        <v>3</v>
      </c>
      <c r="BG43" s="235">
        <f>DJ27</f>
        <v>2</v>
      </c>
      <c r="BH43" s="235">
        <f>DP27</f>
        <v>0</v>
      </c>
      <c r="BI43" s="235">
        <f>DK27</f>
        <v>0</v>
      </c>
      <c r="BJ43" s="235">
        <f>DQ27</f>
        <v>0</v>
      </c>
      <c r="BK43" s="235">
        <f>DL27</f>
        <v>13</v>
      </c>
      <c r="BL43" t="s" s="242">
        <v>134</v>
      </c>
      <c r="BM43" t="s" s="243">
        <v>131</v>
      </c>
      <c r="BN43" s="217"/>
      <c r="BO43" s="218"/>
      <c r="BP43" s="218"/>
      <c r="BQ43" s="218"/>
      <c r="BR43" s="218"/>
      <c r="BS43" s="218"/>
      <c r="BT43" s="218"/>
      <c r="BU43" s="218"/>
      <c r="BV43" s="218"/>
      <c r="BW43" s="218"/>
      <c r="BX43" s="218"/>
      <c r="BY43" s="218"/>
      <c r="BZ43" s="218"/>
      <c r="CA43" s="218"/>
      <c r="CB43" s="218"/>
      <c r="CC43" s="218"/>
      <c r="CD43" s="218"/>
      <c r="CE43" s="218"/>
      <c r="CF43" s="218"/>
      <c r="CG43" s="218"/>
      <c r="CH43" s="218"/>
      <c r="CI43" s="218"/>
      <c r="CJ43" s="218"/>
      <c r="CK43" s="218"/>
      <c r="CL43" s="218"/>
      <c r="CM43" s="218"/>
      <c r="CN43" s="218"/>
      <c r="CO43" s="218"/>
      <c r="CP43" s="218"/>
      <c r="CQ43" s="218"/>
      <c r="CR43" s="218"/>
      <c r="CS43" s="218"/>
      <c r="CT43" s="218"/>
      <c r="CU43" s="218"/>
      <c r="CV43" s="218"/>
      <c r="CW43" s="218"/>
      <c r="CX43" s="218"/>
      <c r="CY43" s="218"/>
      <c r="CZ43" s="218"/>
      <c r="DA43" s="218"/>
      <c r="DB43" s="218"/>
      <c r="DC43" s="218"/>
      <c r="DD43" s="218"/>
      <c r="DE43" s="218"/>
      <c r="DF43" s="218"/>
      <c r="DG43" s="218"/>
      <c r="DH43" s="218"/>
      <c r="DI43" s="218"/>
      <c r="DJ43" s="218"/>
      <c r="DK43" s="218"/>
      <c r="DL43" s="218"/>
      <c r="DM43" s="218"/>
      <c r="DN43" s="218"/>
      <c r="DO43" s="218"/>
      <c r="DP43" s="218"/>
      <c r="DQ43" s="218"/>
      <c r="DR43" s="218"/>
      <c r="DS43" s="218"/>
      <c r="DT43" s="218"/>
      <c r="DU43" s="218"/>
      <c r="DV43" s="218"/>
      <c r="DW43" s="218"/>
      <c r="DX43" s="218"/>
      <c r="DY43" s="218"/>
      <c r="DZ43" s="218"/>
      <c r="EA43" s="218"/>
      <c r="EB43" s="218"/>
      <c r="EC43" s="218"/>
      <c r="ED43" s="218"/>
      <c r="EE43" s="218"/>
      <c r="EF43" s="218"/>
      <c r="EG43" s="218"/>
      <c r="EH43" s="218"/>
      <c r="EI43" s="218"/>
      <c r="EJ43" s="218"/>
      <c r="EK43" s="218"/>
      <c r="EL43" s="218"/>
      <c r="EM43" s="218"/>
      <c r="EN43" s="218"/>
      <c r="EO43" s="218"/>
      <c r="EP43" s="218"/>
      <c r="EQ43" s="218"/>
      <c r="ER43" s="218"/>
      <c r="ES43" s="218"/>
      <c r="ET43" s="218"/>
      <c r="EU43" s="218"/>
      <c r="EV43" s="218"/>
      <c r="EW43" s="218"/>
      <c r="EX43" s="218"/>
      <c r="EY43" s="218"/>
      <c r="EZ43" s="218"/>
      <c r="FA43" s="218"/>
      <c r="FB43" s="218"/>
      <c r="FC43" s="218"/>
      <c r="FD43" s="218"/>
      <c r="FE43" s="218"/>
      <c r="FF43" s="218"/>
      <c r="FG43" s="218"/>
      <c r="FH43" s="218"/>
      <c r="FI43" s="218"/>
      <c r="FJ43" s="218"/>
      <c r="FK43" s="218"/>
      <c r="FL43" s="218"/>
      <c r="FM43" s="218"/>
      <c r="FN43" s="218"/>
      <c r="FO43" s="218"/>
      <c r="FP43" s="218"/>
      <c r="FQ43" s="218"/>
      <c r="FR43" s="218"/>
      <c r="FS43" s="218"/>
      <c r="FT43" s="218"/>
      <c r="FU43" s="218"/>
      <c r="FV43" s="218"/>
      <c r="FW43" s="218"/>
      <c r="FX43" s="218"/>
      <c r="FY43" s="218"/>
      <c r="FZ43" s="218"/>
      <c r="GA43" s="218"/>
      <c r="GB43" s="218"/>
      <c r="GC43" s="218"/>
      <c r="GD43" s="218"/>
      <c r="GE43" s="218"/>
      <c r="GF43" s="218"/>
      <c r="GG43" s="218"/>
      <c r="GH43" s="218"/>
      <c r="GI43" s="218"/>
      <c r="GJ43" s="218"/>
      <c r="GK43" s="218"/>
      <c r="GL43" s="218"/>
      <c r="GM43" s="218"/>
      <c r="GN43" s="218"/>
      <c r="GO43" s="218"/>
      <c r="GP43" s="218"/>
      <c r="GQ43" s="218"/>
      <c r="GR43" s="218"/>
      <c r="GS43" s="218"/>
      <c r="GT43" s="218"/>
      <c r="GU43" s="218"/>
      <c r="GV43" s="218"/>
      <c r="GW43" s="218"/>
      <c r="GX43" s="218"/>
      <c r="GY43" s="218"/>
      <c r="GZ43" s="218"/>
      <c r="HA43" s="218"/>
      <c r="HB43" s="218"/>
      <c r="HC43" s="218"/>
      <c r="HD43" s="218"/>
      <c r="HE43" s="218"/>
      <c r="HF43" s="218"/>
      <c r="HG43" s="218"/>
      <c r="HH43" s="218"/>
      <c r="HI43" s="218"/>
      <c r="HJ43" s="218"/>
      <c r="HK43" s="218"/>
      <c r="HL43" s="218"/>
      <c r="HM43" s="218"/>
      <c r="HN43" s="218"/>
      <c r="HO43" s="218"/>
      <c r="HP43" s="218"/>
      <c r="HQ43" s="218"/>
      <c r="HR43" s="218"/>
      <c r="HS43" s="218"/>
      <c r="HT43" s="218"/>
      <c r="HU43" s="218"/>
      <c r="HV43" s="218"/>
      <c r="HW43" s="218"/>
      <c r="HX43" s="218"/>
      <c r="HY43" s="218"/>
      <c r="HZ43" s="218"/>
      <c r="IA43" s="218"/>
      <c r="IB43" s="218"/>
      <c r="IC43" s="218"/>
      <c r="ID43" s="218"/>
      <c r="IE43" s="218"/>
      <c r="IF43" s="218"/>
      <c r="IG43" s="218"/>
      <c r="IH43" s="218"/>
      <c r="II43" s="218"/>
      <c r="IJ43" s="218"/>
      <c r="IK43" s="218"/>
      <c r="IL43" s="218"/>
      <c r="IM43" s="218"/>
      <c r="IN43" s="218"/>
      <c r="IO43" s="218"/>
      <c r="IP43" s="218"/>
      <c r="IQ43" s="218"/>
      <c r="IR43" s="218"/>
      <c r="IS43" s="218"/>
      <c r="IT43" s="218"/>
      <c r="IU43" s="218"/>
      <c r="IV43" s="218"/>
      <c r="IW43" s="218"/>
      <c r="IX43" s="218"/>
      <c r="IY43" s="218"/>
      <c r="IZ43" s="218"/>
      <c r="JA43" s="218"/>
      <c r="JB43" s="218"/>
      <c r="JC43" s="218"/>
      <c r="JD43" s="218"/>
      <c r="JE43" s="218"/>
      <c r="JF43" s="218"/>
      <c r="JG43" s="218"/>
      <c r="JH43" s="218"/>
      <c r="JI43" s="218"/>
      <c r="JJ43" s="218"/>
      <c r="JK43" s="218"/>
      <c r="JL43" s="218"/>
      <c r="JM43" s="218"/>
      <c r="JN43" s="218"/>
      <c r="JO43" s="218"/>
      <c r="JP43" s="218"/>
      <c r="JQ43" s="218"/>
      <c r="JR43" s="218"/>
      <c r="JS43" s="218"/>
      <c r="JT43" s="218"/>
      <c r="JU43" s="218"/>
      <c r="JV43" s="218"/>
      <c r="JW43" s="218"/>
      <c r="JX43" s="218"/>
      <c r="JY43" s="218"/>
      <c r="JZ43" s="218"/>
      <c r="KA43" s="218"/>
      <c r="KB43" s="218"/>
      <c r="KC43" s="218"/>
      <c r="KD43" s="218"/>
      <c r="KE43" s="218"/>
      <c r="KF43" s="218"/>
      <c r="KG43" s="218"/>
      <c r="KH43" s="218"/>
      <c r="KI43" s="218"/>
      <c r="KJ43" s="218"/>
      <c r="KK43" s="218"/>
      <c r="KL43" s="218"/>
      <c r="KM43" s="218"/>
      <c r="KN43" s="218"/>
      <c r="KO43" s="218"/>
      <c r="KP43" s="218"/>
      <c r="KQ43" s="218"/>
      <c r="KR43" s="218"/>
      <c r="KS43" s="218"/>
      <c r="KT43" s="218"/>
      <c r="KU43" s="218"/>
      <c r="KV43" s="218"/>
      <c r="KW43" s="218"/>
      <c r="KX43" s="218"/>
      <c r="KY43" s="218"/>
      <c r="KZ43" s="218"/>
      <c r="LA43" s="218"/>
      <c r="LB43" s="218"/>
      <c r="LC43" s="218"/>
      <c r="LD43" s="218"/>
      <c r="LE43" s="218"/>
      <c r="LF43" s="218"/>
      <c r="LG43" s="218"/>
      <c r="LH43" s="218"/>
      <c r="LI43" s="218"/>
      <c r="LJ43" s="218"/>
      <c r="LK43" s="218"/>
      <c r="LL43" s="218"/>
      <c r="LM43" s="218"/>
      <c r="LN43" s="218"/>
      <c r="LO43" s="218"/>
      <c r="LP43" s="218"/>
      <c r="LQ43" s="218"/>
      <c r="LR43" s="218"/>
      <c r="LS43" s="218"/>
      <c r="LT43" s="218"/>
      <c r="LU43" s="218"/>
      <c r="LV43" s="218"/>
      <c r="LW43" s="218"/>
      <c r="LX43" s="218"/>
      <c r="LY43" s="218"/>
      <c r="LZ43" s="218"/>
      <c r="MA43" s="218"/>
      <c r="MB43" s="218"/>
      <c r="MC43" s="218"/>
      <c r="MD43" s="218"/>
      <c r="ME43" s="218"/>
      <c r="MF43" s="218"/>
      <c r="MG43" s="218"/>
      <c r="MH43" s="218"/>
      <c r="MI43" s="218"/>
      <c r="MJ43" s="218"/>
      <c r="MK43" s="218"/>
      <c r="ML43" s="218"/>
      <c r="MM43" s="218"/>
      <c r="MN43" s="218"/>
      <c r="MO43" s="218"/>
      <c r="MP43" s="218"/>
      <c r="MQ43" s="218"/>
      <c r="MR43" s="218"/>
      <c r="MS43" s="218"/>
      <c r="MT43" s="218"/>
      <c r="MU43" s="218"/>
      <c r="MV43" s="218"/>
      <c r="MW43" s="218"/>
      <c r="MX43" s="218"/>
      <c r="MY43" s="218"/>
      <c r="MZ43" s="218"/>
      <c r="NA43" s="218"/>
      <c r="NB43" s="218"/>
      <c r="NC43" s="218"/>
      <c r="ND43" s="218"/>
      <c r="NE43" s="218"/>
      <c r="NF43" s="218"/>
      <c r="NG43" s="218"/>
      <c r="NH43" s="218"/>
      <c r="NI43" s="218"/>
      <c r="NJ43" s="218"/>
      <c r="NK43" s="218"/>
      <c r="NL43" s="218"/>
      <c r="NM43" s="218"/>
      <c r="NN43" s="218"/>
      <c r="NO43" s="218"/>
      <c r="NP43" s="218"/>
      <c r="NQ43" s="218"/>
      <c r="NR43" s="218"/>
      <c r="NS43" s="218"/>
      <c r="NT43" s="218"/>
      <c r="NU43" s="218"/>
      <c r="NV43" s="218"/>
      <c r="NW43" s="218"/>
      <c r="NX43" s="218"/>
      <c r="NY43" s="218"/>
      <c r="NZ43" s="218"/>
      <c r="OA43" s="218"/>
      <c r="OB43" s="218"/>
      <c r="OC43" s="218"/>
      <c r="OD43" s="218"/>
      <c r="OE43" s="218"/>
      <c r="OF43" s="218"/>
      <c r="OG43" s="218"/>
      <c r="OH43" s="218"/>
      <c r="OI43" s="218"/>
      <c r="OJ43" s="218"/>
      <c r="OK43" s="218"/>
      <c r="OL43" s="218"/>
      <c r="OM43" s="218"/>
      <c r="ON43" s="218"/>
      <c r="OO43" s="218"/>
      <c r="OP43" s="218"/>
      <c r="OQ43" s="218"/>
      <c r="OR43" s="218"/>
      <c r="OS43" s="218"/>
      <c r="OT43" s="218"/>
      <c r="OU43" s="218"/>
      <c r="OV43" s="218"/>
      <c r="OW43" s="218"/>
      <c r="OX43" s="218"/>
      <c r="OY43" s="218"/>
      <c r="OZ43" s="218"/>
      <c r="PA43" s="218"/>
      <c r="PB43" s="218"/>
      <c r="PC43" s="218"/>
      <c r="PD43" s="218"/>
      <c r="PE43" s="218"/>
      <c r="PF43" s="218"/>
      <c r="PG43" s="218"/>
      <c r="PH43" s="218"/>
      <c r="PI43" s="218"/>
      <c r="PJ43" s="218"/>
      <c r="PK43" s="218"/>
      <c r="PL43" s="218"/>
      <c r="PM43" s="218"/>
      <c r="PN43" s="218"/>
      <c r="PO43" s="218"/>
      <c r="PP43" s="218"/>
      <c r="PQ43" s="218"/>
      <c r="PR43" s="218"/>
      <c r="PS43" s="218"/>
      <c r="PT43" s="218"/>
      <c r="PU43" s="218"/>
      <c r="PV43" s="218"/>
      <c r="PW43" s="218"/>
      <c r="PX43" s="218"/>
      <c r="PY43" s="218"/>
      <c r="PZ43" s="218"/>
      <c r="QA43" s="218"/>
      <c r="QB43" s="218"/>
      <c r="QC43" s="218"/>
      <c r="QD43" s="218"/>
      <c r="QE43" s="218"/>
      <c r="QF43" s="218"/>
      <c r="QG43" s="218"/>
      <c r="QH43" s="218"/>
      <c r="QI43" s="218"/>
      <c r="QJ43" s="218"/>
      <c r="QK43" s="218"/>
      <c r="QL43" s="218"/>
      <c r="QM43" s="218"/>
      <c r="QN43" s="218"/>
      <c r="QO43" s="218"/>
      <c r="QP43" s="218"/>
      <c r="QQ43" s="218"/>
      <c r="QR43" s="218"/>
      <c r="QS43" s="218"/>
      <c r="QT43" s="218"/>
      <c r="QU43" s="218"/>
      <c r="QV43" s="218"/>
      <c r="QW43" s="218"/>
      <c r="QX43" s="218"/>
      <c r="QY43" s="218"/>
      <c r="QZ43" s="218"/>
      <c r="RA43" s="218"/>
      <c r="RB43" s="218"/>
      <c r="RC43" s="219"/>
    </row>
    <row r="44" ht="30.1" customHeight="1">
      <c r="A44" s="244">
        <f>(((C44*5)+(D44*4)+(E44*5)+(F44*9)+(G44*7)+(H44*7)+(N44*3)+(O44*8)+(P44*9))-((I44*6)+(J44*8)+(K44*6)+(L44*10)+(M44*8)+(Q44*7)+(R44*8)))/(C44+D44+E44+F44+G44+H44+I44+J44+K44+L44+M44+N44+O44+P44+Q44+R44)</f>
        <v>1</v>
      </c>
      <c r="B44" t="s" s="321">
        <v>61</v>
      </c>
      <c r="C44" s="246">
        <f>D11+V11+AN11+BF11+BX11+CP11+DH11+DZ11+ER11+FJ11+GB11+GT11+HL11+ID11+IV11+JN11+KF11+KX11+LP11+MH11+MZ11+NR11+OJ11+PB11+PT11+QL11</f>
        <v>13</v>
      </c>
      <c r="D44" s="247">
        <f>E11+W11+AO11+BG11+BY11+CQ11+DI11+EA11+ES11+FK11+GC11+GU11+HM11+IE11+IW11+JO11+KG11+KY11+LQ11+MI11+NA11+NS11+OK11+PC11+PU11+QM11</f>
        <v>35</v>
      </c>
      <c r="E44" s="247">
        <f>F11+X11+AP11+BH11+BZ11+CR11+DJ11+EB11+ET11+FL11+GD11+GV11+HN11+IF11+IX11+JP11+KH11+KZ11+LR11+MJ11+NB11+NT11+OL11+PD11+PV11+QN11</f>
        <v>11</v>
      </c>
      <c r="F44" s="247">
        <f>G11+Y11+AQ11+BI11+CA11+CS11+DK11+EC11+EU11+FM11+GE11+GW11+HO11+IG11+IY11+JQ11+KI11+LA11+LS11+MK11+NC11+NU11+OM11+PE11+PW11+QO11</f>
        <v>2</v>
      </c>
      <c r="G44" s="247">
        <f>H11+Z11+AR11+BJ11+CB11+CT11+DL11+ED11+EV11+FN11+GF11+GX11+HP11+IH11+IZ11+JR11+KJ11+LB11+LT11+ML11+ND11+NV11+ON11+PF11+PX11+QP11</f>
        <v>30</v>
      </c>
      <c r="H44" s="247">
        <f>I11+AA11+AS11+BK11+CC11+CU11+DM11+EE11+EW11+FO11+GG11+GY11+HQ11+II11+JA11+JS11+KK11+LC11+LU11+MM11+NE11+NW11+OO11+PG11+PY11+QQ11</f>
        <v>5</v>
      </c>
      <c r="I44" s="247">
        <f>J11+AB11+AT11+BL11+CD11+CV11+DN11+EF11+EX11+FP11+GH11+GZ11+HR11+IJ11+JB11+JT11+KL11+LD11+LV11+MN11+NF11+NX11+OP11+PH11+PZ11+QR11</f>
        <v>11</v>
      </c>
      <c r="J44" s="247">
        <f>K11+AC11+AU11+BM11+CE11+CW11+DO11+EG11+EY11+FQ11+GI11+HA11+HS11+IK11+JC11+JU11+KM11+LE11+LW11+MO11+NG11+NY11+OQ11+PI11+QA11+QS11</f>
        <v>11</v>
      </c>
      <c r="K44" s="247">
        <f>L11+AD11+AV11+BN11+CF11+CX11+DP11+EH11+EZ11+FR11+GJ11+HB11+HT11+IL11+JD11+JV11+KN11+LF11+LX11+MP11+NH11+NZ11+OR11+PJ11+QB11+QT11</f>
        <v>6</v>
      </c>
      <c r="L44" s="247">
        <f>M11+AE11+AW11+BO11+CG11+CY11+DQ11+EI11+FA11+FS11+GK11+HC11+HU11+IM11+JE11+JW11+KO11+LG11+LY11+MQ11+NI11+OA11+OS11+PK11+QC11+QU11</f>
        <v>0</v>
      </c>
      <c r="M44" s="247">
        <f>N11+AF11+AX11+BP11+CH11+CZ11+DR11+EJ11+FB11+FT11+GL11+HD11+HV11+IN11+JF11+JX11+KP11+LH11+LZ11+MR11+NJ11+OB11+OT11+PL11+QD11+QV11</f>
        <v>26</v>
      </c>
      <c r="N44" s="247">
        <f>O11+AG11+AY11+BQ11+CI11+DA11+DS11+EK11+FC11+FU11+GM11+HE11+HW11+IO11+JG11+JY11+KQ11+LI11+MA11+MS11+NK11+OC11+OU11+PM11+QE11+QW11</f>
        <v>3</v>
      </c>
      <c r="O44" s="247">
        <f>P11+AH11+AZ11+BR11+CJ11+DB11+DT11+EL11+FD11+FV11+GN11+HF11+HX11+IP11+JH11+JZ11+KR11+LJ11+MB11+MT11+NL11+OD11+OV11+PN11+QF11+QX11</f>
        <v>19</v>
      </c>
      <c r="P44" s="247">
        <f>Q11+AI11+BA11+BS11+CK11+DC11+DU11+EM11+FE11+FW11+GO11+HG11+HY11+IQ11+JI11+KA11+KS11+LK11+MC11+MU11+NM11+OE11+OW11+PO11+QG11+QY11</f>
        <v>7</v>
      </c>
      <c r="Q44" s="247">
        <f>R11+AJ11+BB11+BT11+CL11+DD11+DV11+EN11+FF11+FX11+GP11+HH11+HZ11+IR11+JJ11+KB11+KT11+LL11+MD11+MV11+NN11+OF11+OX11+PP11+QH11+QZ11</f>
        <v>10</v>
      </c>
      <c r="R44" s="247">
        <f>S11+AK11+BC11+BU11+CM11+DE11+DW11+EO11+FG11+FY11+GQ11+HI11+IA11+IS11+JK11+KC11+KU11+LM11+ME11+MW11+NO11+OG11+OY11+PQ11+QI11+RA11</f>
        <v>10</v>
      </c>
      <c r="S44" s="247">
        <f>T11+AL11+BD11+BV11+CN11+DF11+DX11+EP11+FH11+FZ11+GR11+HJ11+IB11+IT11+JL11+KD11+KV11+LN11+MF11+MX11+NP11+OH11+OZ11+PR11+QJ11+RB11</f>
        <v>3</v>
      </c>
      <c r="T44" s="247">
        <f>U11+AM11+BE11+BW11+CO11+DG11+DY11+EQ11+FI11+GA11+GS11+HK11+IC11+IU11+JM11+KE11+KW11+LO11+MG11+MY11+NQ11+OI11+PA11+PS11+QK11+RC11</f>
        <v>1</v>
      </c>
      <c r="U44" s="322">
        <f>((T44)*100%)/S44</f>
        <v>0.333333333333333</v>
      </c>
      <c r="V44" s="323">
        <f>(((V11*5)+(W11*4)+(X11*5)+(Y11*9)+(Z11*6)+(AA11*6)+(AG11*2)+(AH11*7)+(AI11*8))-((AB11*6)+(AC11*8)+(AD11*5)+(AE11*10)+(AF11*8)+(AJ11*7)+(AK11*8)))/(V11+W11+X11+Y11+Z11+AA11+AB11+AC11+AD11+AE11+AF11+AG11+AH11+AI11+AJ11+AK11)</f>
        <v>0.4</v>
      </c>
      <c r="W44" s="311">
        <f>(((AN11*5)+(AO11*4)+(AP11*5)+(AQ11*9)+(AR11*6)+(AS11*6)+(AY11*2)+(AZ11*7)+(BA11*8))-((AT11*6)+(AU11*8)+(AV11*5)+(AW11*10)+(AX11*8)+(BB11*7)+(BC11*8)))/(AN11+AO11+AP11+AQ11+AR11+AS11+AT11+AU11+AV11+AW11+AX11+AY11+AZ11+BA11+BB11+BC11)</f>
        <v>1.57894736842105</v>
      </c>
      <c r="X44" s="252"/>
      <c r="Y44" s="324">
        <f>(((D11*5)+(E11*4)+(F11*5)+(G11*9)+(H11*6)+(I11*6)+(O11*2)+(P11*7)+(Q11*8))-((J11*6)+(K11*8)+(L11*5)+(M11*10)+(N11*8)+(R11*7)+(S11*8)))/(D11+E11+F11+G11+H11+I11+J11+K11+L11+M11+N11+O11+P11+Q11+R11+S11)</f>
        <v>1.76470588235294</v>
      </c>
      <c r="Z44" s="320">
        <f>(((BX11*5)+(BY11*4)+(BZ11*5)+(CA11*9)+(CB11*6)+(CC11*6)+(CI11*2)+(CJ11*7)+(CK11*8))-((CD11*6)+(CE11*8)+(CF11*5)+(CG11*10)+(CH11*8)+(CL11*7)+(CM11*8)))/(BX11+BY11+BZ11+CA11+CB11+CC11+CD11+CE11+CF11+CG11+CH11+CI11+CJ11+CK11+CL11+CM11)</f>
        <v>-1.875</v>
      </c>
      <c r="AA44" s="325"/>
      <c r="AB44" s="320">
        <f>(((DH11*5)+(DI11*4)+(DJ11*5)+(DK11*9)+(DL11*6)+(DM11*6)+(DS11*2)+(DT11*7)+(DU11*8))-((DN11*6)+(DO11*8)+(DP11*5)+(DQ11*10)+(DR11*8)+(DV11*7)+(DW11*8)))/(DH11+DI11+DJ11+DK11+DL11+DM11+DN11+DO11+DP11+DQ11+DR11+DS11+DT11+DU11+DV11+DW11)</f>
        <v>-0.4</v>
      </c>
      <c r="AC44" s="320">
        <f>(((DZ11*5)+(EA11*4)+(EB11*5)+(EC11*9)+(ED11*6)+(EE11*6)+(EK11*2)+(EL11*7)+(EM11*8))-((EF11*6)+(EG11*8)+(EH11*5)+(EI11*10)+(EJ11*8)+(EN11*7)+(EO11*8)))/(DZ11+EA11+EB11+EC11+ED11+EE11+EF11+EG11+EH11+EI11+EJ11+EK11+EL11+EM11+EN11+EO11)</f>
        <v>-5</v>
      </c>
      <c r="AD44" s="326">
        <f>(((ER11*5)+(ES11*4)+(ET11*5)+(EU11*9)+(EV11*6)+(EW11*6)+(FC11*2)+(FD11*7)+(FE11*8))-((EX11*6)+(EY11*8)+(EZ11*5)+(FA11*10)+(FB11*8)+(FF11*7)+(FG11*8)))/(ER11+ES11+ET11+EU11+EV11+EW11+EX11+EY11+EZ11+FA11+FB11+FC11+FD11+FE11+FF11+FG11)</f>
        <v>0</v>
      </c>
      <c r="AE44" s="233">
        <f>(((FJ11*5)+(FK11*4)+(FL11*5)+(FM11*9)+(FN11*6)+(FO11*6)+(FU11*2)+(FV11*7)+(FW11*8))-((FP11*6)+(FQ11*8)+(FR11*5)+(FS11*10)+(FT11*8)+(FX11*7)+(FY11*8)))/(FJ11+FK11+FL11+FM11+FN11+FO11+FP11+FQ11+FR11+FS11+FT11+FU11+FV11+FW11+FX11+FY11)</f>
        <v>-2.7</v>
      </c>
      <c r="AF44" s="233">
        <f>(((GB11*5)+(GC11*4)+(GD11*5)+(GE11*9)+(GF11*6)+(GG11*6)+(GM11*2)+(GN11*7)+(GO11*8))-((GH11*6)+(GI11*8)+(GJ11*5)+(GK11*10)+(GL11*8)+(GP11*7)+(GQ11*8)))/(GB11+GC11+GD11+GE11+GF11+GG11+GH11+GI11+GJ11+GK11+GL11+GM11+GN11+GO11+GP11+GQ11)</f>
        <v>-1.58333333333333</v>
      </c>
      <c r="AG44" s="233">
        <f>(((GT11*5)+(GU11*4)+(GV11*5)+(GW11*9)+(GX11*6)+(GY11*6)+(HE11*2)+(HF11*7)+(HG11*8))-((GZ11*6)+(HA11*8)+(HB11*5)+(HC11*10)+(HD11*8)+(HH11*7)+(HI11*8)))/(GT11+GU11+GV11+GW11+GX11+GY11+GZ11+HA11+HB11+HC11+HD11+HE11+HF11+HG11+HH11+HI11)</f>
        <v>2.68421052631579</v>
      </c>
      <c r="AH44" s="315">
        <f>(((HL11*5)+(HM11*4)+(HN11*5)+(HO11*9)+6+(6*2)+(HQ11*6)+(HW11*2)+(2*7)+(7*2)+(2*8)+(8*2))-((HR11*6)+(HS11*8)+(HT11*5)+(HU11*10)+(HV11*8)+(HZ11*7)+(IA11*8)))/(HL11+HM11+HN11+HO11+HP11+HQ11+HR11+HS11+HT11+HU11+HV11+HW11+HX11+HY11)</f>
        <v>4.2</v>
      </c>
      <c r="AI44" s="273">
        <f>(((ID11*5)+(IE11*4)+(IF11*5)+(IG11*9)+(IH11*6)+(II11*6)+(IO11*2)+(IP11*7)+(IQ11*8))-((IJ11*6)+(IK11*8)+(IL11*5)+(IM11*10)+(IN11*8)+(IR11*7)+(IS11*8)))/(ID11+IE11+IF11+IG11+IH11+II11+IJ11+IK11+IL11+IM11+IN11+IO11+IP11+IQ11+IR11+IS11)</f>
        <v>2.53846153846154</v>
      </c>
      <c r="AJ44" s="233">
        <f>(((IV11*5)+(IW11*4)+(IX11*5)+(IY11*9)+(IZ11*6)+(JA11*6)+(JG11*2)+(JH11*7)+(JI11*8))-((JB11*6)+(JC11*8)+(JD11*5)+(JE11*10)+(JF11*8)+(JJ11*7)+(JK11*8)))/(IV11+IW11+IX11+IY11+IZ11+JA11+JB11+JC11+JD11+JE11+JF11+JG11+JH11+JI11+JJ11+JK11)</f>
        <v>1.9375</v>
      </c>
      <c r="AK44" s="233">
        <f>(((JN11*5)+(JO11*4)+(JP11*5)+(JQ11*9)+(JR11*6)+(JS11*6)+(JY11*2)+(JZ11*7)+(KA11*8))-((JT11*6)+(JU11*8)+(JV11*5)+(JW11*10)+((1*8)+(8*1.5))+(KB11*7)+(KC11*8)))/(JN11+JO11+JP11+JQ11+JR11+JS11+JT11+JU11+JV11+JW11+JX11+JY11+JZ11+KA11+KB11+KC11)</f>
        <v>0.933333333333333</v>
      </c>
      <c r="AL44" s="233">
        <f>(((KF11*5)+(KG11*4)+(KH11*5)+(KI11*9)+(KJ11*6)+(KK11*6)+(KQ11*2)+(KR11*7)+(KS11*8))-((KL11*6)+(KM11*8)+(KN11*5)+(KO11*10)+(KP11*8)+(KT11*7)+(KU11*8)))/(KF11+KG11+KH11+KI11+KJ11+KK11+KL11+KM11+KN11+KO11+KP11+KQ11+KR11+KS11+KT11+KU11)</f>
        <v>-1.09090909090909</v>
      </c>
      <c r="AM44" s="233">
        <f>(((KX11*5)+(KY11*4)+(KZ11*5)+(LA11*9)+(LB11*6)+(LC11*6)+(LI11*2)+(LJ11*7)+(LK11*8))-((LD11*6)+(LE11*8)+(LF11*5)+(LG11*10)+(LH11*8)+(LL11*7)+(LM11*8)))/(KX11+KY11+KZ11+LA11+LB11+LC11+LD11+LE11+LF11+LG11+LH11+LI11+LJ11+LK11+LL11+LM11)</f>
        <v>1.1875</v>
      </c>
      <c r="AN44" s="182"/>
      <c r="AO44" t="s" s="179">
        <v>135</v>
      </c>
      <c r="AP44" s="275">
        <f>DZ27</f>
        <v>9</v>
      </c>
      <c r="AQ44" s="276">
        <v>11</v>
      </c>
      <c r="AR44" s="276">
        <f>EA27</f>
        <v>6</v>
      </c>
      <c r="AS44" s="277">
        <v>2</v>
      </c>
      <c r="AT44" s="278">
        <f>((AP44+AR44+BE44)*100%)/(AP44+AR44+BE44+AQ44+AS44)</f>
        <v>0.59375</v>
      </c>
      <c r="AU44" s="279"/>
      <c r="AV44" s="280"/>
      <c r="AW44" s="278"/>
      <c r="AX44" s="282">
        <f>EO27</f>
        <v>4</v>
      </c>
      <c r="AY44" s="277">
        <f>EM27</f>
        <v>2</v>
      </c>
      <c r="AZ44" s="283">
        <f>AY44-AX44</f>
        <v>-2</v>
      </c>
      <c r="BA44" s="282">
        <f>EL27</f>
        <v>4</v>
      </c>
      <c r="BB44" s="277">
        <f>EJ27</f>
        <v>14</v>
      </c>
      <c r="BC44" s="283">
        <f>BA44-BB44</f>
        <v>-10</v>
      </c>
      <c r="BD44" s="278">
        <v>0.333</v>
      </c>
      <c r="BE44" s="282">
        <f>EE27</f>
        <v>4</v>
      </c>
      <c r="BF44" s="276">
        <f>EN27</f>
        <v>3</v>
      </c>
      <c r="BG44" s="276">
        <f>EB27</f>
        <v>0</v>
      </c>
      <c r="BH44" s="276">
        <f>EH27</f>
        <v>0</v>
      </c>
      <c r="BI44" s="276">
        <f>EC27</f>
        <v>3</v>
      </c>
      <c r="BJ44" s="276">
        <f>EI27</f>
        <v>2</v>
      </c>
      <c r="BK44" s="276">
        <f>ED27</f>
        <v>9</v>
      </c>
      <c r="BL44" t="s" s="284">
        <v>136</v>
      </c>
      <c r="BM44" t="s" s="298">
        <v>137</v>
      </c>
      <c r="BN44" s="217"/>
      <c r="BO44" s="218"/>
      <c r="BP44" s="218"/>
      <c r="BQ44" s="218"/>
      <c r="BR44" s="218"/>
      <c r="BS44" s="218"/>
      <c r="BT44" s="218"/>
      <c r="BU44" s="218"/>
      <c r="BV44" s="218"/>
      <c r="BW44" s="218"/>
      <c r="BX44" s="218"/>
      <c r="BY44" s="218"/>
      <c r="BZ44" s="218"/>
      <c r="CA44" s="218"/>
      <c r="CB44" s="218"/>
      <c r="CC44" s="218"/>
      <c r="CD44" s="218"/>
      <c r="CE44" s="218"/>
      <c r="CF44" s="218"/>
      <c r="CG44" s="218"/>
      <c r="CH44" s="218"/>
      <c r="CI44" s="218"/>
      <c r="CJ44" s="218"/>
      <c r="CK44" s="218"/>
      <c r="CL44" s="218"/>
      <c r="CM44" s="218"/>
      <c r="CN44" s="218"/>
      <c r="CO44" s="218"/>
      <c r="CP44" s="218"/>
      <c r="CQ44" s="218"/>
      <c r="CR44" s="218"/>
      <c r="CS44" s="218"/>
      <c r="CT44" s="218"/>
      <c r="CU44" s="218"/>
      <c r="CV44" s="218"/>
      <c r="CW44" s="218"/>
      <c r="CX44" s="218"/>
      <c r="CY44" s="218"/>
      <c r="CZ44" s="218"/>
      <c r="DA44" s="218"/>
      <c r="DB44" s="218"/>
      <c r="DC44" s="218"/>
      <c r="DD44" s="218"/>
      <c r="DE44" s="218"/>
      <c r="DF44" s="218"/>
      <c r="DG44" s="218"/>
      <c r="DH44" s="218"/>
      <c r="DI44" s="218"/>
      <c r="DJ44" s="218"/>
      <c r="DK44" s="218"/>
      <c r="DL44" s="218"/>
      <c r="DM44" s="218"/>
      <c r="DN44" s="218"/>
      <c r="DO44" s="218"/>
      <c r="DP44" s="218"/>
      <c r="DQ44" s="218"/>
      <c r="DR44" s="218"/>
      <c r="DS44" s="218"/>
      <c r="DT44" s="218"/>
      <c r="DU44" s="218"/>
      <c r="DV44" s="218"/>
      <c r="DW44" s="218"/>
      <c r="DX44" s="218"/>
      <c r="DY44" s="218"/>
      <c r="DZ44" s="218"/>
      <c r="EA44" s="218"/>
      <c r="EB44" s="218"/>
      <c r="EC44" s="218"/>
      <c r="ED44" s="218"/>
      <c r="EE44" s="218"/>
      <c r="EF44" s="218"/>
      <c r="EG44" s="218"/>
      <c r="EH44" s="218"/>
      <c r="EI44" s="218"/>
      <c r="EJ44" s="218"/>
      <c r="EK44" s="218"/>
      <c r="EL44" s="218"/>
      <c r="EM44" s="218"/>
      <c r="EN44" s="218"/>
      <c r="EO44" s="218"/>
      <c r="EP44" s="218"/>
      <c r="EQ44" s="218"/>
      <c r="ER44" s="218"/>
      <c r="ES44" s="218"/>
      <c r="ET44" s="218"/>
      <c r="EU44" s="218"/>
      <c r="EV44" s="218"/>
      <c r="EW44" s="218"/>
      <c r="EX44" s="218"/>
      <c r="EY44" s="218"/>
      <c r="EZ44" s="218"/>
      <c r="FA44" s="218"/>
      <c r="FB44" s="218"/>
      <c r="FC44" s="218"/>
      <c r="FD44" s="218"/>
      <c r="FE44" s="218"/>
      <c r="FF44" s="218"/>
      <c r="FG44" s="218"/>
      <c r="FH44" s="218"/>
      <c r="FI44" s="218"/>
      <c r="FJ44" s="218"/>
      <c r="FK44" s="218"/>
      <c r="FL44" s="218"/>
      <c r="FM44" s="218"/>
      <c r="FN44" s="218"/>
      <c r="FO44" s="218"/>
      <c r="FP44" s="218"/>
      <c r="FQ44" s="218"/>
      <c r="FR44" s="218"/>
      <c r="FS44" s="218"/>
      <c r="FT44" s="218"/>
      <c r="FU44" s="218"/>
      <c r="FV44" s="218"/>
      <c r="FW44" s="218"/>
      <c r="FX44" s="218"/>
      <c r="FY44" s="218"/>
      <c r="FZ44" s="218"/>
      <c r="GA44" s="218"/>
      <c r="GB44" s="218"/>
      <c r="GC44" s="218"/>
      <c r="GD44" s="218"/>
      <c r="GE44" s="218"/>
      <c r="GF44" s="218"/>
      <c r="GG44" s="218"/>
      <c r="GH44" s="218"/>
      <c r="GI44" s="218"/>
      <c r="GJ44" s="218"/>
      <c r="GK44" s="218"/>
      <c r="GL44" s="218"/>
      <c r="GM44" s="218"/>
      <c r="GN44" s="218"/>
      <c r="GO44" s="218"/>
      <c r="GP44" s="218"/>
      <c r="GQ44" s="218"/>
      <c r="GR44" s="218"/>
      <c r="GS44" s="218"/>
      <c r="GT44" s="218"/>
      <c r="GU44" s="218"/>
      <c r="GV44" s="218"/>
      <c r="GW44" s="218"/>
      <c r="GX44" s="218"/>
      <c r="GY44" s="218"/>
      <c r="GZ44" s="218"/>
      <c r="HA44" s="218"/>
      <c r="HB44" s="218"/>
      <c r="HC44" s="218"/>
      <c r="HD44" s="218"/>
      <c r="HE44" s="218"/>
      <c r="HF44" s="218"/>
      <c r="HG44" s="218"/>
      <c r="HH44" s="218"/>
      <c r="HI44" s="218"/>
      <c r="HJ44" s="218"/>
      <c r="HK44" s="218"/>
      <c r="HL44" s="218"/>
      <c r="HM44" s="218"/>
      <c r="HN44" s="218"/>
      <c r="HO44" s="218"/>
      <c r="HP44" s="218"/>
      <c r="HQ44" s="218"/>
      <c r="HR44" s="218"/>
      <c r="HS44" s="218"/>
      <c r="HT44" s="218"/>
      <c r="HU44" s="218"/>
      <c r="HV44" s="218"/>
      <c r="HW44" s="218"/>
      <c r="HX44" s="218"/>
      <c r="HY44" s="218"/>
      <c r="HZ44" s="218"/>
      <c r="IA44" s="218"/>
      <c r="IB44" s="218"/>
      <c r="IC44" s="218"/>
      <c r="ID44" s="218"/>
      <c r="IE44" s="218"/>
      <c r="IF44" s="218"/>
      <c r="IG44" s="218"/>
      <c r="IH44" s="218"/>
      <c r="II44" s="218"/>
      <c r="IJ44" s="218"/>
      <c r="IK44" s="218"/>
      <c r="IL44" s="218"/>
      <c r="IM44" s="218"/>
      <c r="IN44" s="218"/>
      <c r="IO44" s="218"/>
      <c r="IP44" s="218"/>
      <c r="IQ44" s="218"/>
      <c r="IR44" s="218"/>
      <c r="IS44" s="218"/>
      <c r="IT44" s="218"/>
      <c r="IU44" s="218"/>
      <c r="IV44" s="218"/>
      <c r="IW44" s="218"/>
      <c r="IX44" s="218"/>
      <c r="IY44" s="218"/>
      <c r="IZ44" s="218"/>
      <c r="JA44" s="218"/>
      <c r="JB44" s="218"/>
      <c r="JC44" s="218"/>
      <c r="JD44" s="218"/>
      <c r="JE44" s="218"/>
      <c r="JF44" s="218"/>
      <c r="JG44" s="218"/>
      <c r="JH44" s="218"/>
      <c r="JI44" s="218"/>
      <c r="JJ44" s="218"/>
      <c r="JK44" s="218"/>
      <c r="JL44" s="218"/>
      <c r="JM44" s="218"/>
      <c r="JN44" s="218"/>
      <c r="JO44" s="218"/>
      <c r="JP44" s="218"/>
      <c r="JQ44" s="218"/>
      <c r="JR44" s="218"/>
      <c r="JS44" s="218"/>
      <c r="JT44" s="218"/>
      <c r="JU44" s="218"/>
      <c r="JV44" s="218"/>
      <c r="JW44" s="218"/>
      <c r="JX44" s="218"/>
      <c r="JY44" s="218"/>
      <c r="JZ44" s="218"/>
      <c r="KA44" s="218"/>
      <c r="KB44" s="218"/>
      <c r="KC44" s="218"/>
      <c r="KD44" s="218"/>
      <c r="KE44" s="218"/>
      <c r="KF44" s="218"/>
      <c r="KG44" s="218"/>
      <c r="KH44" s="218"/>
      <c r="KI44" s="218"/>
      <c r="KJ44" s="218"/>
      <c r="KK44" s="218"/>
      <c r="KL44" s="218"/>
      <c r="KM44" s="218"/>
      <c r="KN44" s="218"/>
      <c r="KO44" s="218"/>
      <c r="KP44" s="218"/>
      <c r="KQ44" s="218"/>
      <c r="KR44" s="218"/>
      <c r="KS44" s="218"/>
      <c r="KT44" s="218"/>
      <c r="KU44" s="218"/>
      <c r="KV44" s="218"/>
      <c r="KW44" s="218"/>
      <c r="KX44" s="218"/>
      <c r="KY44" s="218"/>
      <c r="KZ44" s="218"/>
      <c r="LA44" s="218"/>
      <c r="LB44" s="218"/>
      <c r="LC44" s="218"/>
      <c r="LD44" s="218"/>
      <c r="LE44" s="218"/>
      <c r="LF44" s="218"/>
      <c r="LG44" s="218"/>
      <c r="LH44" s="218"/>
      <c r="LI44" s="218"/>
      <c r="LJ44" s="218"/>
      <c r="LK44" s="218"/>
      <c r="LL44" s="218"/>
      <c r="LM44" s="218"/>
      <c r="LN44" s="218"/>
      <c r="LO44" s="218"/>
      <c r="LP44" s="218"/>
      <c r="LQ44" s="218"/>
      <c r="LR44" s="218"/>
      <c r="LS44" s="218"/>
      <c r="LT44" s="218"/>
      <c r="LU44" s="218"/>
      <c r="LV44" s="218"/>
      <c r="LW44" s="218"/>
      <c r="LX44" s="218"/>
      <c r="LY44" s="218"/>
      <c r="LZ44" s="218"/>
      <c r="MA44" s="218"/>
      <c r="MB44" s="218"/>
      <c r="MC44" s="218"/>
      <c r="MD44" s="218"/>
      <c r="ME44" s="218"/>
      <c r="MF44" s="218"/>
      <c r="MG44" s="218"/>
      <c r="MH44" s="218"/>
      <c r="MI44" s="218"/>
      <c r="MJ44" s="218"/>
      <c r="MK44" s="218"/>
      <c r="ML44" s="218"/>
      <c r="MM44" s="218"/>
      <c r="MN44" s="218"/>
      <c r="MO44" s="218"/>
      <c r="MP44" s="218"/>
      <c r="MQ44" s="218"/>
      <c r="MR44" s="218"/>
      <c r="MS44" s="218"/>
      <c r="MT44" s="218"/>
      <c r="MU44" s="218"/>
      <c r="MV44" s="218"/>
      <c r="MW44" s="218"/>
      <c r="MX44" s="218"/>
      <c r="MY44" s="218"/>
      <c r="MZ44" s="218"/>
      <c r="NA44" s="218"/>
      <c r="NB44" s="218"/>
      <c r="NC44" s="218"/>
      <c r="ND44" s="218"/>
      <c r="NE44" s="218"/>
      <c r="NF44" s="218"/>
      <c r="NG44" s="218"/>
      <c r="NH44" s="218"/>
      <c r="NI44" s="218"/>
      <c r="NJ44" s="218"/>
      <c r="NK44" s="218"/>
      <c r="NL44" s="218"/>
      <c r="NM44" s="218"/>
      <c r="NN44" s="218"/>
      <c r="NO44" s="218"/>
      <c r="NP44" s="218"/>
      <c r="NQ44" s="218"/>
      <c r="NR44" s="218"/>
      <c r="NS44" s="218"/>
      <c r="NT44" s="218"/>
      <c r="NU44" s="218"/>
      <c r="NV44" s="218"/>
      <c r="NW44" s="218"/>
      <c r="NX44" s="218"/>
      <c r="NY44" s="218"/>
      <c r="NZ44" s="218"/>
      <c r="OA44" s="218"/>
      <c r="OB44" s="218"/>
      <c r="OC44" s="218"/>
      <c r="OD44" s="218"/>
      <c r="OE44" s="218"/>
      <c r="OF44" s="218"/>
      <c r="OG44" s="218"/>
      <c r="OH44" s="218"/>
      <c r="OI44" s="218"/>
      <c r="OJ44" s="218"/>
      <c r="OK44" s="218"/>
      <c r="OL44" s="218"/>
      <c r="OM44" s="218"/>
      <c r="ON44" s="218"/>
      <c r="OO44" s="218"/>
      <c r="OP44" s="218"/>
      <c r="OQ44" s="218"/>
      <c r="OR44" s="218"/>
      <c r="OS44" s="218"/>
      <c r="OT44" s="218"/>
      <c r="OU44" s="218"/>
      <c r="OV44" s="218"/>
      <c r="OW44" s="218"/>
      <c r="OX44" s="218"/>
      <c r="OY44" s="218"/>
      <c r="OZ44" s="218"/>
      <c r="PA44" s="218"/>
      <c r="PB44" s="218"/>
      <c r="PC44" s="218"/>
      <c r="PD44" s="218"/>
      <c r="PE44" s="218"/>
      <c r="PF44" s="218"/>
      <c r="PG44" s="218"/>
      <c r="PH44" s="218"/>
      <c r="PI44" s="218"/>
      <c r="PJ44" s="218"/>
      <c r="PK44" s="218"/>
      <c r="PL44" s="218"/>
      <c r="PM44" s="218"/>
      <c r="PN44" s="218"/>
      <c r="PO44" s="218"/>
      <c r="PP44" s="218"/>
      <c r="PQ44" s="218"/>
      <c r="PR44" s="218"/>
      <c r="PS44" s="218"/>
      <c r="PT44" s="218"/>
      <c r="PU44" s="218"/>
      <c r="PV44" s="218"/>
      <c r="PW44" s="218"/>
      <c r="PX44" s="218"/>
      <c r="PY44" s="218"/>
      <c r="PZ44" s="218"/>
      <c r="QA44" s="218"/>
      <c r="QB44" s="218"/>
      <c r="QC44" s="218"/>
      <c r="QD44" s="218"/>
      <c r="QE44" s="218"/>
      <c r="QF44" s="218"/>
      <c r="QG44" s="218"/>
      <c r="QH44" s="218"/>
      <c r="QI44" s="218"/>
      <c r="QJ44" s="218"/>
      <c r="QK44" s="218"/>
      <c r="QL44" s="218"/>
      <c r="QM44" s="218"/>
      <c r="QN44" s="218"/>
      <c r="QO44" s="218"/>
      <c r="QP44" s="218"/>
      <c r="QQ44" s="218"/>
      <c r="QR44" s="218"/>
      <c r="QS44" s="218"/>
      <c r="QT44" s="218"/>
      <c r="QU44" s="218"/>
      <c r="QV44" s="218"/>
      <c r="QW44" s="218"/>
      <c r="QX44" s="218"/>
      <c r="QY44" s="218"/>
      <c r="QZ44" s="218"/>
      <c r="RA44" s="218"/>
      <c r="RB44" s="218"/>
      <c r="RC44" s="219"/>
    </row>
    <row r="45" ht="30.1" customHeight="1">
      <c r="A45" s="244">
        <f>(((C45*5)+(D45*4)+(E45*5)+(F45*9)+(G45*7)+(H45*7)+(N45*3)+(O45*8)+(P45*9))-((I45*6)+(J45*8)+(K45*6)+(L45*10)+(M45*8)+(Q45*7)+(R45*8)))/(C45+D45+E45+F45+G45+H45+I45+J45+K45+L45+M45+N45+O45+P45+Q45+R45)</f>
        <v>3</v>
      </c>
      <c r="B45" t="s" s="327">
        <v>62</v>
      </c>
      <c r="C45" s="264">
        <f>D12+V12+AN12+BF12+BX12+CP12+DH12+DZ12+ER12+FJ12+GB12+GT12+HL12+ID12+IV12+JN12+KF12+KX12+LP12+MH12+MZ12+NR12+OJ12+PB12+PT12+QL12</f>
        <v>0</v>
      </c>
      <c r="D45" s="265">
        <f>E12+W12+AO12+BG12+BY12+CQ12+DI12+EA12+ES12+FK12+GC12+GU12+HM12+IE12+IW12+JO12+KG12+KY12+LQ12+MI12+NA12+NS12+OK12+PC12+PU12+QM12</f>
        <v>1</v>
      </c>
      <c r="E45" s="265">
        <f>F12+X12+AP12+BH12+BZ12+CR12+DJ12+EB12+ET12+FL12+GD12+GV12+HN12+IF12+IX12+JP12+KH12+KZ12+LR12+MJ12+NB12+NT12+OL12+PD12+PV12+QN12</f>
        <v>0</v>
      </c>
      <c r="F45" s="265">
        <f>G12+Y12+AQ12+BI12+CA12+CS12+DK12+EC12+EU12+FM12+GE12+GW12+HO12+IG12+IY12+JQ12+KI12+LA12+LS12+MK12+NC12+NU12+OM12+PE12+PW12+QO12</f>
        <v>0</v>
      </c>
      <c r="G45" s="265">
        <f>H12+Z12+AR12+BJ12+CB12+CT12+DL12+ED12+EV12+FN12+GF12+GX12+HP12+IH12+IZ12+JR12+KJ12+LB12+LT12+ML12+ND12+NV12+ON12+PF12+PX12+QP12</f>
        <v>0</v>
      </c>
      <c r="H45" s="265">
        <f>I12+AA12+AS12+BK12+CC12+CU12+DM12+EE12+EW12+FO12+GG12+GY12+HQ12+II12+JA12+JS12+KK12+LC12+LU12+MM12+NE12+NW12+OO12+PG12+PY12+QQ12</f>
        <v>0</v>
      </c>
      <c r="I45" s="265">
        <f>J12+AB12+AT12+BL12+CD12+CV12+DN12+EF12+EX12+FP12+GH12+GZ12+HR12+IJ12+JB12+JT12+KL12+LD12+LV12+MN12+NF12+NX12+OP12+PH12+PZ12+QR12</f>
        <v>0</v>
      </c>
      <c r="J45" s="265">
        <f>K12+AC12+AU12+BM12+CE12+CW12+DO12+EG12+EY12+FQ12+GI12+HA12+HS12+IK12+JC12+JU12+KM12+LE12+LW12+MO12+NG12+NY12+OQ12+PI12+QA12+QS12</f>
        <v>1</v>
      </c>
      <c r="K45" s="265">
        <f>L12+AD12+AV12+BN12+CF12+CX12+DP12+EH12+EZ12+FR12+GJ12+HB12+HT12+IL12+JD12+JV12+KN12+LF12+LX12+MP12+NH12+NZ12+OR12+PJ12+QB12+QT12</f>
        <v>0</v>
      </c>
      <c r="L45" s="265">
        <f>M12+AE12+AW12+BO12+CG12+CY12+DQ12+EI12+FA12+FS12+GK12+HC12+HU12+IM12+JE12+JW12+KO12+LG12+LY12+MQ12+NI12+OA12+OS12+PK12+QC12+QU12</f>
        <v>0</v>
      </c>
      <c r="M45" s="265">
        <f>N12+AF12+AX12+BP12+CH12+CZ12+DR12+EJ12+FB12+FT12+GL12+HD12+HV12+IN12+JF12+JX12+KP12+LH12+LZ12+MR12+NJ12+OB12+OT12+PL12+QD12+QV12</f>
        <v>0</v>
      </c>
      <c r="N45" s="265">
        <f>O12+AG12+AY12+BQ12+CI12+DA12+DS12+EK12+FC12+FU12+GM12+HE12+HW12+IO12+JG12+JY12+KQ12+LI12+MA12+MS12+NK12+OC12+OU12+PM12+QE12+QW12</f>
        <v>0</v>
      </c>
      <c r="O45" s="265">
        <f>P12+AH12+AZ12+BR12+CJ12+DB12+DT12+EL12+FD12+FV12+GN12+HF12+HX12+IP12+JH12+JZ12+KR12+LJ12+MB12+MT12+NL12+OD12+OV12+PN12+QF12+QX12</f>
        <v>2</v>
      </c>
      <c r="P45" s="265">
        <f>Q12+AI12+BA12+BS12+CK12+DC12+DU12+EM12+FE12+FW12+GO12+HG12+HY12+IQ12+JI12+KA12+KS12+LK12+MC12+MU12+NM12+OE12+OW12+PO12+QG12+QY12</f>
        <v>0</v>
      </c>
      <c r="Q45" s="265">
        <f>R12+AJ12+BB12+BT12+CL12+DD12+DV12+EN12+FF12+FX12+GP12+HH12+HZ12+IR12+JJ12+KB12+KT12+LL12+MD12+MV12+NN12+OF12+OX12+PP12+QH12+QZ12</f>
        <v>0</v>
      </c>
      <c r="R45" s="265">
        <f>S12+AK12+BC12+BU12+CM12+DE12+DW12+EO12+FG12+FY12+GQ12+HI12+IA12+IS12+JK12+KC12+KU12+LM12+ME12+MW12+NO12+OG12+OY12+PQ12+QI12+RA12</f>
        <v>0</v>
      </c>
      <c r="S45" s="265">
        <f>T12+AL12+BD12+BV12+CN12+DF12+DX12+EP12+FH12+FZ12+GR12+HJ12+IB12+IT12+JL12+KD12+KV12+LN12+MF12+MX12+NP12+OH12+OZ12+PR12+QJ12+RB12</f>
        <v>0</v>
      </c>
      <c r="T45" s="265">
        <f>U12+AM12+BE12+BW12+CO12+DG12+DY12+EQ12+FI12+GA12+GS12+HK12+IC12+IU12+JM12+KE12+KW12+LO12+MG12+MY12+NQ12+OI12+PA12+PS12+QK12+RC12</f>
        <v>0</v>
      </c>
      <c r="U45" s="328">
        <f>((T45)*100)/S45</f>
      </c>
      <c r="V45" s="252"/>
      <c r="W45" s="63"/>
      <c r="X45" s="267"/>
      <c r="Y45" s="63"/>
      <c r="Z45" s="68"/>
      <c r="AA45" s="329">
        <v>0</v>
      </c>
      <c r="AB45" s="301"/>
      <c r="AC45" s="330"/>
      <c r="AD45" s="256"/>
      <c r="AE45" s="259"/>
      <c r="AF45" s="259"/>
      <c r="AG45" s="295"/>
      <c r="AH45" s="225">
        <f>(((HL12*5)+(HM12*4)+(HN12*5)+(HO12*9)+(HP12*6)+(HQ12*6)+(HW12*2)+(HX12*7)+(HY12*8))-((HR12*6)+(HS12*8)+(HT12*5)+(HU12*10)+(HV12*8)+(HZ12*7)+(IA12*8)))/(HL12+HM12+HN12+HO12+HP12+HQ12+HR12+HS12+HT12+HU12+HV12+HW12+HX12+HY12)</f>
        <v>2.5</v>
      </c>
      <c r="AI45" s="260"/>
      <c r="AJ45" s="259"/>
      <c r="AK45" s="260"/>
      <c r="AL45" s="259"/>
      <c r="AM45" s="274"/>
      <c r="AN45" s="182"/>
      <c r="AO45" t="s" s="179">
        <v>97</v>
      </c>
      <c r="AP45" s="307">
        <f>ER27</f>
        <v>12</v>
      </c>
      <c r="AQ45" s="235">
        <f>EX27</f>
        <v>11</v>
      </c>
      <c r="AR45" s="235">
        <f>ES27</f>
        <v>9</v>
      </c>
      <c r="AS45" s="236">
        <v>3</v>
      </c>
      <c r="AT45" s="237">
        <f>((AP45+AR45+BE45)*100%)/(AP45+AR45+BE45+AQ45+AS45)</f>
        <v>0.621621621621622</v>
      </c>
      <c r="AU45" s="238"/>
      <c r="AV45" s="296"/>
      <c r="AW45" s="237"/>
      <c r="AX45" s="240">
        <f>FG27</f>
        <v>4</v>
      </c>
      <c r="AY45" s="236">
        <f>FE27</f>
        <v>3</v>
      </c>
      <c r="AZ45" s="241">
        <f>AY45-AX45</f>
        <v>-1</v>
      </c>
      <c r="BA45" s="240">
        <f>FD27</f>
        <v>3</v>
      </c>
      <c r="BB45" s="236">
        <f>FB27</f>
        <v>13</v>
      </c>
      <c r="BC45" s="241">
        <f>BA45-BB45</f>
        <v>-10</v>
      </c>
      <c r="BD45" s="237">
        <v>0.306</v>
      </c>
      <c r="BE45" s="240">
        <f>EW27</f>
        <v>2</v>
      </c>
      <c r="BF45" s="235">
        <f>FF27</f>
        <v>4</v>
      </c>
      <c r="BG45" s="235">
        <f>ET27</f>
        <v>3</v>
      </c>
      <c r="BH45" s="235">
        <f>EZ27</f>
        <v>2</v>
      </c>
      <c r="BI45" s="235">
        <f>EU27</f>
        <v>2</v>
      </c>
      <c r="BJ45" s="235">
        <f>FA27</f>
        <v>0</v>
      </c>
      <c r="BK45" s="235">
        <f>EV27</f>
        <v>10</v>
      </c>
      <c r="BL45" t="s" s="242">
        <v>138</v>
      </c>
      <c r="BM45" t="s" s="243">
        <v>139</v>
      </c>
      <c r="BN45" s="217"/>
      <c r="BO45" s="218"/>
      <c r="BP45" s="218"/>
      <c r="BQ45" s="218"/>
      <c r="BR45" s="218"/>
      <c r="BS45" s="218"/>
      <c r="BT45" s="218"/>
      <c r="BU45" s="218"/>
      <c r="BV45" s="218"/>
      <c r="BW45" s="218"/>
      <c r="BX45" s="218"/>
      <c r="BY45" s="218"/>
      <c r="BZ45" s="218"/>
      <c r="CA45" s="218"/>
      <c r="CB45" s="218"/>
      <c r="CC45" s="218"/>
      <c r="CD45" s="218"/>
      <c r="CE45" s="218"/>
      <c r="CF45" s="218"/>
      <c r="CG45" s="218"/>
      <c r="CH45" s="218"/>
      <c r="CI45" s="218"/>
      <c r="CJ45" s="218"/>
      <c r="CK45" s="218"/>
      <c r="CL45" s="218"/>
      <c r="CM45" s="218"/>
      <c r="CN45" s="218"/>
      <c r="CO45" s="218"/>
      <c r="CP45" s="218"/>
      <c r="CQ45" s="218"/>
      <c r="CR45" s="218"/>
      <c r="CS45" s="218"/>
      <c r="CT45" s="218"/>
      <c r="CU45" s="218"/>
      <c r="CV45" s="218"/>
      <c r="CW45" s="218"/>
      <c r="CX45" s="218"/>
      <c r="CY45" s="218"/>
      <c r="CZ45" s="218"/>
      <c r="DA45" s="218"/>
      <c r="DB45" s="218"/>
      <c r="DC45" s="218"/>
      <c r="DD45" s="218"/>
      <c r="DE45" s="218"/>
      <c r="DF45" s="218"/>
      <c r="DG45" s="218"/>
      <c r="DH45" s="218"/>
      <c r="DI45" s="218"/>
      <c r="DJ45" s="218"/>
      <c r="DK45" s="218"/>
      <c r="DL45" s="218"/>
      <c r="DM45" s="218"/>
      <c r="DN45" s="218"/>
      <c r="DO45" s="218"/>
      <c r="DP45" s="218"/>
      <c r="DQ45" s="218"/>
      <c r="DR45" s="218"/>
      <c r="DS45" s="218"/>
      <c r="DT45" s="218"/>
      <c r="DU45" s="218"/>
      <c r="DV45" s="218"/>
      <c r="DW45" s="218"/>
      <c r="DX45" s="218"/>
      <c r="DY45" s="218"/>
      <c r="DZ45" s="218"/>
      <c r="EA45" s="218"/>
      <c r="EB45" s="218"/>
      <c r="EC45" s="218"/>
      <c r="ED45" s="218"/>
      <c r="EE45" s="218"/>
      <c r="EF45" s="218"/>
      <c r="EG45" s="218"/>
      <c r="EH45" s="218"/>
      <c r="EI45" s="218"/>
      <c r="EJ45" s="218"/>
      <c r="EK45" s="218"/>
      <c r="EL45" s="218"/>
      <c r="EM45" s="218"/>
      <c r="EN45" s="218"/>
      <c r="EO45" s="218"/>
      <c r="EP45" s="218"/>
      <c r="EQ45" s="218"/>
      <c r="ER45" s="218"/>
      <c r="ES45" s="218"/>
      <c r="ET45" s="218"/>
      <c r="EU45" s="218"/>
      <c r="EV45" s="218"/>
      <c r="EW45" s="218"/>
      <c r="EX45" s="218"/>
      <c r="EY45" s="218"/>
      <c r="EZ45" s="218"/>
      <c r="FA45" s="218"/>
      <c r="FB45" s="218"/>
      <c r="FC45" s="218"/>
      <c r="FD45" s="218"/>
      <c r="FE45" s="218"/>
      <c r="FF45" s="218"/>
      <c r="FG45" s="218"/>
      <c r="FH45" s="218"/>
      <c r="FI45" s="218"/>
      <c r="FJ45" s="218"/>
      <c r="FK45" s="218"/>
      <c r="FL45" s="218"/>
      <c r="FM45" s="218"/>
      <c r="FN45" s="218"/>
      <c r="FO45" s="218"/>
      <c r="FP45" s="218"/>
      <c r="FQ45" s="218"/>
      <c r="FR45" s="218"/>
      <c r="FS45" s="218"/>
      <c r="FT45" s="218"/>
      <c r="FU45" s="218"/>
      <c r="FV45" s="218"/>
      <c r="FW45" s="218"/>
      <c r="FX45" s="218"/>
      <c r="FY45" s="218"/>
      <c r="FZ45" s="218"/>
      <c r="GA45" s="218"/>
      <c r="GB45" s="218"/>
      <c r="GC45" s="218"/>
      <c r="GD45" s="218"/>
      <c r="GE45" s="218"/>
      <c r="GF45" s="218"/>
      <c r="GG45" s="218"/>
      <c r="GH45" s="218"/>
      <c r="GI45" s="218"/>
      <c r="GJ45" s="218"/>
      <c r="GK45" s="218"/>
      <c r="GL45" s="218"/>
      <c r="GM45" s="218"/>
      <c r="GN45" s="218"/>
      <c r="GO45" s="218"/>
      <c r="GP45" s="218"/>
      <c r="GQ45" s="218"/>
      <c r="GR45" s="218"/>
      <c r="GS45" s="218"/>
      <c r="GT45" s="218"/>
      <c r="GU45" s="218"/>
      <c r="GV45" s="218"/>
      <c r="GW45" s="218"/>
      <c r="GX45" s="218"/>
      <c r="GY45" s="218"/>
      <c r="GZ45" s="218"/>
      <c r="HA45" s="218"/>
      <c r="HB45" s="218"/>
      <c r="HC45" s="218"/>
      <c r="HD45" s="218"/>
      <c r="HE45" s="218"/>
      <c r="HF45" s="218"/>
      <c r="HG45" s="218"/>
      <c r="HH45" s="218"/>
      <c r="HI45" s="218"/>
      <c r="HJ45" s="218"/>
      <c r="HK45" s="218"/>
      <c r="HL45" s="218"/>
      <c r="HM45" s="218"/>
      <c r="HN45" s="218"/>
      <c r="HO45" s="218"/>
      <c r="HP45" s="218"/>
      <c r="HQ45" s="218"/>
      <c r="HR45" s="218"/>
      <c r="HS45" s="218"/>
      <c r="HT45" s="218"/>
      <c r="HU45" s="218"/>
      <c r="HV45" s="218"/>
      <c r="HW45" s="218"/>
      <c r="HX45" s="218"/>
      <c r="HY45" s="218"/>
      <c r="HZ45" s="218"/>
      <c r="IA45" s="218"/>
      <c r="IB45" s="218"/>
      <c r="IC45" s="218"/>
      <c r="ID45" s="218"/>
      <c r="IE45" s="218"/>
      <c r="IF45" s="218"/>
      <c r="IG45" s="218"/>
      <c r="IH45" s="218"/>
      <c r="II45" s="218"/>
      <c r="IJ45" s="218"/>
      <c r="IK45" s="218"/>
      <c r="IL45" s="218"/>
      <c r="IM45" s="218"/>
      <c r="IN45" s="218"/>
      <c r="IO45" s="218"/>
      <c r="IP45" s="218"/>
      <c r="IQ45" s="218"/>
      <c r="IR45" s="218"/>
      <c r="IS45" s="218"/>
      <c r="IT45" s="218"/>
      <c r="IU45" s="218"/>
      <c r="IV45" s="218"/>
      <c r="IW45" s="218"/>
      <c r="IX45" s="218"/>
      <c r="IY45" s="218"/>
      <c r="IZ45" s="218"/>
      <c r="JA45" s="218"/>
      <c r="JB45" s="218"/>
      <c r="JC45" s="218"/>
      <c r="JD45" s="218"/>
      <c r="JE45" s="218"/>
      <c r="JF45" s="218"/>
      <c r="JG45" s="218"/>
      <c r="JH45" s="218"/>
      <c r="JI45" s="218"/>
      <c r="JJ45" s="218"/>
      <c r="JK45" s="218"/>
      <c r="JL45" s="218"/>
      <c r="JM45" s="218"/>
      <c r="JN45" s="218"/>
      <c r="JO45" s="218"/>
      <c r="JP45" s="218"/>
      <c r="JQ45" s="218"/>
      <c r="JR45" s="218"/>
      <c r="JS45" s="218"/>
      <c r="JT45" s="218"/>
      <c r="JU45" s="218"/>
      <c r="JV45" s="218"/>
      <c r="JW45" s="218"/>
      <c r="JX45" s="218"/>
      <c r="JY45" s="218"/>
      <c r="JZ45" s="218"/>
      <c r="KA45" s="218"/>
      <c r="KB45" s="218"/>
      <c r="KC45" s="218"/>
      <c r="KD45" s="218"/>
      <c r="KE45" s="218"/>
      <c r="KF45" s="218"/>
      <c r="KG45" s="218"/>
      <c r="KH45" s="218"/>
      <c r="KI45" s="218"/>
      <c r="KJ45" s="218"/>
      <c r="KK45" s="218"/>
      <c r="KL45" s="218"/>
      <c r="KM45" s="218"/>
      <c r="KN45" s="218"/>
      <c r="KO45" s="218"/>
      <c r="KP45" s="218"/>
      <c r="KQ45" s="218"/>
      <c r="KR45" s="218"/>
      <c r="KS45" s="218"/>
      <c r="KT45" s="218"/>
      <c r="KU45" s="218"/>
      <c r="KV45" s="218"/>
      <c r="KW45" s="218"/>
      <c r="KX45" s="218"/>
      <c r="KY45" s="218"/>
      <c r="KZ45" s="218"/>
      <c r="LA45" s="218"/>
      <c r="LB45" s="218"/>
      <c r="LC45" s="218"/>
      <c r="LD45" s="218"/>
      <c r="LE45" s="218"/>
      <c r="LF45" s="218"/>
      <c r="LG45" s="218"/>
      <c r="LH45" s="218"/>
      <c r="LI45" s="218"/>
      <c r="LJ45" s="218"/>
      <c r="LK45" s="218"/>
      <c r="LL45" s="218"/>
      <c r="LM45" s="218"/>
      <c r="LN45" s="218"/>
      <c r="LO45" s="218"/>
      <c r="LP45" s="218"/>
      <c r="LQ45" s="218"/>
      <c r="LR45" s="218"/>
      <c r="LS45" s="218"/>
      <c r="LT45" s="218"/>
      <c r="LU45" s="218"/>
      <c r="LV45" s="218"/>
      <c r="LW45" s="218"/>
      <c r="LX45" s="218"/>
      <c r="LY45" s="218"/>
      <c r="LZ45" s="218"/>
      <c r="MA45" s="218"/>
      <c r="MB45" s="218"/>
      <c r="MC45" s="218"/>
      <c r="MD45" s="218"/>
      <c r="ME45" s="218"/>
      <c r="MF45" s="218"/>
      <c r="MG45" s="218"/>
      <c r="MH45" s="218"/>
      <c r="MI45" s="218"/>
      <c r="MJ45" s="218"/>
      <c r="MK45" s="218"/>
      <c r="ML45" s="218"/>
      <c r="MM45" s="218"/>
      <c r="MN45" s="218"/>
      <c r="MO45" s="218"/>
      <c r="MP45" s="218"/>
      <c r="MQ45" s="218"/>
      <c r="MR45" s="218"/>
      <c r="MS45" s="218"/>
      <c r="MT45" s="218"/>
      <c r="MU45" s="218"/>
      <c r="MV45" s="218"/>
      <c r="MW45" s="218"/>
      <c r="MX45" s="218"/>
      <c r="MY45" s="218"/>
      <c r="MZ45" s="218"/>
      <c r="NA45" s="218"/>
      <c r="NB45" s="218"/>
      <c r="NC45" s="218"/>
      <c r="ND45" s="218"/>
      <c r="NE45" s="218"/>
      <c r="NF45" s="218"/>
      <c r="NG45" s="218"/>
      <c r="NH45" s="218"/>
      <c r="NI45" s="218"/>
      <c r="NJ45" s="218"/>
      <c r="NK45" s="218"/>
      <c r="NL45" s="218"/>
      <c r="NM45" s="218"/>
      <c r="NN45" s="218"/>
      <c r="NO45" s="218"/>
      <c r="NP45" s="218"/>
      <c r="NQ45" s="218"/>
      <c r="NR45" s="218"/>
      <c r="NS45" s="218"/>
      <c r="NT45" s="218"/>
      <c r="NU45" s="218"/>
      <c r="NV45" s="218"/>
      <c r="NW45" s="218"/>
      <c r="NX45" s="218"/>
      <c r="NY45" s="218"/>
      <c r="NZ45" s="218"/>
      <c r="OA45" s="218"/>
      <c r="OB45" s="218"/>
      <c r="OC45" s="218"/>
      <c r="OD45" s="218"/>
      <c r="OE45" s="218"/>
      <c r="OF45" s="218"/>
      <c r="OG45" s="218"/>
      <c r="OH45" s="218"/>
      <c r="OI45" s="218"/>
      <c r="OJ45" s="218"/>
      <c r="OK45" s="218"/>
      <c r="OL45" s="218"/>
      <c r="OM45" s="218"/>
      <c r="ON45" s="218"/>
      <c r="OO45" s="218"/>
      <c r="OP45" s="218"/>
      <c r="OQ45" s="218"/>
      <c r="OR45" s="218"/>
      <c r="OS45" s="218"/>
      <c r="OT45" s="218"/>
      <c r="OU45" s="218"/>
      <c r="OV45" s="218"/>
      <c r="OW45" s="218"/>
      <c r="OX45" s="218"/>
      <c r="OY45" s="218"/>
      <c r="OZ45" s="218"/>
      <c r="PA45" s="218"/>
      <c r="PB45" s="218"/>
      <c r="PC45" s="218"/>
      <c r="PD45" s="218"/>
      <c r="PE45" s="218"/>
      <c r="PF45" s="218"/>
      <c r="PG45" s="218"/>
      <c r="PH45" s="218"/>
      <c r="PI45" s="218"/>
      <c r="PJ45" s="218"/>
      <c r="PK45" s="218"/>
      <c r="PL45" s="218"/>
      <c r="PM45" s="218"/>
      <c r="PN45" s="218"/>
      <c r="PO45" s="218"/>
      <c r="PP45" s="218"/>
      <c r="PQ45" s="218"/>
      <c r="PR45" s="218"/>
      <c r="PS45" s="218"/>
      <c r="PT45" s="218"/>
      <c r="PU45" s="218"/>
      <c r="PV45" s="218"/>
      <c r="PW45" s="218"/>
      <c r="PX45" s="218"/>
      <c r="PY45" s="218"/>
      <c r="PZ45" s="218"/>
      <c r="QA45" s="218"/>
      <c r="QB45" s="218"/>
      <c r="QC45" s="218"/>
      <c r="QD45" s="218"/>
      <c r="QE45" s="218"/>
      <c r="QF45" s="218"/>
      <c r="QG45" s="218"/>
      <c r="QH45" s="218"/>
      <c r="QI45" s="218"/>
      <c r="QJ45" s="218"/>
      <c r="QK45" s="218"/>
      <c r="QL45" s="218"/>
      <c r="QM45" s="218"/>
      <c r="QN45" s="218"/>
      <c r="QO45" s="218"/>
      <c r="QP45" s="218"/>
      <c r="QQ45" s="218"/>
      <c r="QR45" s="218"/>
      <c r="QS45" s="218"/>
      <c r="QT45" s="218"/>
      <c r="QU45" s="218"/>
      <c r="QV45" s="218"/>
      <c r="QW45" s="218"/>
      <c r="QX45" s="218"/>
      <c r="QY45" s="218"/>
      <c r="QZ45" s="218"/>
      <c r="RA45" s="218"/>
      <c r="RB45" s="218"/>
      <c r="RC45" s="219"/>
    </row>
    <row r="46" ht="30.1" customHeight="1">
      <c r="A46" s="244">
        <f>(((C46*5)+(D46*4)+(E46*5)+(F46*9)+(G46*7)+(H46*7)+(N46*3)+(O46*8)+(P46*9))-((I46*6)+(J46*8)+(K46*6)+(L46*10)+(M46*8)+(Q46*7)+(R46*8)))/(C46+D46+E46+F46+G46+H46+I46+J46+K46+L46+M46+N46+O46+P46+Q46+R46)</f>
        <v>0.848837209302326</v>
      </c>
      <c r="B46" t="s" s="285">
        <v>63</v>
      </c>
      <c r="C46" s="246">
        <f>D13+V13+AN13+BF13+BX13+CP13+DH13+DZ13+ER13+FJ13+GB13+GT13+HL13+ID13+IV13+JN13+KF13+KX13+LP13+MH13+MZ13+NR13+OJ13+PB13+PT13+QL13</f>
        <v>16</v>
      </c>
      <c r="D46" s="247">
        <f>E13+W13+AO13+BG13+BY13+CQ13+DI13+EA13+ES13+FK13+GC13+GU13+HM13+IE13+IW13+JO13+KG13+KY13+LQ13+MI13+NA13+NS13+OK13+PC13+PU13+QM13</f>
        <v>19</v>
      </c>
      <c r="E46" s="247">
        <f>F13+X13+AP13+BH13+BZ13+CR13+DJ13+EB13+ET13+FL13+GD13+GV13+HN13+IF13+IX13+JP13+KH13+KZ13+LR13+MJ13+NB13+NT13+OL13+PD13+PV13+QN13</f>
        <v>1</v>
      </c>
      <c r="F46" s="247">
        <f>G13+Y13+AQ13+BI13+CA13+CS13+DK13+EC13+EU13+FM13+GE13+GW13+HO13+IG13+IY13+JQ13+KI13+LA13+LS13+MK13+NC13+NU13+OM13+PE13+PW13+QO13</f>
        <v>1</v>
      </c>
      <c r="G46" s="247">
        <f>H13+Z13+AR13+BJ13+CB13+CT13+DL13+ED13+EV13+FN13+GF13+GX13+HP13+IH13+IZ13+JR13+KJ13+LB13+LT13+ML13+ND13+NV13+ON13+PF13+PX13+QP13</f>
        <v>2</v>
      </c>
      <c r="H46" s="247">
        <f>I13+AA13+AS13+BK13+CC13+CU13+DM13+EE13+EW13+FO13+GG13+GY13+HQ13+II13+JA13+JS13+KK13+LC13+LU13+MM13+NE13+NW13+OO13+PG13+PY13+QQ13</f>
        <v>1</v>
      </c>
      <c r="I46" s="247">
        <f>J13+AB13+AT13+BL13+CD13+CV13+DN13+EF13+EX13+FP13+GH13+GZ13+HR13+IJ13+JB13+JT13+KL13+LD13+LV13+MN13+NF13+NX13+OP13+PH13+PZ13+QR13</f>
        <v>13</v>
      </c>
      <c r="J46" s="247">
        <f>K13+AC13+AU13+BM13+CE13+CW13+DO13+EG13+EY13+FQ13+GI13+HA13+HS13+IK13+JC13+JU13+KM13+LE13+LW13+MO13+NG13+NY13+OQ13+PI13+QA13+QS13</f>
        <v>6</v>
      </c>
      <c r="K46" s="247">
        <f>L13+AD13+AV13+BN13+CF13+CX13+DP13+EH13+EZ13+FR13+GJ13+HB13+HT13+IL13+JD13+JV13+KN13+LF13+LX13+MP13+NH13+NZ13+OR13+PJ13+QB13+QT13</f>
        <v>0</v>
      </c>
      <c r="L46" s="247">
        <f>M13+AE13+AW13+BO13+CG13+CY13+DQ13+EI13+FA13+FS13+GK13+HC13+HU13+IM13+JE13+JW13+KO13+LG13+LY13+MQ13+NI13+OA13+OS13+PK13+QC13+QU13</f>
        <v>1</v>
      </c>
      <c r="M46" s="247">
        <f>N13+AF13+AX13+BP13+CH13+CZ13+DR13+EJ13+FB13+FT13+GL13+HD13+HV13+IN13+JF13+JX13+KP13+LH13+LZ13+MR13+NJ13+OB13+OT13+PL13+QD13+QV13</f>
        <v>10</v>
      </c>
      <c r="N46" s="247">
        <f>O13+AG13+AY13+BQ13+CI13+DA13+DS13+EK13+FC13+FU13+GM13+HE13+HW13+IO13+JG13+JY13+KQ13+LI13+MA13+MS13+NK13+OC13+OU13+PM13+QE13+QW13</f>
        <v>0</v>
      </c>
      <c r="O46" s="247">
        <f>P13+AH13+AZ13+BR13+CJ13+DB13+DT13+EL13+FD13+FV13+GN13+HF13+HX13+IP13+JH13+JZ13+KR13+LJ13+MB13+MT13+NL13+OD13+OV13+PN13+QF13+QX13</f>
        <v>13</v>
      </c>
      <c r="P46" s="247">
        <f>Q13+AI13+BA13+BS13+CK13+DC13+DU13+EM13+FE13+FW13+GO13+HG13+HY13+IQ13+JI13+KA13+KS13+LK13+MC13+MU13+NM13+OE13+OW13+PO13+QG13+QY13</f>
        <v>1</v>
      </c>
      <c r="Q46" s="247">
        <f>R13+AJ13+BB13+BT13+CL13+DD13+DV13+EN13+FF13+FX13+GP13+HH13+HZ13+IR13+JJ13+KB13+KT13+LL13+MD13+MV13+NN13+OF13+OX13+PP13+QH13+QZ13</f>
        <v>1</v>
      </c>
      <c r="R46" s="247">
        <f>S13+AK13+BC13+BU13+CM13+DE13+DW13+EO13+FG13+FY13+GQ13+HI13+IA13+IS13+JK13+KC13+KU13+LM13+ME13+MW13+NO13+OG13+OY13+PQ13+QI13+RA13</f>
        <v>1</v>
      </c>
      <c r="S46" s="247">
        <f>T13+AL13+BD13+BV13+CN13+DF13+DX13+EP13+FH13+FZ13+GR13+HJ13+IB13+IT13+JL13+KD13+KV13+LN13+MF13+MX13+NP13+OH13+OZ13+PR13+QJ13+RB13</f>
        <v>16</v>
      </c>
      <c r="T46" s="247">
        <f>U13+AM13+BE13+BW13+CO13+DG13+DY13+EQ13+FI13+GA13+GS13+HK13+IC13+IU13+JM13+KE13+KW13+LO13+MG13+MY13+NQ13+OI13+PA13+PS13+QK13+RC13</f>
        <v>11</v>
      </c>
      <c r="U46" s="331">
        <f>((T46)*100%)/S46</f>
        <v>0.6875</v>
      </c>
      <c r="V46" s="267"/>
      <c r="W46" s="332">
        <f>(((AN13*5)+(AO13*4)+(AP13*5)+(AQ13*9)+(AR13*6)+(AS13*6)+(AY13*2)+(AZ13*7)+(BA13*8))-((AT13*6)+(AU13*8)+(AV13*5)+(AW13*10)+(AX13*8)+(BB13*7)+(BC13*8)))/(AN13+AO13+AP13+AQ13+AR13+AS13+AT13+AU13+AV13+AW13+AX13+AY13+AZ13+BA13+BB13+BC13)</f>
        <v>-6.66666666666667</v>
      </c>
      <c r="X46" s="333">
        <f>(((BF13*5)+(BG13*4)+(BH13*5)+(BI13*9)+(BJ13*6)+(BK13*6)+(BQ13*2)+(BR13*7)+(BS13*8))-((BL13*6)+(BM13*8)+(BN13*5)+(BO13*10)+(BP13*8)+(BT13*7)+(BU13*8)))/(BF13+BG13+BH13+BI13+BJ13+BK13+BL13+BM13+BN13+BO13+BP13+BQ13+BR13+BS13+BT13+BU13)</f>
        <v>-8</v>
      </c>
      <c r="Y46" s="334">
        <f>(((D13*5)+(E13*4)+(F13*5)+(G13*9)+(H13*6)+(I13*6)+(O13*2)+(P13*7)+(Q13*8))-((J13*6)+(K13*8)+(L13*5)+(M13*10)+(N13*8)+(R13*7)+(S13*8)))/(D13+E13+F13+G13+H13+I13+J13+K13+L13+M13+N13+O13+P13+Q13+R13+S13)</f>
        <v>3</v>
      </c>
      <c r="Z46" s="335">
        <f>(((BX13*5)+(BY13*4)+(BZ13*5)+(CA13*9)+(CB13*6)+(CC13*6)+(CI13*2)+(CJ13*7)+(CK13*8))-((CD13*6)+(CE13*8)+(CF13*5)+(CG13*10)+(CH13*8)+(CL13*7)+(CM13*8)))/(BX13+BY13+BZ13+CA13+CB13+CC13+CD13+CE13+CF13+CG13+CH13+CI13+CJ13+CK13+CL13+CM13)</f>
        <v>3.5</v>
      </c>
      <c r="AA46" s="303">
        <f>(((CP13*5)+(CQ13*4)+(CR13*5)+(CS13*9)+(CT13*6)+(CU13*6)+(DA13*2)+(DB13*7)+(DC13*8))-((CV13*6)+(CW13*8)+(CX13*5)+(CY13*10)+(CZ13*8)+(DD13*7)+(DE13*8)))/(CP13+CQ13+CR13+CS13+CT13+CU13+CV13+CW13+CX13+CY13+CZ13+DA13+DB13+DC13+DD13+DE13)</f>
        <v>-1.85714285714286</v>
      </c>
      <c r="AB46" s="313">
        <f>(((DH13*5)+(DI13*4)+(DJ13*5)+(DK13*9)+(DL13*6)+(DM13*6)+(DS13*2)+(DT13*7)+(DU13*8))-((DN13*6)+(DO13*8)+(DP13*5)+(DQ13*10)+(DR13*8)+(DV13*7)+(DW13*8)))/(DH13+DI13+DJ13+DK13+DL13+DM13+DN13+DO13+DP13+DQ13+DR13+DS13+DT13+DU13+DV13+DW13)</f>
        <v>-0.166666666666667</v>
      </c>
      <c r="AC46" s="336">
        <f>(((DZ13*5)+(EA13*4)+(EB13*5)+(EC13*9)+(ED13*6)+(EE13*6)+(EK13*2)+(EL13*7)+(EM13*8))-((EF13*6)+(EG13*8)+(EH13*5)+(EI13*10)+(EJ13*8)+(EN13*7)+(EO13*8)))/(DZ13+EA13+EB13+EC13+ED13+EE13+EF13+EG13+EH13+EI13+EJ13+EK13+EL13+EM13+EN13+EO13)</f>
        <v>3</v>
      </c>
      <c r="AD46" s="274"/>
      <c r="AE46" s="272">
        <f>(((FJ13*5)+(FK13*4)+(FL13*5)+(FM13*9)+(FN13*6)+(FO13*6)+(FU13*2)+(FV13*7)+(FW13*8))-((FP13*6)+(FQ13*8)+(FR13*5)+(FS13*10)+(FT13*8)+(FX13*7)+(FY13*8)))/(FJ13+FK13+FL13+FM13+FN13+FO13+FP13+FQ13+FR13+FS13+FT13+FU13+FV13+FW13+FX13+FY13)</f>
        <v>2</v>
      </c>
      <c r="AF46" s="272">
        <f>(((GB13*5)+(GC13*4)+(GD13*5)+(GE13*9)+(GF13*6)+(GG13*6)+(GM13*2)+(GN13*7)+(GO13*8))-((GH13*6)+(GI13*8)+(GJ13*5)+(GK13*10)+(GL13*8)+(GP13*7)+(GQ13*8)))/(GB13+GC13+GD13+GE13+GF13+GG13+GH13+GI13+GJ13+GK13+GL13+GM13+GN13+GO13+GP13+GQ13)</f>
        <v>1.875</v>
      </c>
      <c r="AG46" s="337">
        <f>(((GT13*5)+(GU13*4)+(GV13*5)+(GW13*9)+(GX13*6)+(GY13*6)+(HE13*2)+(HF13*7)+(HG13*8))-((GZ13*6)+(HA13*8)+(HB13*5)+(HC13*10)+(HD13*8)+(HH13*7)+(HI13*8)))/(GT13+GU13+GV13+GW13+GX13+GY13+GZ13+HA13+HB13+HC13+HD13+HE13+HF13+HG13+HH13+HI13)</f>
        <v>-0.125</v>
      </c>
      <c r="AH46" s="260"/>
      <c r="AI46" s="338"/>
      <c r="AJ46" s="272">
        <f>(((IV13*5)+(IW13*4)+(IX13*5)+(IY13*9)+(IZ13*6)+(JA13*6)+(JG13*2)+(JH13*7)+(JI13*8))-((JB13*6)+(JC13*8)+(JD13*5)+(JE13*10)+(JF13*8)+(JJ13*7)+(JK13*8)))/(IV13+IW13+IX13+IY13+IZ13+JA13+JB13+JC13+JD13+JE13+JF13+JG13+JH13+JI13+JJ13+JK13)</f>
        <v>-1.5</v>
      </c>
      <c r="AK46" s="273">
        <f>(((JN13*5)+(JO13*4)+(JP13*5)+(JQ13*9)+(JR13*6)+(JS13*6)+(JY13*2)+(JZ13*7)+(KA13*8))-((JT13*6)+(JU13*8)+(JV13*5)+(JW13*10)+(JX13*8)+(KB13*7)+(KC13*8)))/(JN13+JO13+JP13+JQ13+JR13+JS13+JT13+JU13+JV13+JW13+JX13+JY13+JZ13+KA13+KB13+KC13)</f>
        <v>5.4</v>
      </c>
      <c r="AL46" s="272">
        <f>(((KF13*5)+(KG13*4)+(KH13*5)+(KI13*9)+(KJ13*6)+(KK13*6)+(KQ13*2)+(KR13*7)+(KS13*8))-((KL13*6)+(KM13*8)+(KN13*5)+(KO13*10)+(KP13*8)+(KT13*7)+(KU13*8)))/(KF13+KG13+KH13+KI13+KJ13+KK13+KL13+KM13+KN13+KO13+KP13+KQ13+KR13+KS13+KT13+KU13)</f>
        <v>-3</v>
      </c>
      <c r="AM46" s="272">
        <f>(((KX13*5)+(KY13*4)+(KZ13*5)+(LA13*9)+(LB13*6)+(LC13*6)+(LI13*2)+(LJ13*7)+(LK13*8))-((LD13*6)+(LE13*8)+(LF13*5)+(LG13*10)+(LH13*8)+(LL13*7)+(LM13*8)))/(KX13+KY13+KZ13+LA13+LB13+LC13+LD13+LE13+LF13+LG13+LH13+LI13+LJ13+LK13+LL13+LM13)</f>
        <v>-1.25</v>
      </c>
      <c r="AN46" s="182"/>
      <c r="AO46" t="s" s="179">
        <v>98</v>
      </c>
      <c r="AP46" s="275">
        <f>FJ27</f>
        <v>14</v>
      </c>
      <c r="AQ46" s="276">
        <v>17</v>
      </c>
      <c r="AR46" s="276">
        <f>FK27</f>
        <v>18</v>
      </c>
      <c r="AS46" s="277">
        <v>12</v>
      </c>
      <c r="AT46" s="278">
        <f>((AP46+AR46+BE46)*100%)/(AP46+AR46+BE46+AQ46+AS46)</f>
        <v>0.53968253968254</v>
      </c>
      <c r="AU46" s="279"/>
      <c r="AV46" s="280"/>
      <c r="AW46" s="278"/>
      <c r="AX46" s="282">
        <f>FY27</f>
        <v>3</v>
      </c>
      <c r="AY46" s="277">
        <f>FW27</f>
        <v>2</v>
      </c>
      <c r="AZ46" s="283">
        <f>AY46-AX46</f>
        <v>-1</v>
      </c>
      <c r="BA46" s="282">
        <f>FV27</f>
        <v>5</v>
      </c>
      <c r="BB46" s="277">
        <f>FT27</f>
        <v>9</v>
      </c>
      <c r="BC46" s="283">
        <f>BA46-BB46</f>
        <v>-4</v>
      </c>
      <c r="BD46" s="278">
        <v>0.098</v>
      </c>
      <c r="BE46" s="282">
        <f>FO27</f>
        <v>2</v>
      </c>
      <c r="BF46" s="276">
        <f>FX27</f>
        <v>2</v>
      </c>
      <c r="BG46" s="276">
        <f>FL27</f>
        <v>1</v>
      </c>
      <c r="BH46" s="276">
        <f>FR27</f>
        <v>1</v>
      </c>
      <c r="BI46" s="276">
        <f>FM27</f>
        <v>0</v>
      </c>
      <c r="BJ46" s="276">
        <f>FS27</f>
        <v>0</v>
      </c>
      <c r="BK46" s="276">
        <f>FN27</f>
        <v>14</v>
      </c>
      <c r="BL46" t="s" s="284">
        <v>140</v>
      </c>
      <c r="BM46" t="s" s="298">
        <v>141</v>
      </c>
      <c r="BN46" s="217"/>
      <c r="BO46" s="218"/>
      <c r="BP46" s="218"/>
      <c r="BQ46" s="218"/>
      <c r="BR46" s="218"/>
      <c r="BS46" s="218"/>
      <c r="BT46" s="218"/>
      <c r="BU46" s="218"/>
      <c r="BV46" s="218"/>
      <c r="BW46" s="218"/>
      <c r="BX46" s="218"/>
      <c r="BY46" s="218"/>
      <c r="BZ46" s="218"/>
      <c r="CA46" s="218"/>
      <c r="CB46" s="218"/>
      <c r="CC46" s="218"/>
      <c r="CD46" s="218"/>
      <c r="CE46" s="218"/>
      <c r="CF46" s="218"/>
      <c r="CG46" s="218"/>
      <c r="CH46" s="218"/>
      <c r="CI46" s="218"/>
      <c r="CJ46" s="218"/>
      <c r="CK46" s="218"/>
      <c r="CL46" s="218"/>
      <c r="CM46" s="218"/>
      <c r="CN46" s="218"/>
      <c r="CO46" s="218"/>
      <c r="CP46" s="218"/>
      <c r="CQ46" s="218"/>
      <c r="CR46" s="218"/>
      <c r="CS46" s="218"/>
      <c r="CT46" s="218"/>
      <c r="CU46" s="218"/>
      <c r="CV46" s="218"/>
      <c r="CW46" s="218"/>
      <c r="CX46" s="218"/>
      <c r="CY46" s="218"/>
      <c r="CZ46" s="218"/>
      <c r="DA46" s="218"/>
      <c r="DB46" s="218"/>
      <c r="DC46" s="218"/>
      <c r="DD46" s="218"/>
      <c r="DE46" s="218"/>
      <c r="DF46" s="218"/>
      <c r="DG46" s="218"/>
      <c r="DH46" s="218"/>
      <c r="DI46" s="218"/>
      <c r="DJ46" s="218"/>
      <c r="DK46" s="218"/>
      <c r="DL46" s="218"/>
      <c r="DM46" s="218"/>
      <c r="DN46" s="218"/>
      <c r="DO46" s="218"/>
      <c r="DP46" s="218"/>
      <c r="DQ46" s="218"/>
      <c r="DR46" s="218"/>
      <c r="DS46" s="218"/>
      <c r="DT46" s="218"/>
      <c r="DU46" s="218"/>
      <c r="DV46" s="218"/>
      <c r="DW46" s="218"/>
      <c r="DX46" s="218"/>
      <c r="DY46" s="218"/>
      <c r="DZ46" s="218"/>
      <c r="EA46" s="218"/>
      <c r="EB46" s="218"/>
      <c r="EC46" s="218"/>
      <c r="ED46" s="218"/>
      <c r="EE46" s="218"/>
      <c r="EF46" s="218"/>
      <c r="EG46" s="218"/>
      <c r="EH46" s="218"/>
      <c r="EI46" s="218"/>
      <c r="EJ46" s="218"/>
      <c r="EK46" s="218"/>
      <c r="EL46" s="218"/>
      <c r="EM46" s="218"/>
      <c r="EN46" s="218"/>
      <c r="EO46" s="218"/>
      <c r="EP46" s="218"/>
      <c r="EQ46" s="218"/>
      <c r="ER46" s="218"/>
      <c r="ES46" s="218"/>
      <c r="ET46" s="218"/>
      <c r="EU46" s="218"/>
      <c r="EV46" s="218"/>
      <c r="EW46" s="218"/>
      <c r="EX46" s="218"/>
      <c r="EY46" s="218"/>
      <c r="EZ46" s="218"/>
      <c r="FA46" s="218"/>
      <c r="FB46" s="218"/>
      <c r="FC46" s="218"/>
      <c r="FD46" s="218"/>
      <c r="FE46" s="218"/>
      <c r="FF46" s="218"/>
      <c r="FG46" s="218"/>
      <c r="FH46" s="218"/>
      <c r="FI46" s="218"/>
      <c r="FJ46" s="218"/>
      <c r="FK46" s="218"/>
      <c r="FL46" s="218"/>
      <c r="FM46" s="218"/>
      <c r="FN46" s="218"/>
      <c r="FO46" s="218"/>
      <c r="FP46" s="218"/>
      <c r="FQ46" s="218"/>
      <c r="FR46" s="218"/>
      <c r="FS46" s="218"/>
      <c r="FT46" s="218"/>
      <c r="FU46" s="218"/>
      <c r="FV46" s="218"/>
      <c r="FW46" s="218"/>
      <c r="FX46" s="218"/>
      <c r="FY46" s="218"/>
      <c r="FZ46" s="218"/>
      <c r="GA46" s="218"/>
      <c r="GB46" s="218"/>
      <c r="GC46" s="218"/>
      <c r="GD46" s="218"/>
      <c r="GE46" s="218"/>
      <c r="GF46" s="218"/>
      <c r="GG46" s="218"/>
      <c r="GH46" s="218"/>
      <c r="GI46" s="218"/>
      <c r="GJ46" s="218"/>
      <c r="GK46" s="218"/>
      <c r="GL46" s="218"/>
      <c r="GM46" s="218"/>
      <c r="GN46" s="218"/>
      <c r="GO46" s="218"/>
      <c r="GP46" s="218"/>
      <c r="GQ46" s="218"/>
      <c r="GR46" s="218"/>
      <c r="GS46" s="218"/>
      <c r="GT46" s="218"/>
      <c r="GU46" s="218"/>
      <c r="GV46" s="218"/>
      <c r="GW46" s="218"/>
      <c r="GX46" s="218"/>
      <c r="GY46" s="218"/>
      <c r="GZ46" s="218"/>
      <c r="HA46" s="218"/>
      <c r="HB46" s="218"/>
      <c r="HC46" s="218"/>
      <c r="HD46" s="218"/>
      <c r="HE46" s="218"/>
      <c r="HF46" s="218"/>
      <c r="HG46" s="218"/>
      <c r="HH46" s="218"/>
      <c r="HI46" s="218"/>
      <c r="HJ46" s="218"/>
      <c r="HK46" s="218"/>
      <c r="HL46" s="218"/>
      <c r="HM46" s="218"/>
      <c r="HN46" s="218"/>
      <c r="HO46" s="218"/>
      <c r="HP46" s="218"/>
      <c r="HQ46" s="218"/>
      <c r="HR46" s="218"/>
      <c r="HS46" s="218"/>
      <c r="HT46" s="218"/>
      <c r="HU46" s="218"/>
      <c r="HV46" s="218"/>
      <c r="HW46" s="218"/>
      <c r="HX46" s="218"/>
      <c r="HY46" s="218"/>
      <c r="HZ46" s="218"/>
      <c r="IA46" s="218"/>
      <c r="IB46" s="218"/>
      <c r="IC46" s="218"/>
      <c r="ID46" s="218"/>
      <c r="IE46" s="218"/>
      <c r="IF46" s="218"/>
      <c r="IG46" s="218"/>
      <c r="IH46" s="218"/>
      <c r="II46" s="218"/>
      <c r="IJ46" s="218"/>
      <c r="IK46" s="218"/>
      <c r="IL46" s="218"/>
      <c r="IM46" s="218"/>
      <c r="IN46" s="218"/>
      <c r="IO46" s="218"/>
      <c r="IP46" s="218"/>
      <c r="IQ46" s="218"/>
      <c r="IR46" s="218"/>
      <c r="IS46" s="218"/>
      <c r="IT46" s="218"/>
      <c r="IU46" s="218"/>
      <c r="IV46" s="218"/>
      <c r="IW46" s="218"/>
      <c r="IX46" s="218"/>
      <c r="IY46" s="218"/>
      <c r="IZ46" s="218"/>
      <c r="JA46" s="218"/>
      <c r="JB46" s="218"/>
      <c r="JC46" s="218"/>
      <c r="JD46" s="218"/>
      <c r="JE46" s="218"/>
      <c r="JF46" s="218"/>
      <c r="JG46" s="218"/>
      <c r="JH46" s="218"/>
      <c r="JI46" s="218"/>
      <c r="JJ46" s="218"/>
      <c r="JK46" s="218"/>
      <c r="JL46" s="218"/>
      <c r="JM46" s="218"/>
      <c r="JN46" s="218"/>
      <c r="JO46" s="218"/>
      <c r="JP46" s="218"/>
      <c r="JQ46" s="218"/>
      <c r="JR46" s="218"/>
      <c r="JS46" s="218"/>
      <c r="JT46" s="218"/>
      <c r="JU46" s="218"/>
      <c r="JV46" s="218"/>
      <c r="JW46" s="218"/>
      <c r="JX46" s="218"/>
      <c r="JY46" s="218"/>
      <c r="JZ46" s="218"/>
      <c r="KA46" s="218"/>
      <c r="KB46" s="218"/>
      <c r="KC46" s="218"/>
      <c r="KD46" s="218"/>
      <c r="KE46" s="218"/>
      <c r="KF46" s="218"/>
      <c r="KG46" s="218"/>
      <c r="KH46" s="218"/>
      <c r="KI46" s="218"/>
      <c r="KJ46" s="218"/>
      <c r="KK46" s="218"/>
      <c r="KL46" s="218"/>
      <c r="KM46" s="218"/>
      <c r="KN46" s="218"/>
      <c r="KO46" s="218"/>
      <c r="KP46" s="218"/>
      <c r="KQ46" s="218"/>
      <c r="KR46" s="218"/>
      <c r="KS46" s="218"/>
      <c r="KT46" s="218"/>
      <c r="KU46" s="218"/>
      <c r="KV46" s="218"/>
      <c r="KW46" s="218"/>
      <c r="KX46" s="218"/>
      <c r="KY46" s="218"/>
      <c r="KZ46" s="218"/>
      <c r="LA46" s="218"/>
      <c r="LB46" s="218"/>
      <c r="LC46" s="218"/>
      <c r="LD46" s="218"/>
      <c r="LE46" s="218"/>
      <c r="LF46" s="218"/>
      <c r="LG46" s="218"/>
      <c r="LH46" s="218"/>
      <c r="LI46" s="218"/>
      <c r="LJ46" s="218"/>
      <c r="LK46" s="218"/>
      <c r="LL46" s="218"/>
      <c r="LM46" s="218"/>
      <c r="LN46" s="218"/>
      <c r="LO46" s="218"/>
      <c r="LP46" s="218"/>
      <c r="LQ46" s="218"/>
      <c r="LR46" s="218"/>
      <c r="LS46" s="218"/>
      <c r="LT46" s="218"/>
      <c r="LU46" s="218"/>
      <c r="LV46" s="218"/>
      <c r="LW46" s="218"/>
      <c r="LX46" s="218"/>
      <c r="LY46" s="218"/>
      <c r="LZ46" s="218"/>
      <c r="MA46" s="218"/>
      <c r="MB46" s="218"/>
      <c r="MC46" s="218"/>
      <c r="MD46" s="218"/>
      <c r="ME46" s="218"/>
      <c r="MF46" s="218"/>
      <c r="MG46" s="218"/>
      <c r="MH46" s="218"/>
      <c r="MI46" s="218"/>
      <c r="MJ46" s="218"/>
      <c r="MK46" s="218"/>
      <c r="ML46" s="218"/>
      <c r="MM46" s="218"/>
      <c r="MN46" s="218"/>
      <c r="MO46" s="218"/>
      <c r="MP46" s="218"/>
      <c r="MQ46" s="218"/>
      <c r="MR46" s="218"/>
      <c r="MS46" s="218"/>
      <c r="MT46" s="218"/>
      <c r="MU46" s="218"/>
      <c r="MV46" s="218"/>
      <c r="MW46" s="218"/>
      <c r="MX46" s="218"/>
      <c r="MY46" s="218"/>
      <c r="MZ46" s="218"/>
      <c r="NA46" s="218"/>
      <c r="NB46" s="218"/>
      <c r="NC46" s="218"/>
      <c r="ND46" s="218"/>
      <c r="NE46" s="218"/>
      <c r="NF46" s="218"/>
      <c r="NG46" s="218"/>
      <c r="NH46" s="218"/>
      <c r="NI46" s="218"/>
      <c r="NJ46" s="218"/>
      <c r="NK46" s="218"/>
      <c r="NL46" s="218"/>
      <c r="NM46" s="218"/>
      <c r="NN46" s="218"/>
      <c r="NO46" s="218"/>
      <c r="NP46" s="218"/>
      <c r="NQ46" s="218"/>
      <c r="NR46" s="218"/>
      <c r="NS46" s="218"/>
      <c r="NT46" s="218"/>
      <c r="NU46" s="218"/>
      <c r="NV46" s="218"/>
      <c r="NW46" s="218"/>
      <c r="NX46" s="218"/>
      <c r="NY46" s="218"/>
      <c r="NZ46" s="218"/>
      <c r="OA46" s="218"/>
      <c r="OB46" s="218"/>
      <c r="OC46" s="218"/>
      <c r="OD46" s="218"/>
      <c r="OE46" s="218"/>
      <c r="OF46" s="218"/>
      <c r="OG46" s="218"/>
      <c r="OH46" s="218"/>
      <c r="OI46" s="218"/>
      <c r="OJ46" s="218"/>
      <c r="OK46" s="218"/>
      <c r="OL46" s="218"/>
      <c r="OM46" s="218"/>
      <c r="ON46" s="218"/>
      <c r="OO46" s="218"/>
      <c r="OP46" s="218"/>
      <c r="OQ46" s="218"/>
      <c r="OR46" s="218"/>
      <c r="OS46" s="218"/>
      <c r="OT46" s="218"/>
      <c r="OU46" s="218"/>
      <c r="OV46" s="218"/>
      <c r="OW46" s="218"/>
      <c r="OX46" s="218"/>
      <c r="OY46" s="218"/>
      <c r="OZ46" s="218"/>
      <c r="PA46" s="218"/>
      <c r="PB46" s="218"/>
      <c r="PC46" s="218"/>
      <c r="PD46" s="218"/>
      <c r="PE46" s="218"/>
      <c r="PF46" s="218"/>
      <c r="PG46" s="218"/>
      <c r="PH46" s="218"/>
      <c r="PI46" s="218"/>
      <c r="PJ46" s="218"/>
      <c r="PK46" s="218"/>
      <c r="PL46" s="218"/>
      <c r="PM46" s="218"/>
      <c r="PN46" s="218"/>
      <c r="PO46" s="218"/>
      <c r="PP46" s="218"/>
      <c r="PQ46" s="218"/>
      <c r="PR46" s="218"/>
      <c r="PS46" s="218"/>
      <c r="PT46" s="218"/>
      <c r="PU46" s="218"/>
      <c r="PV46" s="218"/>
      <c r="PW46" s="218"/>
      <c r="PX46" s="218"/>
      <c r="PY46" s="218"/>
      <c r="PZ46" s="218"/>
      <c r="QA46" s="218"/>
      <c r="QB46" s="218"/>
      <c r="QC46" s="218"/>
      <c r="QD46" s="218"/>
      <c r="QE46" s="218"/>
      <c r="QF46" s="218"/>
      <c r="QG46" s="218"/>
      <c r="QH46" s="218"/>
      <c r="QI46" s="218"/>
      <c r="QJ46" s="218"/>
      <c r="QK46" s="218"/>
      <c r="QL46" s="218"/>
      <c r="QM46" s="218"/>
      <c r="QN46" s="218"/>
      <c r="QO46" s="218"/>
      <c r="QP46" s="218"/>
      <c r="QQ46" s="218"/>
      <c r="QR46" s="218"/>
      <c r="QS46" s="218"/>
      <c r="QT46" s="218"/>
      <c r="QU46" s="218"/>
      <c r="QV46" s="218"/>
      <c r="QW46" s="218"/>
      <c r="QX46" s="218"/>
      <c r="QY46" s="218"/>
      <c r="QZ46" s="218"/>
      <c r="RA46" s="218"/>
      <c r="RB46" s="218"/>
      <c r="RC46" s="219"/>
    </row>
    <row r="47" ht="30.1" customHeight="1">
      <c r="A47" s="244">
        <f>(((C47*5)+(D47*4)+(E47*5)+(F47*9)+(G47*7)+(H47*7)+(N47*3)+(O47*8)+(P47*9))-((I47*6)+(J47*8)+(K47*6)+(L47*10)+(M47*8)+(Q47*7)+(R47*8)))/(C47+D47+E47+F47+G47+H47+I47+J47+K47+L47+M47+N47+O47+P47+Q47+R47)</f>
        <v>0.917525773195876</v>
      </c>
      <c r="B47" t="s" s="263">
        <v>64</v>
      </c>
      <c r="C47" s="264">
        <f>D14+V14+AN14+BF14+BX14+CP14+DH14+DZ14+ER14+FJ14+GB14+GT14+HL14+ID14+IV14+JN14+KF14+KX14+LP14+MH14+MZ14+NR14+OJ14+PB14+PT14+QL14</f>
        <v>9</v>
      </c>
      <c r="D47" s="265">
        <f>E14+W14+AO14+BG14+BY14+CQ14+DI14+EA14+ES14+FK14+GC14+GU14+HM14+IE14+IW14+JO14+KG14+KY14+LQ14+MI14+NA14+NS14+OK14+PC14+PU14+QM14</f>
        <v>29</v>
      </c>
      <c r="E47" s="265">
        <f>F14+X14+AP14+BH14+BZ14+CR14+DJ14+EB14+ET14+FL14+GD14+GV14+HN14+IF14+IX14+JP14+KH14+KZ14+LR14+MJ14+NB14+NT14+OL14+PD14+PV14+QN14</f>
        <v>0</v>
      </c>
      <c r="F47" s="265">
        <f>G14+Y14+AQ14+BI14+CA14+CS14+DK14+EC14+EU14+FM14+GE14+GW14+HO14+IG14+IY14+JQ14+KI14+LA14+LS14+MK14+NC14+NU14+OM14+PE14+PW14+QO14</f>
        <v>3</v>
      </c>
      <c r="G47" s="265">
        <f>H14+Z14+AR14+BJ14+CB14+CT14+DL14+ED14+EV14+FN14+GF14+GX14+HP14+IH14+IZ14+JR14+KJ14+LB14+LT14+ML14+ND14+NV14+ON14+PF14+PX14+QP14</f>
        <v>7</v>
      </c>
      <c r="H47" s="265">
        <f>I14+AA14+AS14+BK14+CC14+CU14+DM14+EE14+EW14+FO14+GG14+GY14+HQ14+II14+JA14+JS14+KK14+LC14+LU14+MM14+NE14+NW14+OO14+PG14+PY14+QQ14</f>
        <v>4</v>
      </c>
      <c r="I47" s="265">
        <f>J14+AB14+AT14+BL14+CD14+CV14+DN14+EF14+EX14+FP14+GH14+GZ14+HR14+IJ14+JB14+JT14+KL14+LD14+LV14+MN14+NF14+NX14+OP14+PH14+PZ14+QR14</f>
        <v>8</v>
      </c>
      <c r="J47" s="265">
        <f>K14+AC14+AU14+BM14+CE14+CW14+DO14+EG14+EY14+FQ14+GI14+HA14+HS14+IK14+JC14+JU14+KM14+LE14+LW14+MO14+NG14+NY14+OQ14+PI14+QA14+QS14</f>
        <v>12</v>
      </c>
      <c r="K47" s="265">
        <f>L14+AD14+AV14+BN14+CF14+CX14+DP14+EH14+EZ14+FR14+GJ14+HB14+HT14+IL14+JD14+JV14+KN14+LF14+LX14+MP14+NH14+NZ14+OR14+PJ14+QB14+QT14</f>
        <v>1</v>
      </c>
      <c r="L47" s="265">
        <f>M14+AE14+AW14+BO14+CG14+CY14+DQ14+EI14+FA14+FS14+GK14+HC14+HU14+IM14+JE14+JW14+KO14+LG14+LY14+MQ14+NI14+OA14+OS14+PK14+QC14+QU14</f>
        <v>0</v>
      </c>
      <c r="M47" s="265">
        <f>N14+AF14+AX14+BP14+CH14+CZ14+DR14+EJ14+FB14+FT14+GL14+HD14+HV14+IN14+JF14+JX14+KP14+LH14+LZ14+MR14+NJ14+OB14+OT14+PL14+QD14+QV14</f>
        <v>11</v>
      </c>
      <c r="N47" s="265">
        <f>O14+AG14+AY14+BQ14+CI14+DA14+DS14+EK14+FC14+FU14+GM14+HE14+HW14+IO14+JG14+JY14+KQ14+LI14+MA14+MS14+NK14+OC14+OU14+PM14+QE14+QW14</f>
        <v>0</v>
      </c>
      <c r="O47" s="265">
        <f>P14+AH14+AZ14+BR14+CJ14+DB14+DT14+EL14+FD14+FV14+GN14+HF14+HX14+IP14+JH14+JZ14+KR14+LJ14+MB14+MT14+NL14+OD14+OV14+PN14+QF14+QX14</f>
        <v>5</v>
      </c>
      <c r="P47" s="265">
        <f>Q14+AI14+BA14+BS14+CK14+DC14+DU14+EM14+FE14+FW14+GO14+HG14+HY14+IQ14+JI14+KA14+KS14+LK14+MC14+MU14+NM14+OE14+OW14+PO14+QG14+QY14</f>
        <v>5</v>
      </c>
      <c r="Q47" s="265">
        <f>R14+AJ14+BB14+BT14+CL14+DD14+DV14+EN14+FF14+FX14+GP14+HH14+HZ14+IR14+JJ14+KB14+KT14+LL14+MD14+MV14+NN14+OF14+OX14+PP14+QH14+QZ14</f>
        <v>1</v>
      </c>
      <c r="R47" s="265">
        <f>S14+AK14+BC14+BU14+CM14+DE14+DW14+EO14+FG14+FY14+GQ14+HI14+IA14+IS14+JK14+KC14+KU14+LM14+ME14+MW14+NO14+OG14+OY14+PQ14+QI14+RA14</f>
        <v>2</v>
      </c>
      <c r="S47" s="265">
        <f>T14+AL14+BD14+BV14+CN14+DF14+DX14+EP14+FH14+FZ14+GR14+HJ14+IB14+IT14+JL14+KD14+KV14+LN14+MF14+MX14+NP14+OH14+OZ14+PR14+QJ14+RB14</f>
        <v>0</v>
      </c>
      <c r="T47" s="265">
        <f>U14+AM14+BE14+BW14+CO14+DG14+DY14+EQ14+FI14+GA14+GS14+HK14+IC14+IU14+JM14+KE14+KW14+LO14+MG14+MY14+NQ14+OI14+PA14+PS14+QK14+RC14</f>
        <v>0</v>
      </c>
      <c r="U47" s="299">
        <f>((T47)*100)/S47</f>
      </c>
      <c r="V47" s="339">
        <f>(((V14*5)+(W14*4)+(X14*5)+(Y14*9)+(Z14*6)+(AA14*6)+(AG14*2)+(AH14*7)+(AI14*8))-((AB14*6)+(AC14*8)+(AD14*5)+(AE14*10)+(AF14*8)+(AJ14*7)+(AK14*8)))/(V14+W14+X14+Y14+Z14+AA14+AB14+AC14+AD14+AE14+AF14+AG14+AH14+AI14+AJ14+AK14)</f>
        <v>1.46666666666667</v>
      </c>
      <c r="W47" s="340">
        <f>(((AN14*5)+(AO14*4)+(AP14*5)+(AQ14*9)+(AR14*6)+(AS14*6)+(AY14*2)+(AZ14*7)+(BA14*8))-((AT14*6)+(AU14*8)+(AV14*5)+(AW14*10)+(AX14*8)+(BB14*7)+(BC14*8)))/(AN14+AO14+AP14+AQ14+AR14+AS14+AT14+AU14+AV14+AW14+AX14+AY14+AZ14+BA14+BB14+BC14)</f>
        <v>-2.57142857142857</v>
      </c>
      <c r="X47" s="302">
        <f>(((BF14*5)+(BG14*4)+(BH14*5)+(BI14*9)+(BJ14*6)+(BK14*6)+(BQ14*2)+(BR14*7)+(BS14*8))-((BL14*6)+(BM14*8)+(BN14*5)+(BO14*10)+(BP14*8)+(BT14*7)+(BU14*8)))/(BF14+BG14+BH14+BI14+BJ14+BK14+BL14+BM14+BN14+BO14+BP14+BQ14+BR14+BS14+BT14+BU14)</f>
        <v>-1</v>
      </c>
      <c r="Y47" s="341"/>
      <c r="Z47" s="68"/>
      <c r="AA47" s="342">
        <f>(((CP14*5)+(CQ14*4)+(CR14*5)+(CS14*9)+(CT14*6)+(CU14*6)+(DA14*2)+(DB14*7)+(DC14*8))-((CV14*6)+(CW14*8)+(CX14*5)+(CY14*10)+(CZ14*8)+(DD14*7)+(DE14*8)))/(CP14+CQ14+CR14+CS14+CT14+CU14+CV14+CW14+CX14+CY14+CZ14+DA14+DB14+DC14+DD14+DE14)</f>
        <v>5</v>
      </c>
      <c r="AB47" s="320">
        <f>(((DH14*5)+(DI14*4)+(DJ14*5)+(DK14*9)+(DL14*6)+(DM14*6)+(DS14*2)+(DT14*7)+(DU14*8))-((DN14*6)+(DO14*8)+(DP14*5)+(DQ14*10)+(DR14*8)+(DV14*7)+(DW14*8)))/(DH14+DI14+DJ14+DK14+DL14+DM14+DN14+DO14+DP14+DQ14+DR14+DS14+DT14+DU14+DV14+DW14)</f>
        <v>-0.75</v>
      </c>
      <c r="AC47" s="320">
        <f>(((DZ14*5)+(EA14*4)+(EB14*5)+(EC14*9)+(ED14*6)+(EE14*6)+(EK14*2)+(EL14*7)+(EM14*8))-((EF14*6)+(EG14*8)+(EH14*5)+(EI14*10)+(EJ14*8)+(EN14*7)+(EO14*8)))/(DZ14+EA14+EB14+EC14+ED14+EE14+EF14+EG14+EH14+EI14+EJ14+EK14+EL14+EM14+EN14+EO14)</f>
        <v>6</v>
      </c>
      <c r="AD47" s="326">
        <f>(((ER14*5)+(ES14*4)+(ET14*5)+(EU14*9)+(EV14*6)+(EW14*6)+(FC14*2)+(FD14*7)+(FE14*8))-((EX14*6)+(EY14*8)+(EZ14*5)+(FA14*10)+(FB14*8)+(FF14*7)+(FG14*8)))/(ER14+ES14+ET14+EU14+EV14+EW14+EX14+EY14+EZ14+FA14+FB14+FC14+FD14+FE14+FF14+FG14)</f>
        <v>0.6</v>
      </c>
      <c r="AE47" s="233">
        <f>(((FJ14*5)+(FK14*4)+(FL14*5)+(FM14*9)+(FN14*6)+(FO14*6)+(FU14*2)+(FV14*7)+(FW14*8))-((FP14*6)+(FQ14*8)+(FR14*5)+(FS14*10)+(FT14*8)+(FX14*7)+(FY14*8)))/(FJ14+FK14+FL14+FM14+FN14+FO14+FP14+FQ14+FR14+FS14+FT14+FU14+FV14+FW14+FX14+FY14)</f>
        <v>1</v>
      </c>
      <c r="AF47" s="233">
        <f>(((GB14*5)+(GC14*4)+(GD14*5)+(GE14*9)+(GF14*6)+(GG14*6)+(GM14*2)+(GN14*7)+(GO14*8))-((GH14*6)+(GI14*8)+(GJ14*5)+(GK14*10)+(GL14*8)+(GP14*7)+(GQ14*8)))/(GB14+GC14+GD14+GE14+GF14+GG14+GH14+GI14+GJ14+GK14+GL14+GM14+GN14+GO14+GP14+GQ14)</f>
        <v>5.33333333333333</v>
      </c>
      <c r="AG47" s="272">
        <f>(((GT14*5)+(GU14*4)+(GV14*5)+(GW14*9)+(GX14*6)+(GY14*6)+(HE14*2)+(HF14*7)+(HG14*8))-((GZ14*6)+(HA14*8)+(HB14*5)+(HC14*10)+(HD14*8)+(HH14*7)+(HI14*8)))/(GT14+GU14+GV14+GW14+GX14+GY14+GZ14+HA14+HB14+HC14+HD14+HE14+HF14+HG14+HH14+HI14)</f>
        <v>-1</v>
      </c>
      <c r="AH47" s="315">
        <f>(((HL14*5)+(HM14*4)+(HN14*5)+(HO14*9)+(HP14*6)+(HQ14*6)+(HW14*2)+(HX14*7)+((HY14*8)*2))-((HR14*6)+(HS14*8)+(HT14*5)+(HU14*10)+(HV14*8)+(HZ14*7)+(IA14*8)))/(HL14+HM14+HN14+HO14+HP14+HQ14+HR14+HS14+HT14+HU14+HV14+HW14+HX14+HY14)</f>
        <v>3.625</v>
      </c>
      <c r="AI47" s="273">
        <f>(((ID14*5)+(IE14*4)+(IF14*5)+(IG14*9)+(IH14*6)+(II14*6)+(IO14*2)+(IP14*7)+(IQ14*8))-((IJ14*6)+(IK14*8)+(IL14*5)+(IM14*10)+(IN14*8)+(IR14*7)+(IS14*8)))/(ID14+IE14+IF14+IG14+IH14+II14+IJ14+IK14+IL14+IM14+IN14+IO14+IP14+IQ14+IR14+IS14)</f>
        <v>1.58823529411765</v>
      </c>
      <c r="AJ47" s="225">
        <f>(((IV14*5)+(IW14*4)+(IX14*5)+(IY14*9)+(IZ14*6)+(JA14*6)+(JG14*2)+(JH14*7)+(JI14*8))-((JB14*6)+(JC14*8)+(JD14*5)+(JE14*10)+(JF14*8)+(JJ14*7)+(JK14*8)))/(IV14+IW14+IX14+IY14+IZ14+JA14+JB14+JC14+JD14+JE14+JF14+JG14+JH14+JI14+JJ14+JK14)</f>
        <v>-1</v>
      </c>
      <c r="AK47" s="295"/>
      <c r="AL47" s="233">
        <f>(((KF14*5)+(KG14*4)+(KH14*5)+(KI14*9)+(KJ14*6)+(KK14*6)+(KQ14*2)+(KR14*7)+(KS14*8))-((KL14*6)+(KM14*8)+(KN14*5)+(KO14*10)+(KP14*8)+(KT14*7)+(KU14*8)))/(KF14+KG14+KH14+KI14+KJ14+KK14+KL14+KM14+KN14+KO14+KP14+KQ14+KR14+KS14+KT14+KU14)</f>
        <v>0</v>
      </c>
      <c r="AM47" s="233">
        <f>(((KX14*5)+(KY14*4)+(KZ14*5)+(LA14*9)+(LB14*6)+(LC14*6)+(LI14*2)+(LJ14*7)+(LK14*8))-((LD14*6)+(LE14*8)+(LF14*5)+(LG14*10)+(LH14*8)+(LL14*7)+(LM14*8)))/(KX14+KY14+KZ14+LA14+LB14+LC14+LD14+LE14+LF14+LG14+LH14+LI14+LJ14+LK14+LL14+LM14)</f>
        <v>-0.833333333333333</v>
      </c>
      <c r="AN47" s="182"/>
      <c r="AO47" t="s" s="179">
        <v>142</v>
      </c>
      <c r="AP47" s="307">
        <f>GB27</f>
        <v>13</v>
      </c>
      <c r="AQ47" s="235">
        <v>4</v>
      </c>
      <c r="AR47" s="235">
        <f>GC27</f>
        <v>15</v>
      </c>
      <c r="AS47" s="236">
        <v>1</v>
      </c>
      <c r="AT47" s="237">
        <f>((AP47+AR47+BE47)*100%)/(AP47+AR47+BE47+AQ47+AS47)</f>
        <v>0.871794871794872</v>
      </c>
      <c r="AU47" s="238"/>
      <c r="AV47" s="296"/>
      <c r="AW47" s="237"/>
      <c r="AX47" s="240">
        <f>GQ27</f>
        <v>4</v>
      </c>
      <c r="AY47" s="236">
        <f>GO27</f>
        <v>1</v>
      </c>
      <c r="AZ47" s="241">
        <f>AY47-AX47</f>
        <v>-3</v>
      </c>
      <c r="BA47" s="240">
        <f>GN27</f>
        <v>5</v>
      </c>
      <c r="BB47" s="236">
        <f>GL27</f>
        <v>10</v>
      </c>
      <c r="BC47" s="241">
        <f>BA47-BB47</f>
        <v>-5</v>
      </c>
      <c r="BD47" s="237">
        <v>0.229</v>
      </c>
      <c r="BE47" s="240">
        <f>GG27</f>
        <v>6</v>
      </c>
      <c r="BF47" s="235">
        <f>GP27</f>
        <v>3</v>
      </c>
      <c r="BG47" s="235">
        <f>GD27</f>
        <v>1</v>
      </c>
      <c r="BH47" s="235">
        <f>GJ27</f>
        <v>2</v>
      </c>
      <c r="BI47" s="235">
        <f>GE27</f>
        <v>0</v>
      </c>
      <c r="BJ47" s="235">
        <f>GK27</f>
        <v>0</v>
      </c>
      <c r="BK47" s="235">
        <f>GF27</f>
        <v>12</v>
      </c>
      <c r="BL47" t="s" s="242">
        <v>143</v>
      </c>
      <c r="BM47" t="s" s="243">
        <v>144</v>
      </c>
      <c r="BN47" s="217"/>
      <c r="BO47" s="218"/>
      <c r="BP47" s="218"/>
      <c r="BQ47" s="218"/>
      <c r="BR47" s="218"/>
      <c r="BS47" s="218"/>
      <c r="BT47" s="218"/>
      <c r="BU47" s="218"/>
      <c r="BV47" s="218"/>
      <c r="BW47" s="218"/>
      <c r="BX47" s="218"/>
      <c r="BY47" s="218"/>
      <c r="BZ47" s="218"/>
      <c r="CA47" s="218"/>
      <c r="CB47" s="218"/>
      <c r="CC47" s="218"/>
      <c r="CD47" s="218"/>
      <c r="CE47" s="218"/>
      <c r="CF47" s="218"/>
      <c r="CG47" s="218"/>
      <c r="CH47" s="218"/>
      <c r="CI47" s="218"/>
      <c r="CJ47" s="218"/>
      <c r="CK47" s="218"/>
      <c r="CL47" s="218"/>
      <c r="CM47" s="218"/>
      <c r="CN47" s="218"/>
      <c r="CO47" s="218"/>
      <c r="CP47" s="218"/>
      <c r="CQ47" s="218"/>
      <c r="CR47" s="218"/>
      <c r="CS47" s="218"/>
      <c r="CT47" s="218"/>
      <c r="CU47" s="218"/>
      <c r="CV47" s="218"/>
      <c r="CW47" s="218"/>
      <c r="CX47" s="218"/>
      <c r="CY47" s="218"/>
      <c r="CZ47" s="218"/>
      <c r="DA47" s="218"/>
      <c r="DB47" s="218"/>
      <c r="DC47" s="218"/>
      <c r="DD47" s="218"/>
      <c r="DE47" s="218"/>
      <c r="DF47" s="218"/>
      <c r="DG47" s="218"/>
      <c r="DH47" s="218"/>
      <c r="DI47" s="218"/>
      <c r="DJ47" s="218"/>
      <c r="DK47" s="218"/>
      <c r="DL47" s="218"/>
      <c r="DM47" s="218"/>
      <c r="DN47" s="218"/>
      <c r="DO47" s="218"/>
      <c r="DP47" s="218"/>
      <c r="DQ47" s="218"/>
      <c r="DR47" s="218"/>
      <c r="DS47" s="218"/>
      <c r="DT47" s="218"/>
      <c r="DU47" s="218"/>
      <c r="DV47" s="218"/>
      <c r="DW47" s="218"/>
      <c r="DX47" s="218"/>
      <c r="DY47" s="218"/>
      <c r="DZ47" s="218"/>
      <c r="EA47" s="218"/>
      <c r="EB47" s="218"/>
      <c r="EC47" s="218"/>
      <c r="ED47" s="218"/>
      <c r="EE47" s="218"/>
      <c r="EF47" s="218"/>
      <c r="EG47" s="218"/>
      <c r="EH47" s="218"/>
      <c r="EI47" s="218"/>
      <c r="EJ47" s="218"/>
      <c r="EK47" s="218"/>
      <c r="EL47" s="218"/>
      <c r="EM47" s="218"/>
      <c r="EN47" s="218"/>
      <c r="EO47" s="218"/>
      <c r="EP47" s="218"/>
      <c r="EQ47" s="218"/>
      <c r="ER47" s="218"/>
      <c r="ES47" s="218"/>
      <c r="ET47" s="218"/>
      <c r="EU47" s="218"/>
      <c r="EV47" s="218"/>
      <c r="EW47" s="218"/>
      <c r="EX47" s="218"/>
      <c r="EY47" s="218"/>
      <c r="EZ47" s="218"/>
      <c r="FA47" s="218"/>
      <c r="FB47" s="218"/>
      <c r="FC47" s="218"/>
      <c r="FD47" s="218"/>
      <c r="FE47" s="218"/>
      <c r="FF47" s="218"/>
      <c r="FG47" s="218"/>
      <c r="FH47" s="218"/>
      <c r="FI47" s="218"/>
      <c r="FJ47" s="218"/>
      <c r="FK47" s="218"/>
      <c r="FL47" s="218"/>
      <c r="FM47" s="218"/>
      <c r="FN47" s="218"/>
      <c r="FO47" s="218"/>
      <c r="FP47" s="218"/>
      <c r="FQ47" s="218"/>
      <c r="FR47" s="218"/>
      <c r="FS47" s="218"/>
      <c r="FT47" s="218"/>
      <c r="FU47" s="218"/>
      <c r="FV47" s="218"/>
      <c r="FW47" s="218"/>
      <c r="FX47" s="218"/>
      <c r="FY47" s="218"/>
      <c r="FZ47" s="218"/>
      <c r="GA47" s="218"/>
      <c r="GB47" s="218"/>
      <c r="GC47" s="218"/>
      <c r="GD47" s="218"/>
      <c r="GE47" s="218"/>
      <c r="GF47" s="218"/>
      <c r="GG47" s="218"/>
      <c r="GH47" s="218"/>
      <c r="GI47" s="218"/>
      <c r="GJ47" s="218"/>
      <c r="GK47" s="218"/>
      <c r="GL47" s="218"/>
      <c r="GM47" s="218"/>
      <c r="GN47" s="218"/>
      <c r="GO47" s="218"/>
      <c r="GP47" s="218"/>
      <c r="GQ47" s="218"/>
      <c r="GR47" s="218"/>
      <c r="GS47" s="218"/>
      <c r="GT47" s="218"/>
      <c r="GU47" s="218"/>
      <c r="GV47" s="218"/>
      <c r="GW47" s="218"/>
      <c r="GX47" s="218"/>
      <c r="GY47" s="218"/>
      <c r="GZ47" s="218"/>
      <c r="HA47" s="218"/>
      <c r="HB47" s="218"/>
      <c r="HC47" s="218"/>
      <c r="HD47" s="218"/>
      <c r="HE47" s="218"/>
      <c r="HF47" s="218"/>
      <c r="HG47" s="218"/>
      <c r="HH47" s="218"/>
      <c r="HI47" s="218"/>
      <c r="HJ47" s="218"/>
      <c r="HK47" s="218"/>
      <c r="HL47" s="218"/>
      <c r="HM47" s="218"/>
      <c r="HN47" s="218"/>
      <c r="HO47" s="218"/>
      <c r="HP47" s="218"/>
      <c r="HQ47" s="218"/>
      <c r="HR47" s="218"/>
      <c r="HS47" s="218"/>
      <c r="HT47" s="218"/>
      <c r="HU47" s="218"/>
      <c r="HV47" s="218"/>
      <c r="HW47" s="218"/>
      <c r="HX47" s="218"/>
      <c r="HY47" s="218"/>
      <c r="HZ47" s="218"/>
      <c r="IA47" s="218"/>
      <c r="IB47" s="218"/>
      <c r="IC47" s="218"/>
      <c r="ID47" s="218"/>
      <c r="IE47" s="218"/>
      <c r="IF47" s="218"/>
      <c r="IG47" s="218"/>
      <c r="IH47" s="218"/>
      <c r="II47" s="218"/>
      <c r="IJ47" s="218"/>
      <c r="IK47" s="218"/>
      <c r="IL47" s="218"/>
      <c r="IM47" s="218"/>
      <c r="IN47" s="218"/>
      <c r="IO47" s="218"/>
      <c r="IP47" s="218"/>
      <c r="IQ47" s="218"/>
      <c r="IR47" s="218"/>
      <c r="IS47" s="218"/>
      <c r="IT47" s="218"/>
      <c r="IU47" s="218"/>
      <c r="IV47" s="218"/>
      <c r="IW47" s="218"/>
      <c r="IX47" s="218"/>
      <c r="IY47" s="218"/>
      <c r="IZ47" s="218"/>
      <c r="JA47" s="218"/>
      <c r="JB47" s="218"/>
      <c r="JC47" s="218"/>
      <c r="JD47" s="218"/>
      <c r="JE47" s="218"/>
      <c r="JF47" s="218"/>
      <c r="JG47" s="218"/>
      <c r="JH47" s="218"/>
      <c r="JI47" s="218"/>
      <c r="JJ47" s="218"/>
      <c r="JK47" s="218"/>
      <c r="JL47" s="218"/>
      <c r="JM47" s="218"/>
      <c r="JN47" s="218"/>
      <c r="JO47" s="218"/>
      <c r="JP47" s="218"/>
      <c r="JQ47" s="218"/>
      <c r="JR47" s="218"/>
      <c r="JS47" s="218"/>
      <c r="JT47" s="218"/>
      <c r="JU47" s="218"/>
      <c r="JV47" s="218"/>
      <c r="JW47" s="218"/>
      <c r="JX47" s="218"/>
      <c r="JY47" s="218"/>
      <c r="JZ47" s="218"/>
      <c r="KA47" s="218"/>
      <c r="KB47" s="218"/>
      <c r="KC47" s="218"/>
      <c r="KD47" s="218"/>
      <c r="KE47" s="218"/>
      <c r="KF47" s="218"/>
      <c r="KG47" s="218"/>
      <c r="KH47" s="218"/>
      <c r="KI47" s="218"/>
      <c r="KJ47" s="218"/>
      <c r="KK47" s="218"/>
      <c r="KL47" s="218"/>
      <c r="KM47" s="218"/>
      <c r="KN47" s="218"/>
      <c r="KO47" s="218"/>
      <c r="KP47" s="218"/>
      <c r="KQ47" s="218"/>
      <c r="KR47" s="218"/>
      <c r="KS47" s="218"/>
      <c r="KT47" s="218"/>
      <c r="KU47" s="218"/>
      <c r="KV47" s="218"/>
      <c r="KW47" s="218"/>
      <c r="KX47" s="218"/>
      <c r="KY47" s="218"/>
      <c r="KZ47" s="218"/>
      <c r="LA47" s="218"/>
      <c r="LB47" s="218"/>
      <c r="LC47" s="218"/>
      <c r="LD47" s="218"/>
      <c r="LE47" s="218"/>
      <c r="LF47" s="218"/>
      <c r="LG47" s="218"/>
      <c r="LH47" s="218"/>
      <c r="LI47" s="218"/>
      <c r="LJ47" s="218"/>
      <c r="LK47" s="218"/>
      <c r="LL47" s="218"/>
      <c r="LM47" s="218"/>
      <c r="LN47" s="218"/>
      <c r="LO47" s="218"/>
      <c r="LP47" s="218"/>
      <c r="LQ47" s="218"/>
      <c r="LR47" s="218"/>
      <c r="LS47" s="218"/>
      <c r="LT47" s="218"/>
      <c r="LU47" s="218"/>
      <c r="LV47" s="218"/>
      <c r="LW47" s="218"/>
      <c r="LX47" s="218"/>
      <c r="LY47" s="218"/>
      <c r="LZ47" s="218"/>
      <c r="MA47" s="218"/>
      <c r="MB47" s="218"/>
      <c r="MC47" s="218"/>
      <c r="MD47" s="218"/>
      <c r="ME47" s="218"/>
      <c r="MF47" s="218"/>
      <c r="MG47" s="218"/>
      <c r="MH47" s="218"/>
      <c r="MI47" s="218"/>
      <c r="MJ47" s="218"/>
      <c r="MK47" s="218"/>
      <c r="ML47" s="218"/>
      <c r="MM47" s="218"/>
      <c r="MN47" s="218"/>
      <c r="MO47" s="218"/>
      <c r="MP47" s="218"/>
      <c r="MQ47" s="218"/>
      <c r="MR47" s="218"/>
      <c r="MS47" s="218"/>
      <c r="MT47" s="218"/>
      <c r="MU47" s="218"/>
      <c r="MV47" s="218"/>
      <c r="MW47" s="218"/>
      <c r="MX47" s="218"/>
      <c r="MY47" s="218"/>
      <c r="MZ47" s="218"/>
      <c r="NA47" s="218"/>
      <c r="NB47" s="218"/>
      <c r="NC47" s="218"/>
      <c r="ND47" s="218"/>
      <c r="NE47" s="218"/>
      <c r="NF47" s="218"/>
      <c r="NG47" s="218"/>
      <c r="NH47" s="218"/>
      <c r="NI47" s="218"/>
      <c r="NJ47" s="218"/>
      <c r="NK47" s="218"/>
      <c r="NL47" s="218"/>
      <c r="NM47" s="218"/>
      <c r="NN47" s="218"/>
      <c r="NO47" s="218"/>
      <c r="NP47" s="218"/>
      <c r="NQ47" s="218"/>
      <c r="NR47" s="218"/>
      <c r="NS47" s="218"/>
      <c r="NT47" s="218"/>
      <c r="NU47" s="218"/>
      <c r="NV47" s="218"/>
      <c r="NW47" s="218"/>
      <c r="NX47" s="218"/>
      <c r="NY47" s="218"/>
      <c r="NZ47" s="218"/>
      <c r="OA47" s="218"/>
      <c r="OB47" s="218"/>
      <c r="OC47" s="218"/>
      <c r="OD47" s="218"/>
      <c r="OE47" s="218"/>
      <c r="OF47" s="218"/>
      <c r="OG47" s="218"/>
      <c r="OH47" s="218"/>
      <c r="OI47" s="218"/>
      <c r="OJ47" s="218"/>
      <c r="OK47" s="218"/>
      <c r="OL47" s="218"/>
      <c r="OM47" s="218"/>
      <c r="ON47" s="218"/>
      <c r="OO47" s="218"/>
      <c r="OP47" s="218"/>
      <c r="OQ47" s="218"/>
      <c r="OR47" s="218"/>
      <c r="OS47" s="218"/>
      <c r="OT47" s="218"/>
      <c r="OU47" s="218"/>
      <c r="OV47" s="218"/>
      <c r="OW47" s="218"/>
      <c r="OX47" s="218"/>
      <c r="OY47" s="218"/>
      <c r="OZ47" s="218"/>
      <c r="PA47" s="218"/>
      <c r="PB47" s="218"/>
      <c r="PC47" s="218"/>
      <c r="PD47" s="218"/>
      <c r="PE47" s="218"/>
      <c r="PF47" s="218"/>
      <c r="PG47" s="218"/>
      <c r="PH47" s="218"/>
      <c r="PI47" s="218"/>
      <c r="PJ47" s="218"/>
      <c r="PK47" s="218"/>
      <c r="PL47" s="218"/>
      <c r="PM47" s="218"/>
      <c r="PN47" s="218"/>
      <c r="PO47" s="218"/>
      <c r="PP47" s="218"/>
      <c r="PQ47" s="218"/>
      <c r="PR47" s="218"/>
      <c r="PS47" s="218"/>
      <c r="PT47" s="218"/>
      <c r="PU47" s="218"/>
      <c r="PV47" s="218"/>
      <c r="PW47" s="218"/>
      <c r="PX47" s="218"/>
      <c r="PY47" s="218"/>
      <c r="PZ47" s="218"/>
      <c r="QA47" s="218"/>
      <c r="QB47" s="218"/>
      <c r="QC47" s="218"/>
      <c r="QD47" s="218"/>
      <c r="QE47" s="218"/>
      <c r="QF47" s="218"/>
      <c r="QG47" s="218"/>
      <c r="QH47" s="218"/>
      <c r="QI47" s="218"/>
      <c r="QJ47" s="218"/>
      <c r="QK47" s="218"/>
      <c r="QL47" s="218"/>
      <c r="QM47" s="218"/>
      <c r="QN47" s="218"/>
      <c r="QO47" s="218"/>
      <c r="QP47" s="218"/>
      <c r="QQ47" s="218"/>
      <c r="QR47" s="218"/>
      <c r="QS47" s="218"/>
      <c r="QT47" s="218"/>
      <c r="QU47" s="218"/>
      <c r="QV47" s="218"/>
      <c r="QW47" s="218"/>
      <c r="QX47" s="218"/>
      <c r="QY47" s="218"/>
      <c r="QZ47" s="218"/>
      <c r="RA47" s="218"/>
      <c r="RB47" s="218"/>
      <c r="RC47" s="219"/>
    </row>
    <row r="48" ht="30.1" customHeight="1">
      <c r="A48" s="244">
        <f>(((C48*5)+(D48*4)+(E48*5)+(F48*9)+(G48*7)+(H48*7)+(N48*3)+(O48*8)+(P48*9))-((I48*6)+(J48*8)+(K48*6)+(L48*10)+(M48*8)+(Q48*7)+(R48*8)))/(C48+D48+E48+F48+G48+H48+I48+J48+K48+L48+M48+N48+O48+P48+Q48+R48)</f>
        <v>-2.5</v>
      </c>
      <c r="B48" t="s" s="285">
        <v>65</v>
      </c>
      <c r="C48" s="246">
        <f>D15+V15+AN15+BF15+BX15+CP15+DH15+DZ15+ER15+FJ15+GB15+GT15+HL15+ID15+IV15+JN15+KF15+KX15+LP15+MH15+MZ15+NR15+OJ15+PB15+PT15+QL15</f>
        <v>0</v>
      </c>
      <c r="D48" s="247">
        <f>E15+W15+AO15+BG15+BY15+CQ15+DI15+EA15+ES15+FK15+GC15+GU15+HM15+IE15+IW15+JO15+KG15+KY15+LQ15+MI15+NA15+NS15+OK15+PC15+PU15+QM15</f>
        <v>0</v>
      </c>
      <c r="E48" s="247">
        <f>F15+X15+AP15+BH15+BZ15+CR15+DJ15+EB15+ET15+FL15+GD15+GV15+HN15+IF15+IX15+JP15+KH15+KZ15+LR15+MJ15+NB15+NT15+OL15+PD15+PV15+QN15</f>
        <v>0</v>
      </c>
      <c r="F48" s="247">
        <f>G15+Y15+AQ15+BI15+CA15+CS15+DK15+EC15+EU15+FM15+GE15+GW15+HO15+IG15+IY15+JQ15+KI15+LA15+LS15+MK15+NC15+NU15+OM15+PE15+PW15+QO15</f>
        <v>0</v>
      </c>
      <c r="G48" s="247">
        <f>H15+Z15+AR15+BJ15+CB15+CT15+DL15+ED15+EV15+FN15+GF15+GX15+HP15+IH15+IZ15+JR15+KJ15+LB15+LT15+ML15+ND15+NV15+ON15+PF15+PX15+QP15</f>
        <v>0</v>
      </c>
      <c r="H48" s="247">
        <f>I15+AA15+AS15+BK15+CC15+CU15+DM15+EE15+EW15+FO15+GG15+GY15+HQ15+II15+JA15+JS15+KK15+LC15+LU15+MM15+NE15+NW15+OO15+PG15+PY15+QQ15</f>
        <v>0</v>
      </c>
      <c r="I48" s="247">
        <f>J15+AB15+AT15+BL15+CD15+CV15+DN15+EF15+EX15+FP15+GH15+GZ15+HR15+IJ15+JB15+JT15+KL15+LD15+LV15+MN15+NF15+NX15+OP15+PH15+PZ15+QR15</f>
        <v>3</v>
      </c>
      <c r="J48" s="247">
        <f>K15+AC15+AU15+BM15+CE15+CW15+DO15+EG15+EY15+FQ15+GI15+HA15+HS15+IK15+JC15+JU15+KM15+LE15+LW15+MO15+NG15+NY15+OQ15+PI15+QA15+QS15</f>
        <v>0</v>
      </c>
      <c r="K48" s="247">
        <f>L15+AD15+AV15+BN15+CF15+CX15+DP15+EH15+EZ15+FR15+GJ15+HB15+HT15+IL15+JD15+JV15+KN15+LF15+LX15+MP15+NH15+NZ15+OR15+PJ15+QB15+QT15</f>
        <v>0</v>
      </c>
      <c r="L48" s="247">
        <f>M15+AE15+AW15+BO15+CG15+CY15+DQ15+EI15+FA15+FS15+GK15+HC15+HU15+IM15+JE15+JW15+KO15+LG15+LY15+MQ15+NI15+OA15+OS15+PK15+QC15+QU15</f>
        <v>0</v>
      </c>
      <c r="M48" s="247">
        <f>N15+AF15+AX15+BP15+CH15+CZ15+DR15+EJ15+FB15+FT15+GL15+HD15+HV15+IN15+JF15+JX15+KP15+LH15+LZ15+MR15+NJ15+OB15+OT15+PL15+QD15+QV15</f>
        <v>0</v>
      </c>
      <c r="N48" s="247">
        <f>O15+AG15+AY15+BQ15+CI15+DA15+DS15+EK15+FC15+FU15+GM15+HE15+HW15+IO15+JG15+JY15+KQ15+LI15+MA15+MS15+NK15+OC15+OU15+PM15+QE15+QW15</f>
        <v>0</v>
      </c>
      <c r="O48" s="247">
        <f>P15+AH15+AZ15+BR15+CJ15+DB15+DT15+EL15+FD15+FV15+GN15+HF15+HX15+IP15+JH15+JZ15+KR15+LJ15+MB15+MT15+NL15+OD15+OV15+PN15+QF15+QX15</f>
        <v>1</v>
      </c>
      <c r="P48" s="247">
        <f>Q15+AI15+BA15+BS15+CK15+DC15+DU15+EM15+FE15+FW15+GO15+HG15+HY15+IQ15+JI15+KA15+KS15+LK15+MC15+MU15+NM15+OE15+OW15+PO15+QG15+QY15</f>
        <v>0</v>
      </c>
      <c r="Q48" s="247">
        <f>R15+AJ15+BB15+BT15+CL15+DD15+DV15+EN15+FF15+FX15+GP15+HH15+HZ15+IR15+JJ15+KB15+KT15+LL15+MD15+MV15+NN15+OF15+OX15+PP15+QH15+QZ15</f>
        <v>0</v>
      </c>
      <c r="R48" s="247">
        <f>S15+AK15+BC15+BU15+CM15+DE15+DW15+EO15+FG15+FY15+GQ15+HI15+IA15+IS15+JK15+KC15+KU15+LM15+ME15+MW15+NO15+OG15+OY15+PQ15+QI15+RA15</f>
        <v>0</v>
      </c>
      <c r="S48" s="247">
        <f>T15+AL15+BD15+BV15+CN15+DF15+DX15+EP15+FH15+FZ15+GR15+HJ15+IB15+IT15+JL15+KD15+KV15+LN15+MF15+MX15+NP15+OH15+OZ15+PR15+QJ15+RB15</f>
        <v>0</v>
      </c>
      <c r="T48" s="247">
        <f>U15+AM15+BE15+BW15+CO15+DG15+DY15+EQ15+FI15+GA15+GS15+HK15+IC15+IU15+JM15+KE15+KW15+LO15+MG15+MY15+NQ15+OI15+PA15+PS15+QK15+RC15</f>
        <v>0</v>
      </c>
      <c r="U48" s="248">
        <f>((T48)*100)/S48</f>
      </c>
      <c r="V48" s="343"/>
      <c r="W48" s="250">
        <v>0</v>
      </c>
      <c r="X48" s="304"/>
      <c r="Y48" s="250">
        <v>0</v>
      </c>
      <c r="Z48" s="313">
        <f>(((BX15*5)+(BY15*4)+(BZ15*5)+(CA15*9)+(CB15*6)+(CC15*6)+(CI15*2)+(CJ15*7)+(CK15*8))-((CD15*6)+(CE15*8)+(CF15*5)+(CG15*10)+(CH15*8)+(CL15*7)+(CM15*8)))/(BX15+BY15+BZ15+CA15+CB15+CC15+CD15+CE15+CF15+CG15+CH15+CI15+CJ15+CK15+CL15+CM15)</f>
        <v>-6</v>
      </c>
      <c r="AA48" s="344"/>
      <c r="AB48" s="301"/>
      <c r="AC48" s="345"/>
      <c r="AD48" s="346">
        <v>0</v>
      </c>
      <c r="AE48" s="259"/>
      <c r="AF48" s="295"/>
      <c r="AG48" s="272">
        <f>(((GT15*5)+(GU15*4)+(GV15*5)+(GW15*9)+(GX15*6)+(GY15*6)+(HE15*2)+(HF15*7)+(HG15*8))-((GZ15*6)+(HA15*8)+(HB15*5)+(HC15*10)+(HD15*8)+(HH15*7)+(HI15*8)))/(GT15+GU15+GV15+GW15+GX15+GY15+GZ15+HA15+HB15+HC15+HD15+HE15+HF15+HG15+HH15+HI15)</f>
        <v>7</v>
      </c>
      <c r="AH48" s="316">
        <f>(((HL15*5)+(HM15*4)+(HN15*5)+(HO15*9)+(HP15*6)+(HQ15*6)+(HW15*2)+(HX15*7)+(HY15*8))-((HR15*6)+(HS15*8)+(HT15*5)+(HU15*10)+(HV15*8)+(HZ15*7)+(IA15*8)))/(HL15+HM15+HN15+HO15+HP15+HQ15+HR15+HS15+HT15+HU15+HV15+HW15+HX15+HY15)</f>
        <v>-6</v>
      </c>
      <c r="AI48" s="260"/>
      <c r="AJ48" s="259"/>
      <c r="AK48" s="301"/>
      <c r="AL48" s="259"/>
      <c r="AM48" s="274"/>
      <c r="AN48" s="182"/>
      <c r="AO48" t="s" s="179">
        <v>100</v>
      </c>
      <c r="AP48" s="307">
        <f>GT27</f>
        <v>13</v>
      </c>
      <c r="AQ48" s="235">
        <v>10</v>
      </c>
      <c r="AR48" s="235">
        <f>GU27</f>
        <v>14</v>
      </c>
      <c r="AS48" s="236">
        <v>3</v>
      </c>
      <c r="AT48" s="237">
        <f>((AP48+AR48+BE48)*100%)/(AP48+AR48+BE48+AQ48+AS48)</f>
        <v>0.697674418604651</v>
      </c>
      <c r="AU48" s="238"/>
      <c r="AV48" s="296"/>
      <c r="AW48" s="237"/>
      <c r="AX48" s="240">
        <f>HI27</f>
        <v>3</v>
      </c>
      <c r="AY48" s="236">
        <f>HG27</f>
        <v>2</v>
      </c>
      <c r="AZ48" s="241">
        <f>AY48-AX48</f>
        <v>-1</v>
      </c>
      <c r="BA48" s="240">
        <f>HF27</f>
        <v>8</v>
      </c>
      <c r="BB48" s="236">
        <f>HD27</f>
        <v>7</v>
      </c>
      <c r="BC48" s="241">
        <f>BA48-BB48</f>
        <v>1</v>
      </c>
      <c r="BD48" s="237">
        <v>0.351</v>
      </c>
      <c r="BE48" s="240">
        <f>GY27</f>
        <v>3</v>
      </c>
      <c r="BF48" s="235">
        <f>HH27</f>
        <v>4</v>
      </c>
      <c r="BG48" s="235">
        <f>GV27</f>
        <v>4</v>
      </c>
      <c r="BH48" s="235">
        <f>HB27</f>
        <v>4</v>
      </c>
      <c r="BI48" s="235">
        <f>GW27</f>
        <v>0</v>
      </c>
      <c r="BJ48" s="235">
        <f>HC27</f>
        <v>0</v>
      </c>
      <c r="BK48" s="235">
        <f>GX27</f>
        <v>10</v>
      </c>
      <c r="BL48" t="s" s="242">
        <v>145</v>
      </c>
      <c r="BM48" t="s" s="243">
        <v>146</v>
      </c>
      <c r="BN48" s="217"/>
      <c r="BO48" s="218"/>
      <c r="BP48" s="218"/>
      <c r="BQ48" s="218"/>
      <c r="BR48" s="218"/>
      <c r="BS48" s="218"/>
      <c r="BT48" s="218"/>
      <c r="BU48" s="218"/>
      <c r="BV48" s="218"/>
      <c r="BW48" s="218"/>
      <c r="BX48" s="218"/>
      <c r="BY48" s="218"/>
      <c r="BZ48" s="218"/>
      <c r="CA48" s="218"/>
      <c r="CB48" s="218"/>
      <c r="CC48" s="218"/>
      <c r="CD48" s="218"/>
      <c r="CE48" s="218"/>
      <c r="CF48" s="218"/>
      <c r="CG48" s="218"/>
      <c r="CH48" s="218"/>
      <c r="CI48" s="218"/>
      <c r="CJ48" s="218"/>
      <c r="CK48" s="218"/>
      <c r="CL48" s="218"/>
      <c r="CM48" s="218"/>
      <c r="CN48" s="218"/>
      <c r="CO48" s="218"/>
      <c r="CP48" s="218"/>
      <c r="CQ48" s="218"/>
      <c r="CR48" s="218"/>
      <c r="CS48" s="218"/>
      <c r="CT48" s="218"/>
      <c r="CU48" s="218"/>
      <c r="CV48" s="218"/>
      <c r="CW48" s="218"/>
      <c r="CX48" s="218"/>
      <c r="CY48" s="218"/>
      <c r="CZ48" s="218"/>
      <c r="DA48" s="218"/>
      <c r="DB48" s="218"/>
      <c r="DC48" s="218"/>
      <c r="DD48" s="218"/>
      <c r="DE48" s="218"/>
      <c r="DF48" s="218"/>
      <c r="DG48" s="218"/>
      <c r="DH48" s="218"/>
      <c r="DI48" s="218"/>
      <c r="DJ48" s="218"/>
      <c r="DK48" s="218"/>
      <c r="DL48" s="218"/>
      <c r="DM48" s="218"/>
      <c r="DN48" s="218"/>
      <c r="DO48" s="218"/>
      <c r="DP48" s="218"/>
      <c r="DQ48" s="218"/>
      <c r="DR48" s="218"/>
      <c r="DS48" s="218"/>
      <c r="DT48" s="218"/>
      <c r="DU48" s="218"/>
      <c r="DV48" s="218"/>
      <c r="DW48" s="218"/>
      <c r="DX48" s="218"/>
      <c r="DY48" s="218"/>
      <c r="DZ48" s="218"/>
      <c r="EA48" s="218"/>
      <c r="EB48" s="218"/>
      <c r="EC48" s="218"/>
      <c r="ED48" s="218"/>
      <c r="EE48" s="218"/>
      <c r="EF48" s="218"/>
      <c r="EG48" s="218"/>
      <c r="EH48" s="218"/>
      <c r="EI48" s="218"/>
      <c r="EJ48" s="218"/>
      <c r="EK48" s="218"/>
      <c r="EL48" s="218"/>
      <c r="EM48" s="218"/>
      <c r="EN48" s="218"/>
      <c r="EO48" s="218"/>
      <c r="EP48" s="218"/>
      <c r="EQ48" s="218"/>
      <c r="ER48" s="218"/>
      <c r="ES48" s="218"/>
      <c r="ET48" s="218"/>
      <c r="EU48" s="218"/>
      <c r="EV48" s="218"/>
      <c r="EW48" s="218"/>
      <c r="EX48" s="218"/>
      <c r="EY48" s="218"/>
      <c r="EZ48" s="218"/>
      <c r="FA48" s="218"/>
      <c r="FB48" s="218"/>
      <c r="FC48" s="218"/>
      <c r="FD48" s="218"/>
      <c r="FE48" s="218"/>
      <c r="FF48" s="218"/>
      <c r="FG48" s="218"/>
      <c r="FH48" s="218"/>
      <c r="FI48" s="218"/>
      <c r="FJ48" s="218"/>
      <c r="FK48" s="218"/>
      <c r="FL48" s="218"/>
      <c r="FM48" s="218"/>
      <c r="FN48" s="218"/>
      <c r="FO48" s="218"/>
      <c r="FP48" s="218"/>
      <c r="FQ48" s="218"/>
      <c r="FR48" s="218"/>
      <c r="FS48" s="218"/>
      <c r="FT48" s="218"/>
      <c r="FU48" s="218"/>
      <c r="FV48" s="218"/>
      <c r="FW48" s="218"/>
      <c r="FX48" s="218"/>
      <c r="FY48" s="218"/>
      <c r="FZ48" s="218"/>
      <c r="GA48" s="218"/>
      <c r="GB48" s="218"/>
      <c r="GC48" s="218"/>
      <c r="GD48" s="218"/>
      <c r="GE48" s="218"/>
      <c r="GF48" s="218"/>
      <c r="GG48" s="218"/>
      <c r="GH48" s="218"/>
      <c r="GI48" s="218"/>
      <c r="GJ48" s="218"/>
      <c r="GK48" s="218"/>
      <c r="GL48" s="218"/>
      <c r="GM48" s="218"/>
      <c r="GN48" s="218"/>
      <c r="GO48" s="218"/>
      <c r="GP48" s="218"/>
      <c r="GQ48" s="218"/>
      <c r="GR48" s="218"/>
      <c r="GS48" s="218"/>
      <c r="GT48" s="218"/>
      <c r="GU48" s="218"/>
      <c r="GV48" s="218"/>
      <c r="GW48" s="218"/>
      <c r="GX48" s="218"/>
      <c r="GY48" s="218"/>
      <c r="GZ48" s="218"/>
      <c r="HA48" s="218"/>
      <c r="HB48" s="218"/>
      <c r="HC48" s="218"/>
      <c r="HD48" s="218"/>
      <c r="HE48" s="218"/>
      <c r="HF48" s="218"/>
      <c r="HG48" s="218"/>
      <c r="HH48" s="218"/>
      <c r="HI48" s="218"/>
      <c r="HJ48" s="218"/>
      <c r="HK48" s="218"/>
      <c r="HL48" s="218"/>
      <c r="HM48" s="218"/>
      <c r="HN48" s="218"/>
      <c r="HO48" s="218"/>
      <c r="HP48" s="218"/>
      <c r="HQ48" s="218"/>
      <c r="HR48" s="218"/>
      <c r="HS48" s="218"/>
      <c r="HT48" s="218"/>
      <c r="HU48" s="218"/>
      <c r="HV48" s="218"/>
      <c r="HW48" s="218"/>
      <c r="HX48" s="218"/>
      <c r="HY48" s="218"/>
      <c r="HZ48" s="218"/>
      <c r="IA48" s="218"/>
      <c r="IB48" s="218"/>
      <c r="IC48" s="218"/>
      <c r="ID48" s="218"/>
      <c r="IE48" s="218"/>
      <c r="IF48" s="218"/>
      <c r="IG48" s="218"/>
      <c r="IH48" s="218"/>
      <c r="II48" s="218"/>
      <c r="IJ48" s="218"/>
      <c r="IK48" s="218"/>
      <c r="IL48" s="218"/>
      <c r="IM48" s="218"/>
      <c r="IN48" s="218"/>
      <c r="IO48" s="218"/>
      <c r="IP48" s="218"/>
      <c r="IQ48" s="218"/>
      <c r="IR48" s="218"/>
      <c r="IS48" s="218"/>
      <c r="IT48" s="218"/>
      <c r="IU48" s="218"/>
      <c r="IV48" s="218"/>
      <c r="IW48" s="218"/>
      <c r="IX48" s="218"/>
      <c r="IY48" s="218"/>
      <c r="IZ48" s="218"/>
      <c r="JA48" s="218"/>
      <c r="JB48" s="218"/>
      <c r="JC48" s="218"/>
      <c r="JD48" s="218"/>
      <c r="JE48" s="218"/>
      <c r="JF48" s="218"/>
      <c r="JG48" s="218"/>
      <c r="JH48" s="218"/>
      <c r="JI48" s="218"/>
      <c r="JJ48" s="218"/>
      <c r="JK48" s="218"/>
      <c r="JL48" s="218"/>
      <c r="JM48" s="218"/>
      <c r="JN48" s="218"/>
      <c r="JO48" s="218"/>
      <c r="JP48" s="218"/>
      <c r="JQ48" s="218"/>
      <c r="JR48" s="218"/>
      <c r="JS48" s="218"/>
      <c r="JT48" s="218"/>
      <c r="JU48" s="218"/>
      <c r="JV48" s="218"/>
      <c r="JW48" s="218"/>
      <c r="JX48" s="218"/>
      <c r="JY48" s="218"/>
      <c r="JZ48" s="218"/>
      <c r="KA48" s="218"/>
      <c r="KB48" s="218"/>
      <c r="KC48" s="218"/>
      <c r="KD48" s="218"/>
      <c r="KE48" s="218"/>
      <c r="KF48" s="218"/>
      <c r="KG48" s="218"/>
      <c r="KH48" s="218"/>
      <c r="KI48" s="218"/>
      <c r="KJ48" s="218"/>
      <c r="KK48" s="218"/>
      <c r="KL48" s="218"/>
      <c r="KM48" s="218"/>
      <c r="KN48" s="218"/>
      <c r="KO48" s="218"/>
      <c r="KP48" s="218"/>
      <c r="KQ48" s="218"/>
      <c r="KR48" s="218"/>
      <c r="KS48" s="218"/>
      <c r="KT48" s="218"/>
      <c r="KU48" s="218"/>
      <c r="KV48" s="218"/>
      <c r="KW48" s="218"/>
      <c r="KX48" s="218"/>
      <c r="KY48" s="218"/>
      <c r="KZ48" s="218"/>
      <c r="LA48" s="218"/>
      <c r="LB48" s="218"/>
      <c r="LC48" s="218"/>
      <c r="LD48" s="218"/>
      <c r="LE48" s="218"/>
      <c r="LF48" s="218"/>
      <c r="LG48" s="218"/>
      <c r="LH48" s="218"/>
      <c r="LI48" s="218"/>
      <c r="LJ48" s="218"/>
      <c r="LK48" s="218"/>
      <c r="LL48" s="218"/>
      <c r="LM48" s="218"/>
      <c r="LN48" s="218"/>
      <c r="LO48" s="218"/>
      <c r="LP48" s="218"/>
      <c r="LQ48" s="218"/>
      <c r="LR48" s="218"/>
      <c r="LS48" s="218"/>
      <c r="LT48" s="218"/>
      <c r="LU48" s="218"/>
      <c r="LV48" s="218"/>
      <c r="LW48" s="218"/>
      <c r="LX48" s="218"/>
      <c r="LY48" s="218"/>
      <c r="LZ48" s="218"/>
      <c r="MA48" s="218"/>
      <c r="MB48" s="218"/>
      <c r="MC48" s="218"/>
      <c r="MD48" s="218"/>
      <c r="ME48" s="218"/>
      <c r="MF48" s="218"/>
      <c r="MG48" s="218"/>
      <c r="MH48" s="218"/>
      <c r="MI48" s="218"/>
      <c r="MJ48" s="218"/>
      <c r="MK48" s="218"/>
      <c r="ML48" s="218"/>
      <c r="MM48" s="218"/>
      <c r="MN48" s="218"/>
      <c r="MO48" s="218"/>
      <c r="MP48" s="218"/>
      <c r="MQ48" s="218"/>
      <c r="MR48" s="218"/>
      <c r="MS48" s="218"/>
      <c r="MT48" s="218"/>
      <c r="MU48" s="218"/>
      <c r="MV48" s="218"/>
      <c r="MW48" s="218"/>
      <c r="MX48" s="218"/>
      <c r="MY48" s="218"/>
      <c r="MZ48" s="218"/>
      <c r="NA48" s="218"/>
      <c r="NB48" s="218"/>
      <c r="NC48" s="218"/>
      <c r="ND48" s="218"/>
      <c r="NE48" s="218"/>
      <c r="NF48" s="218"/>
      <c r="NG48" s="218"/>
      <c r="NH48" s="218"/>
      <c r="NI48" s="218"/>
      <c r="NJ48" s="218"/>
      <c r="NK48" s="218"/>
      <c r="NL48" s="218"/>
      <c r="NM48" s="218"/>
      <c r="NN48" s="218"/>
      <c r="NO48" s="218"/>
      <c r="NP48" s="218"/>
      <c r="NQ48" s="218"/>
      <c r="NR48" s="218"/>
      <c r="NS48" s="218"/>
      <c r="NT48" s="218"/>
      <c r="NU48" s="218"/>
      <c r="NV48" s="218"/>
      <c r="NW48" s="218"/>
      <c r="NX48" s="218"/>
      <c r="NY48" s="218"/>
      <c r="NZ48" s="218"/>
      <c r="OA48" s="218"/>
      <c r="OB48" s="218"/>
      <c r="OC48" s="218"/>
      <c r="OD48" s="218"/>
      <c r="OE48" s="218"/>
      <c r="OF48" s="218"/>
      <c r="OG48" s="218"/>
      <c r="OH48" s="218"/>
      <c r="OI48" s="218"/>
      <c r="OJ48" s="218"/>
      <c r="OK48" s="218"/>
      <c r="OL48" s="218"/>
      <c r="OM48" s="218"/>
      <c r="ON48" s="218"/>
      <c r="OO48" s="218"/>
      <c r="OP48" s="218"/>
      <c r="OQ48" s="218"/>
      <c r="OR48" s="218"/>
      <c r="OS48" s="218"/>
      <c r="OT48" s="218"/>
      <c r="OU48" s="218"/>
      <c r="OV48" s="218"/>
      <c r="OW48" s="218"/>
      <c r="OX48" s="218"/>
      <c r="OY48" s="218"/>
      <c r="OZ48" s="218"/>
      <c r="PA48" s="218"/>
      <c r="PB48" s="218"/>
      <c r="PC48" s="218"/>
      <c r="PD48" s="218"/>
      <c r="PE48" s="218"/>
      <c r="PF48" s="218"/>
      <c r="PG48" s="218"/>
      <c r="PH48" s="218"/>
      <c r="PI48" s="218"/>
      <c r="PJ48" s="218"/>
      <c r="PK48" s="218"/>
      <c r="PL48" s="218"/>
      <c r="PM48" s="218"/>
      <c r="PN48" s="218"/>
      <c r="PO48" s="218"/>
      <c r="PP48" s="218"/>
      <c r="PQ48" s="218"/>
      <c r="PR48" s="218"/>
      <c r="PS48" s="218"/>
      <c r="PT48" s="218"/>
      <c r="PU48" s="218"/>
      <c r="PV48" s="218"/>
      <c r="PW48" s="218"/>
      <c r="PX48" s="218"/>
      <c r="PY48" s="218"/>
      <c r="PZ48" s="218"/>
      <c r="QA48" s="218"/>
      <c r="QB48" s="218"/>
      <c r="QC48" s="218"/>
      <c r="QD48" s="218"/>
      <c r="QE48" s="218"/>
      <c r="QF48" s="218"/>
      <c r="QG48" s="218"/>
      <c r="QH48" s="218"/>
      <c r="QI48" s="218"/>
      <c r="QJ48" s="218"/>
      <c r="QK48" s="218"/>
      <c r="QL48" s="218"/>
      <c r="QM48" s="218"/>
      <c r="QN48" s="218"/>
      <c r="QO48" s="218"/>
      <c r="QP48" s="218"/>
      <c r="QQ48" s="218"/>
      <c r="QR48" s="218"/>
      <c r="QS48" s="218"/>
      <c r="QT48" s="218"/>
      <c r="QU48" s="218"/>
      <c r="QV48" s="218"/>
      <c r="QW48" s="218"/>
      <c r="QX48" s="218"/>
      <c r="QY48" s="218"/>
      <c r="QZ48" s="218"/>
      <c r="RA48" s="218"/>
      <c r="RB48" s="218"/>
      <c r="RC48" s="219"/>
    </row>
    <row r="49" ht="30.1" customHeight="1">
      <c r="A49" s="244">
        <f>(((C49*5)+(D49*4)+(E49*5)+(F49*9)+(G49*7)+(H49*7)+(N49*3)+(O49*8)+(P49*9))-((I49*6)+(J49*8)+(K49*6)+(L49*10)+(M49*8)+(Q49*7)+(R49*8)))/(C49+D49+E49+F49+G49+H49+I49+J49+K49+L49+M49+N49+O49+P49+Q49+R49)</f>
        <v>1.50746268656716</v>
      </c>
      <c r="B49" t="s" s="263">
        <v>66</v>
      </c>
      <c r="C49" s="264">
        <f>D16+V16+AN16+BF16+BX16+CP16+DH16+DZ16+ER16+FJ16+GB16+GT16+HL16+ID16+IV16+JN16+KF16+KX16+LP16+MH16+MZ16+NR16+OJ16+PB16+PT16+QL16</f>
        <v>42</v>
      </c>
      <c r="D49" s="265">
        <f>E16+W16+AO16+BG16+BY16+CQ16+DI16+EA16+ES16+FK16+GC16+GU16+HM16+IE16+IW16+JO16+KG16+KY16+LQ16+MI16+NA16+NS16+OK16+PC16+PU16+QM16</f>
        <v>29</v>
      </c>
      <c r="E49" s="265">
        <f>F16+X16+AP16+BH16+BZ16+CR16+DJ16+EB16+ET16+FL16+GD16+GV16+HN16+IF16+IX16+JP16+KH16+KZ16+LR16+MJ16+NB16+NT16+OL16+PD16+PV16+QN16</f>
        <v>1</v>
      </c>
      <c r="F49" s="265">
        <f>G16+Y16+AQ16+BI16+CA16+CS16+DK16+EC16+EU16+FM16+GE16+GW16+HO16+IG16+IY16+JQ16+KI16+LA16+LS16+MK16+NC16+NU16+OM16+PE16+PW16+QO16</f>
        <v>3</v>
      </c>
      <c r="G49" s="265">
        <f>H16+Z16+AR16+BJ16+CB16+CT16+DL16+ED16+EV16+FN16+GF16+GX16+HP16+IH16+IZ16+JR16+KJ16+LB16+LT16+ML16+ND16+NV16+ON16+PF16+PX16+QP16</f>
        <v>4</v>
      </c>
      <c r="H49" s="265">
        <f>I16+AA16+AS16+BK16+CC16+CU16+DM16+EE16+EW16+FO16+GG16+GY16+HQ16+II16+JA16+JS16+KK16+LC16+LU16+MM16+NE16+NW16+OO16+PG16+PY16+QQ16</f>
        <v>1</v>
      </c>
      <c r="I49" s="265">
        <f>J16+AB16+AT16+BL16+CD16+CV16+DN16+EF16+EX16+FP16+GH16+GZ16+HR16+IJ16+JB16+JT16+KL16+LD16+LV16+MN16+NF16+NX16+OP16+PH16+PZ16+QR16</f>
        <v>15</v>
      </c>
      <c r="J49" s="265">
        <f>K16+AC16+AU16+BM16+CE16+CW16+DO16+EG16+EY16+FQ16+GI16+HA16+HS16+IK16+JC16+JU16+KM16+LE16+LW16+MO16+NG16+NY16+OQ16+PI16+QA16+QS16</f>
        <v>6</v>
      </c>
      <c r="K49" s="265">
        <f>L16+AD16+AV16+BN16+CF16+CX16+DP16+EH16+EZ16+FR16+GJ16+HB16+HT16+IL16+JD16+JV16+KN16+LF16+LX16+MP16+NH16+NZ16+OR16+PJ16+QB16+QT16</f>
        <v>0</v>
      </c>
      <c r="L49" s="265">
        <f>M16+AE16+AW16+BO16+CG16+CY16+DQ16+EI16+FA16+FS16+GK16+HC16+HU16+IM16+JE16+JW16+KO16+LG16+LY16+MQ16+NI16+OA16+OS16+PK16+QC16+QU16</f>
        <v>0</v>
      </c>
      <c r="M49" s="265">
        <f>N16+AF16+AX16+BP16+CH16+CZ16+DR16+EJ16+FB16+FT16+GL16+HD16+HV16+IN16+JF16+JX16+KP16+LH16+LZ16+MR16+NJ16+OB16+OT16+PL16+QD16+QV16</f>
        <v>15</v>
      </c>
      <c r="N49" s="265">
        <f>O16+AG16+AY16+BQ16+CI16+DA16+DS16+EK16+FC16+FU16+GM16+HE16+HW16+IO16+JG16+JY16+KQ16+LI16+MA16+MS16+NK16+OC16+OU16+PM16+QE16+QW16</f>
        <v>0</v>
      </c>
      <c r="O49" s="265">
        <f>P16+AH16+AZ16+BR16+CJ16+DB16+DT16+EL16+FD16+FV16+GN16+HF16+HX16+IP16+JH16+JZ16+KR16+LJ16+MB16+MT16+NL16+OD16+OV16+PN16+QF16+QX16</f>
        <v>12</v>
      </c>
      <c r="P49" s="265">
        <f>Q16+AI16+BA16+BS16+CK16+DC16+DU16+EM16+FE16+FW16+GO16+HG16+HY16+IQ16+JI16+KA16+KS16+LK16+MC16+MU16+NM16+OE16+OW16+PO16+QG16+QY16</f>
        <v>1</v>
      </c>
      <c r="Q49" s="265">
        <f>R16+AJ16+BB16+BT16+CL16+DD16+DV16+EN16+FF16+FX16+GP16+HH16+HZ16+IR16+JJ16+KB16+KT16+LL16+MD16+MV16+NN16+OF16+OX16+PP16+QH16+QZ16</f>
        <v>2</v>
      </c>
      <c r="R49" s="265">
        <f>S16+AK16+BC16+BU16+CM16+DE16+DW16+EO16+FG16+FY16+GQ16+HI16+IA16+IS16+JK16+KC16+KU16+LM16+ME16+MW16+NO16+OG16+OY16+PQ16+QI16+RA16</f>
        <v>3</v>
      </c>
      <c r="S49" s="265">
        <f>T16+AL16+BD16+BV16+CN16+DF16+DX16+EP16+FH16+FZ16+GR16+HJ16+IB16+IT16+JL16+KD16+KV16+LN16+MF16+MX16+NP16+OH16+OZ16+PR16+QJ16+RB16</f>
        <v>6</v>
      </c>
      <c r="T49" s="265">
        <f>U16+AM16+BE16+BW16+CO16+DG16+DY16+EQ16+FI16+GA16+GS16+HK16+IC16+IU16+JM16+KE16+KW16+LO16+MG16+MY16+NQ16+OI16+PA16+PS16+QK16+RC16</f>
        <v>4</v>
      </c>
      <c r="U49" s="347">
        <f>((T49)*100%)/S49</f>
        <v>0.666666666666667</v>
      </c>
      <c r="V49" s="294">
        <f>(((V16*5)+(W16*4)+(X16*5)+(Y16*9)+(Z16*6)+(AA16*6)+(AG16*2)+(AH16*7)+(AI16*8))-((AB16*6)+(AC16*8)+(AD16*5)+(AE16*10)+(AF16*8)+(AJ16*7)+(AK16*8)))/(V16+W16+X16+Y16+Z16+AA16+AB16+AC16+AD16+AE16+AF16+AG16+AH16+AI16+AJ16+AK16)</f>
        <v>3</v>
      </c>
      <c r="W49" s="340">
        <f>(((AN16*5)+(AO16*4)+(AP16*5)+(AQ16*9)+(AR16*6)+(AS16*6)+(AY16*2)+(AZ16*7)+(BA16*8))-((AT16*6)+(AU16*8)+(AV16*5)+(AW16*10)+(AX16*8)+(BB16*7)+(BC16*8)))/(AN16+AO16+AP16+AQ16+AR16+AS16+AT16+AU16+AV16+AW16+AX16+AY16+AZ16+BA16+BB16+BC16)</f>
        <v>0</v>
      </c>
      <c r="X49" s="348">
        <f>(((BF16*5)+(BG16*4)+(BH16*5)+(BI16*9)+(BJ16*6)+(BK16*6)+(BQ16*2)+(BR16*7)+(BS16*8))-((BL16*6)+(BM16*8)+(BN16*5)+(BO16*10)+(BP16*8)+(BT16*7)+(BU16*8)))/(BF16+BG16+BH16+BI16+BJ16+BK16+BL16+BM16+BN16+BO16+BP16+BQ16+BR16+BS16+BT16+BU16)</f>
        <v>1.05882352941176</v>
      </c>
      <c r="Y49" s="303">
        <f>(((D16*5)+(E16*4)+(F16*5)+(G16*9)+(H16*6)+(I16*6)+(O16*2)+(P16*7)+(Q16*8))-((J16*6)+(K16*8)+(L16*5)+(M16*10)+(N16*8)+(R16*7)+(S16*8)))/(D16+E16+F16+G16+H16+I16+J16+K16+L16+M16+N16+O16+P16+Q16+R16+S16)</f>
        <v>0.363636363636364</v>
      </c>
      <c r="Z49" s="320">
        <f>(((BX16*5)+(BY16*4)+(BZ16*5)+(CA16*9)+(CB16*6)+(CC16*6)+(CI16*2)+(CJ16*7)+(CK16*8))-((CD16*6)+(CE16*8)+(CF16*5)+(CG16*10)+(CH16*8)+(CL16*7)+(CM16*8)))/(BX16+BY16+BZ16+CA16+CB16+CC16+CD16+CE16+CF16+CG16+CH16+CI16+CJ16+CK16+CL16+CM16)</f>
        <v>2.75</v>
      </c>
      <c r="AA49" s="313">
        <f>(((CP16*5)+(CQ16*4)+(CR16*5)+(CS16*9)+(CT16*6)+(CU16*6)+(DA16*2)+(DB16*7)+(DC16*8))-((CV16*6)+(CW16*8)+(CX16*5)+(CY16*10)+(CZ16*8)+(DD16*7)+(DE16*8)))/(CP16+CQ16+CR16+CS16+CT16+CU16+CV16+CW16+CX16+CY16+CZ16+DA16+DB16+DC16+DD16+DE16)</f>
        <v>1</v>
      </c>
      <c r="AB49" s="313">
        <f>(((DH16*5)+(DI16*4)+(DJ16*5)+(DK16*9)+(DL16*6)+(DM16*6)+(DS16*2)+(DT16*7)+(DU16*8))-((DN16*6)+(DO16*8)+(DP16*5)+(DQ16*10)+(DR16*8)+(DV16*7)+(DW16*8)))/(DH16+DI16+DJ16+DK16+DL16+DM16+DN16+DO16+DP16+DQ16+DR16+DS16+DT16+DU16+DV16+DW16)</f>
        <v>5.25</v>
      </c>
      <c r="AC49" s="313">
        <f>(((DZ16*5)+(EA16*4)+(EB16*5)+(EC16*9)+(ED16*6)+(EE16*6)+(EK16*2)+(EL16*7)+(EM16*8))-((EF16*6)+(EG16*8)+(EH16*5)+(EI16*10)+(EJ16*8)+(EN16*7)+(EO16*8)))/(DZ16+EA16+EB16+EC16+ED16+EE16+EF16+EG16+EH16+EI16+EJ16+EK16+EL16+EM16+EN16+EO16)</f>
        <v>-1.75</v>
      </c>
      <c r="AD49" s="314">
        <f>(((ER16*5)+(ES16*4)+(ET16*5)+(EU16*9)+(EV16*6)+(EW16*6)+(FC16*2)+(FD16*7)+(FE16*8))-((EX16*6)+(EY16*8)+(EZ16*5)+(FA16*10)+(FB16*8)+(FF16*7)+(FG16*8)))/(ER16+ES16+ET16+EU16+EV16+EW16+EX16+EY16+EZ16+FA16+FB16+FC16+FD16+FE16+FF16+FG16)</f>
        <v>0.2</v>
      </c>
      <c r="AE49" s="272">
        <f>(((FJ16*5)+(FK16*4)+(FL16*5)+(FM16*9)+(FN16*6)+(FO16*6)+(FU16*2)+(FV16*7)+(FW16*8))-((FP16*6)+(FQ16*8)+(FR16*5)+(FS16*10)+(FT16*8)+(FX16*7)+(FY16*8)))/(FJ16+FK16+FL16+FM16+FN16+FO16+FP16+FQ16+FR16+FS16+FT16+FU16+FV16+FW16+FX16+FY16)</f>
        <v>-2.11111111111111</v>
      </c>
      <c r="AF49" s="315">
        <f>(((GB16*5)+(GC16*4)+(GD16*5)+(GE16*9)+(GF16*6)+(GG16*6)+(GM16*2)+(GN16*7)+(GO16*8))-((GH16*6)+(GI16*8)+(GJ16*5)+(GK16*10)+(GL16*8)+(GP16*7)+(GQ16*8)))/(GB16+GC16+GD16+GE16+GF16+GG16+GH16+GI16+GJ16+GK16+GL16+GM16+GN16+GO16+GP16+GQ16)</f>
        <v>2.4</v>
      </c>
      <c r="AG49" s="233">
        <f>(((GT16*5)+(GU16*4)+(GV16*5)+(GW16*9)+(GX16*6)+(GY16*6)+(HE16*2)+(HF16*7)+(HG16*8))-((GZ16*6)+(HA16*8)+(HB16*5)+(HC16*10)+(HD16*8)+(HH16*7)+(HI16*8)))/(GT16+GU16+GV16+GW16+GX16+GY16+GZ16+HA16+HB16+HC16+HD16+HE16+HF16+HG16+HH16+HI16)</f>
        <v>1.57142857142857</v>
      </c>
      <c r="AH49" s="272">
        <f>(((HL16*5)+(HM16*4)+(HN16*5)+(HO16*9)+(HP16*6)+(HQ16*6)+(HW16*2)+(HX16*7)+(HY16*8))-((HR16*6)+(HS16*8)+(HT16*5)+(HU16*10)+(HV16*8)+(HZ16*7)+(IA16*8)))/(HL16+HM16+HN16+HO16+HP16+HQ16+HR16+HS16+HT16+HU16+HV16+HW16+HX16+HY16)</f>
        <v>4.875</v>
      </c>
      <c r="AI49" s="315">
        <f>(((ID16*5)+(IE16*4)+(IF16*5)+(IG16*9)+(IH16*6)+(II16*6)+(IO16*2)+(IP16*7)+(IQ16*8))-((IJ16*6)+(IK16*8)+(IL16*5)+(IM16*10)+(IN16*8)+(IR16*7)+(IS16*8)))/(ID16+IE16+IF16+IG16+IH16+II16+IJ16+IK16+IL16+IM16+IN16+IO16+IP16+IQ16+IR16+IS16)</f>
        <v>2.28571428571429</v>
      </c>
      <c r="AJ49" s="233">
        <f>(((IV16*5)+(IW16*4)+(IX16*5)+(IY16*9)+(IZ16*6)+(JA16*6)+(JG16*2)+(JH16*7)+(JI16*8))-((JB16*6)+(JC16*8)+(JD16*5)+(JE16*10)+(JF16*8)+(JJ16*7)+(JK16*8)))/(IV16+IW16+IX16+IY16+IZ16+JA16+JB16+JC16+JD16+JE16+JF16+JG16+JH16+JI16+JJ16+JK16)</f>
        <v>1</v>
      </c>
      <c r="AK49" s="273">
        <f>(((JN16*5)+(JO16*4)+(JP16*5)+(JQ16*9)+(JR16*6)+(JS16*6)+(JY16*2)+(JZ16*7)+(KA16*8))-((JT16*6)+(JU16*8)+(JV16*5)+(JW16*10)+(JX16*8)+(KB16*7)+(KC16*8)))/(JN16+JO16+JP16+JQ16+JR16+JS16+JT16+JU16+JV16+JW16+JX16+JY16+JZ16+KA16+KB16+KC16)</f>
        <v>1.75</v>
      </c>
      <c r="AL49" s="233">
        <f>(((KF16*5)+(KG16*4)+(KH16*5)+(KI16*9)+(KJ16*6)+(KK16*6)+(KQ16*2)+(KR16*7)+(KS16*8))-((KL16*6)+(KM16*8)+(KN16*5)+(KO16*10)+(KP16*8)+(KT16*7)+(KU16*8)))/(KF16+KG16+KH16+KI16+KJ16+KK16+KL16+KM16+KN16+KO16+KP16+KQ16+KR16+KS16+KT16+KU16)</f>
        <v>2</v>
      </c>
      <c r="AM49" s="233">
        <f>(((KX16*5)+(KY16*4)+(KZ16*5)+(LA16*9)+(LB16*6)+(LC16*6)+(LI16*2)+(LJ16*7)+(LK16*8))-((LD16*6)+(LE16*8)+(LF16*5)+(LG16*10)+(LH16*8)+(LL16*7)+(LM16*8)))/(KX16+KY16+KZ16+LA16+LB16+LC16+LD16+LE16+LF16+LG16+LH16+LI16+LJ16+LK16+LL16+LM16)</f>
        <v>5</v>
      </c>
      <c r="AN49" s="182"/>
      <c r="AO49" t="s" s="179">
        <v>101</v>
      </c>
      <c r="AP49" s="307">
        <f>HL27</f>
        <v>9</v>
      </c>
      <c r="AQ49" s="235">
        <v>6</v>
      </c>
      <c r="AR49" s="235">
        <f>HM27</f>
        <v>12</v>
      </c>
      <c r="AS49" s="236">
        <v>7</v>
      </c>
      <c r="AT49" s="237">
        <f>((AP49+AR49+BE49)*100%)/(AP49+AR49+BE49+AQ49+AS49)</f>
        <v>0.682926829268293</v>
      </c>
      <c r="AU49" s="238"/>
      <c r="AV49" s="296"/>
      <c r="AW49" s="237"/>
      <c r="AX49" s="240">
        <f>IA27</f>
        <v>2</v>
      </c>
      <c r="AY49" s="236">
        <f>HY27</f>
        <v>8</v>
      </c>
      <c r="AZ49" s="241">
        <f>AY49-AX49</f>
        <v>6</v>
      </c>
      <c r="BA49" s="240">
        <f>HX27</f>
        <v>10</v>
      </c>
      <c r="BB49" s="236">
        <f>HV27</f>
        <v>13</v>
      </c>
      <c r="BC49" s="241">
        <f>BA49-BB49</f>
        <v>-3</v>
      </c>
      <c r="BD49" s="237">
        <v>0.3</v>
      </c>
      <c r="BE49" s="240">
        <f>HQ27</f>
        <v>7</v>
      </c>
      <c r="BF49" s="235">
        <f>HZ27</f>
        <v>5</v>
      </c>
      <c r="BG49" s="235">
        <f>HN27</f>
        <v>2</v>
      </c>
      <c r="BH49" s="235">
        <f>HT27</f>
        <v>0</v>
      </c>
      <c r="BI49" s="235">
        <f>HO27</f>
        <v>4</v>
      </c>
      <c r="BJ49" s="235">
        <f>HU27</f>
        <v>0</v>
      </c>
      <c r="BK49" s="235">
        <f>HP27</f>
        <v>15</v>
      </c>
      <c r="BL49" t="s" s="242">
        <v>147</v>
      </c>
      <c r="BM49" t="s" s="243">
        <v>148</v>
      </c>
      <c r="BN49" s="217"/>
      <c r="BO49" s="218"/>
      <c r="BP49" s="218"/>
      <c r="BQ49" s="218"/>
      <c r="BR49" s="218"/>
      <c r="BS49" s="218"/>
      <c r="BT49" s="218"/>
      <c r="BU49" s="218"/>
      <c r="BV49" s="218"/>
      <c r="BW49" s="218"/>
      <c r="BX49" s="218"/>
      <c r="BY49" s="218"/>
      <c r="BZ49" s="218"/>
      <c r="CA49" s="218"/>
      <c r="CB49" s="218"/>
      <c r="CC49" s="218"/>
      <c r="CD49" s="218"/>
      <c r="CE49" s="218"/>
      <c r="CF49" s="218"/>
      <c r="CG49" s="218"/>
      <c r="CH49" s="218"/>
      <c r="CI49" s="218"/>
      <c r="CJ49" s="218"/>
      <c r="CK49" s="218"/>
      <c r="CL49" s="218"/>
      <c r="CM49" s="218"/>
      <c r="CN49" s="218"/>
      <c r="CO49" s="218"/>
      <c r="CP49" s="218"/>
      <c r="CQ49" s="218"/>
      <c r="CR49" s="218"/>
      <c r="CS49" s="218"/>
      <c r="CT49" s="218"/>
      <c r="CU49" s="218"/>
      <c r="CV49" s="218"/>
      <c r="CW49" s="218"/>
      <c r="CX49" s="218"/>
      <c r="CY49" s="218"/>
      <c r="CZ49" s="218"/>
      <c r="DA49" s="218"/>
      <c r="DB49" s="218"/>
      <c r="DC49" s="218"/>
      <c r="DD49" s="218"/>
      <c r="DE49" s="218"/>
      <c r="DF49" s="218"/>
      <c r="DG49" s="218"/>
      <c r="DH49" s="218"/>
      <c r="DI49" s="218"/>
      <c r="DJ49" s="218"/>
      <c r="DK49" s="218"/>
      <c r="DL49" s="218"/>
      <c r="DM49" s="218"/>
      <c r="DN49" s="218"/>
      <c r="DO49" s="218"/>
      <c r="DP49" s="218"/>
      <c r="DQ49" s="218"/>
      <c r="DR49" s="218"/>
      <c r="DS49" s="218"/>
      <c r="DT49" s="218"/>
      <c r="DU49" s="218"/>
      <c r="DV49" s="218"/>
      <c r="DW49" s="218"/>
      <c r="DX49" s="218"/>
      <c r="DY49" s="218"/>
      <c r="DZ49" s="218"/>
      <c r="EA49" s="218"/>
      <c r="EB49" s="218"/>
      <c r="EC49" s="218"/>
      <c r="ED49" s="218"/>
      <c r="EE49" s="218"/>
      <c r="EF49" s="218"/>
      <c r="EG49" s="218"/>
      <c r="EH49" s="218"/>
      <c r="EI49" s="218"/>
      <c r="EJ49" s="218"/>
      <c r="EK49" s="218"/>
      <c r="EL49" s="218"/>
      <c r="EM49" s="218"/>
      <c r="EN49" s="218"/>
      <c r="EO49" s="218"/>
      <c r="EP49" s="218"/>
      <c r="EQ49" s="218"/>
      <c r="ER49" s="218"/>
      <c r="ES49" s="218"/>
      <c r="ET49" s="218"/>
      <c r="EU49" s="218"/>
      <c r="EV49" s="218"/>
      <c r="EW49" s="218"/>
      <c r="EX49" s="218"/>
      <c r="EY49" s="218"/>
      <c r="EZ49" s="218"/>
      <c r="FA49" s="218"/>
      <c r="FB49" s="218"/>
      <c r="FC49" s="218"/>
      <c r="FD49" s="218"/>
      <c r="FE49" s="218"/>
      <c r="FF49" s="218"/>
      <c r="FG49" s="218"/>
      <c r="FH49" s="218"/>
      <c r="FI49" s="218"/>
      <c r="FJ49" s="218"/>
      <c r="FK49" s="218"/>
      <c r="FL49" s="218"/>
      <c r="FM49" s="218"/>
      <c r="FN49" s="218"/>
      <c r="FO49" s="218"/>
      <c r="FP49" s="218"/>
      <c r="FQ49" s="218"/>
      <c r="FR49" s="218"/>
      <c r="FS49" s="218"/>
      <c r="FT49" s="218"/>
      <c r="FU49" s="218"/>
      <c r="FV49" s="218"/>
      <c r="FW49" s="218"/>
      <c r="FX49" s="218"/>
      <c r="FY49" s="218"/>
      <c r="FZ49" s="218"/>
      <c r="GA49" s="218"/>
      <c r="GB49" s="218"/>
      <c r="GC49" s="218"/>
      <c r="GD49" s="218"/>
      <c r="GE49" s="218"/>
      <c r="GF49" s="218"/>
      <c r="GG49" s="218"/>
      <c r="GH49" s="218"/>
      <c r="GI49" s="218"/>
      <c r="GJ49" s="218"/>
      <c r="GK49" s="218"/>
      <c r="GL49" s="218"/>
      <c r="GM49" s="218"/>
      <c r="GN49" s="218"/>
      <c r="GO49" s="218"/>
      <c r="GP49" s="218"/>
      <c r="GQ49" s="218"/>
      <c r="GR49" s="218"/>
      <c r="GS49" s="218"/>
      <c r="GT49" s="218"/>
      <c r="GU49" s="218"/>
      <c r="GV49" s="218"/>
      <c r="GW49" s="218"/>
      <c r="GX49" s="218"/>
      <c r="GY49" s="218"/>
      <c r="GZ49" s="218"/>
      <c r="HA49" s="218"/>
      <c r="HB49" s="218"/>
      <c r="HC49" s="218"/>
      <c r="HD49" s="218"/>
      <c r="HE49" s="218"/>
      <c r="HF49" s="218"/>
      <c r="HG49" s="218"/>
      <c r="HH49" s="218"/>
      <c r="HI49" s="218"/>
      <c r="HJ49" s="218"/>
      <c r="HK49" s="218"/>
      <c r="HL49" s="218"/>
      <c r="HM49" s="218"/>
      <c r="HN49" s="218"/>
      <c r="HO49" s="218"/>
      <c r="HP49" s="218"/>
      <c r="HQ49" s="218"/>
      <c r="HR49" s="218"/>
      <c r="HS49" s="218"/>
      <c r="HT49" s="218"/>
      <c r="HU49" s="218"/>
      <c r="HV49" s="218"/>
      <c r="HW49" s="218"/>
      <c r="HX49" s="218"/>
      <c r="HY49" s="218"/>
      <c r="HZ49" s="218"/>
      <c r="IA49" s="218"/>
      <c r="IB49" s="218"/>
      <c r="IC49" s="218"/>
      <c r="ID49" s="218"/>
      <c r="IE49" s="218"/>
      <c r="IF49" s="218"/>
      <c r="IG49" s="218"/>
      <c r="IH49" s="218"/>
      <c r="II49" s="218"/>
      <c r="IJ49" s="218"/>
      <c r="IK49" s="218"/>
      <c r="IL49" s="218"/>
      <c r="IM49" s="218"/>
      <c r="IN49" s="218"/>
      <c r="IO49" s="218"/>
      <c r="IP49" s="218"/>
      <c r="IQ49" s="218"/>
      <c r="IR49" s="218"/>
      <c r="IS49" s="218"/>
      <c r="IT49" s="218"/>
      <c r="IU49" s="218"/>
      <c r="IV49" s="218"/>
      <c r="IW49" s="218"/>
      <c r="IX49" s="218"/>
      <c r="IY49" s="218"/>
      <c r="IZ49" s="218"/>
      <c r="JA49" s="218"/>
      <c r="JB49" s="218"/>
      <c r="JC49" s="218"/>
      <c r="JD49" s="218"/>
      <c r="JE49" s="218"/>
      <c r="JF49" s="218"/>
      <c r="JG49" s="218"/>
      <c r="JH49" s="218"/>
      <c r="JI49" s="218"/>
      <c r="JJ49" s="218"/>
      <c r="JK49" s="218"/>
      <c r="JL49" s="218"/>
      <c r="JM49" s="218"/>
      <c r="JN49" s="218"/>
      <c r="JO49" s="218"/>
      <c r="JP49" s="218"/>
      <c r="JQ49" s="218"/>
      <c r="JR49" s="218"/>
      <c r="JS49" s="218"/>
      <c r="JT49" s="218"/>
      <c r="JU49" s="218"/>
      <c r="JV49" s="218"/>
      <c r="JW49" s="218"/>
      <c r="JX49" s="218"/>
      <c r="JY49" s="218"/>
      <c r="JZ49" s="218"/>
      <c r="KA49" s="218"/>
      <c r="KB49" s="218"/>
      <c r="KC49" s="218"/>
      <c r="KD49" s="218"/>
      <c r="KE49" s="218"/>
      <c r="KF49" s="218"/>
      <c r="KG49" s="218"/>
      <c r="KH49" s="218"/>
      <c r="KI49" s="218"/>
      <c r="KJ49" s="218"/>
      <c r="KK49" s="218"/>
      <c r="KL49" s="218"/>
      <c r="KM49" s="218"/>
      <c r="KN49" s="218"/>
      <c r="KO49" s="218"/>
      <c r="KP49" s="218"/>
      <c r="KQ49" s="218"/>
      <c r="KR49" s="218"/>
      <c r="KS49" s="218"/>
      <c r="KT49" s="218"/>
      <c r="KU49" s="218"/>
      <c r="KV49" s="218"/>
      <c r="KW49" s="218"/>
      <c r="KX49" s="218"/>
      <c r="KY49" s="218"/>
      <c r="KZ49" s="218"/>
      <c r="LA49" s="218"/>
      <c r="LB49" s="218"/>
      <c r="LC49" s="218"/>
      <c r="LD49" s="218"/>
      <c r="LE49" s="218"/>
      <c r="LF49" s="218"/>
      <c r="LG49" s="218"/>
      <c r="LH49" s="218"/>
      <c r="LI49" s="218"/>
      <c r="LJ49" s="218"/>
      <c r="LK49" s="218"/>
      <c r="LL49" s="218"/>
      <c r="LM49" s="218"/>
      <c r="LN49" s="218"/>
      <c r="LO49" s="218"/>
      <c r="LP49" s="218"/>
      <c r="LQ49" s="218"/>
      <c r="LR49" s="218"/>
      <c r="LS49" s="218"/>
      <c r="LT49" s="218"/>
      <c r="LU49" s="218"/>
      <c r="LV49" s="218"/>
      <c r="LW49" s="218"/>
      <c r="LX49" s="218"/>
      <c r="LY49" s="218"/>
      <c r="LZ49" s="218"/>
      <c r="MA49" s="218"/>
      <c r="MB49" s="218"/>
      <c r="MC49" s="218"/>
      <c r="MD49" s="218"/>
      <c r="ME49" s="218"/>
      <c r="MF49" s="218"/>
      <c r="MG49" s="218"/>
      <c r="MH49" s="218"/>
      <c r="MI49" s="218"/>
      <c r="MJ49" s="218"/>
      <c r="MK49" s="218"/>
      <c r="ML49" s="218"/>
      <c r="MM49" s="218"/>
      <c r="MN49" s="218"/>
      <c r="MO49" s="218"/>
      <c r="MP49" s="218"/>
      <c r="MQ49" s="218"/>
      <c r="MR49" s="218"/>
      <c r="MS49" s="218"/>
      <c r="MT49" s="218"/>
      <c r="MU49" s="218"/>
      <c r="MV49" s="218"/>
      <c r="MW49" s="218"/>
      <c r="MX49" s="218"/>
      <c r="MY49" s="218"/>
      <c r="MZ49" s="218"/>
      <c r="NA49" s="218"/>
      <c r="NB49" s="218"/>
      <c r="NC49" s="218"/>
      <c r="ND49" s="218"/>
      <c r="NE49" s="218"/>
      <c r="NF49" s="218"/>
      <c r="NG49" s="218"/>
      <c r="NH49" s="218"/>
      <c r="NI49" s="218"/>
      <c r="NJ49" s="218"/>
      <c r="NK49" s="218"/>
      <c r="NL49" s="218"/>
      <c r="NM49" s="218"/>
      <c r="NN49" s="218"/>
      <c r="NO49" s="218"/>
      <c r="NP49" s="218"/>
      <c r="NQ49" s="218"/>
      <c r="NR49" s="218"/>
      <c r="NS49" s="218"/>
      <c r="NT49" s="218"/>
      <c r="NU49" s="218"/>
      <c r="NV49" s="218"/>
      <c r="NW49" s="218"/>
      <c r="NX49" s="218"/>
      <c r="NY49" s="218"/>
      <c r="NZ49" s="218"/>
      <c r="OA49" s="218"/>
      <c r="OB49" s="218"/>
      <c r="OC49" s="218"/>
      <c r="OD49" s="218"/>
      <c r="OE49" s="218"/>
      <c r="OF49" s="218"/>
      <c r="OG49" s="218"/>
      <c r="OH49" s="218"/>
      <c r="OI49" s="218"/>
      <c r="OJ49" s="218"/>
      <c r="OK49" s="218"/>
      <c r="OL49" s="218"/>
      <c r="OM49" s="218"/>
      <c r="ON49" s="218"/>
      <c r="OO49" s="218"/>
      <c r="OP49" s="218"/>
      <c r="OQ49" s="218"/>
      <c r="OR49" s="218"/>
      <c r="OS49" s="218"/>
      <c r="OT49" s="218"/>
      <c r="OU49" s="218"/>
      <c r="OV49" s="218"/>
      <c r="OW49" s="218"/>
      <c r="OX49" s="218"/>
      <c r="OY49" s="218"/>
      <c r="OZ49" s="218"/>
      <c r="PA49" s="218"/>
      <c r="PB49" s="218"/>
      <c r="PC49" s="218"/>
      <c r="PD49" s="218"/>
      <c r="PE49" s="218"/>
      <c r="PF49" s="218"/>
      <c r="PG49" s="218"/>
      <c r="PH49" s="218"/>
      <c r="PI49" s="218"/>
      <c r="PJ49" s="218"/>
      <c r="PK49" s="218"/>
      <c r="PL49" s="218"/>
      <c r="PM49" s="218"/>
      <c r="PN49" s="218"/>
      <c r="PO49" s="218"/>
      <c r="PP49" s="218"/>
      <c r="PQ49" s="218"/>
      <c r="PR49" s="218"/>
      <c r="PS49" s="218"/>
      <c r="PT49" s="218"/>
      <c r="PU49" s="218"/>
      <c r="PV49" s="218"/>
      <c r="PW49" s="218"/>
      <c r="PX49" s="218"/>
      <c r="PY49" s="218"/>
      <c r="PZ49" s="218"/>
      <c r="QA49" s="218"/>
      <c r="QB49" s="218"/>
      <c r="QC49" s="218"/>
      <c r="QD49" s="218"/>
      <c r="QE49" s="218"/>
      <c r="QF49" s="218"/>
      <c r="QG49" s="218"/>
      <c r="QH49" s="218"/>
      <c r="QI49" s="218"/>
      <c r="QJ49" s="218"/>
      <c r="QK49" s="218"/>
      <c r="QL49" s="218"/>
      <c r="QM49" s="218"/>
      <c r="QN49" s="218"/>
      <c r="QO49" s="218"/>
      <c r="QP49" s="218"/>
      <c r="QQ49" s="218"/>
      <c r="QR49" s="218"/>
      <c r="QS49" s="218"/>
      <c r="QT49" s="218"/>
      <c r="QU49" s="218"/>
      <c r="QV49" s="218"/>
      <c r="QW49" s="218"/>
      <c r="QX49" s="218"/>
      <c r="QY49" s="218"/>
      <c r="QZ49" s="218"/>
      <c r="RA49" s="218"/>
      <c r="RB49" s="218"/>
      <c r="RC49" s="219"/>
    </row>
    <row r="50" ht="30.1" customHeight="1">
      <c r="A50" s="244">
        <f>(((C50*5)+(D50*4)+(E50*5)+(F50*9)+(G50*7)+(H50*7)+(N50*3)+(O50*8)+(P50*9))-((I50*6)+(J50*8)+(K50*6)+(L50*10)+(M50*8)+(Q50*7)+(R50*8)))/(C50+D50+E50+F50+G50+H50+I50+J50+K50+L50+M50+N50+O50+P50+Q50+R50)</f>
        <v>-1.60714285714286</v>
      </c>
      <c r="B50" t="s" s="285">
        <v>67</v>
      </c>
      <c r="C50" s="246">
        <f>D17+V17+AN17+BF17+BX17+CP17+DH17+DZ17+ER17+FJ17+GB17+GT17+HL17+ID17+IV17+JN17+KF17+KX17+LP17+MH17+MZ17+NR17+OJ17+PB17+PT17+QL17</f>
        <v>4</v>
      </c>
      <c r="D50" s="247">
        <f>E17+W17+AO17+BG17+BY17+CQ17+DI17+EA17+ES17+FK17+GC17+GU17+HM17+IE17+IW17+JO17+KG17+KY17+LQ17+MI17+NA17+NS17+OK17+PC17+PU17+QM17</f>
        <v>3</v>
      </c>
      <c r="E50" s="247">
        <f>F17+X17+AP17+BH17+BZ17+CR17+DJ17+EB17+ET17+FL17+GD17+GV17+HN17+IF17+IX17+JP17+KH17+KZ17+LR17+MJ17+NB17+NT17+OL17+PD17+PV17+QN17</f>
        <v>0</v>
      </c>
      <c r="F50" s="247">
        <f>G17+Y17+AQ17+BI17+CA17+CS17+DK17+EC17+EU17+FM17+GE17+GW17+HO17+IG17+IY17+JQ17+KI17+LA17+LS17+MK17+NC17+NU17+OM17+PE17+PW17+QO17</f>
        <v>0</v>
      </c>
      <c r="G50" s="247">
        <f>H17+Z17+AR17+BJ17+CB17+CT17+DL17+ED17+EV17+FN17+GF17+GX17+HP17+IH17+IZ17+JR17+KJ17+LB17+LT17+ML17+ND17+NV17+ON17+PF17+PX17+QP17</f>
        <v>2</v>
      </c>
      <c r="H50" s="247">
        <f>I17+AA17+AS17+BK17+CC17+CU17+DM17+EE17+EW17+FO17+GG17+GY17+HQ17+II17+JA17+JS17+KK17+LC17+LU17+MM17+NE17+NW17+OO17+PG17+PY17+QQ17</f>
        <v>0</v>
      </c>
      <c r="I50" s="247">
        <f>J17+AB17+AT17+BL17+CD17+CV17+DN17+EF17+EX17+FP17+GH17+GZ17+HR17+IJ17+JB17+JT17+KL17+LD17+LV17+MN17+NF17+NX17+OP17+PH17+PZ17+QR17</f>
        <v>6</v>
      </c>
      <c r="J50" s="247">
        <f>K17+AC17+AU17+BM17+CE17+CW17+DO17+EG17+EY17+FQ17+GI17+HA17+HS17+IK17+JC17+JU17+KM17+LE17+LW17+MO17+NG17+NY17+OQ17+PI17+QA17+QS17</f>
        <v>3</v>
      </c>
      <c r="K50" s="247">
        <f>L17+AD17+AV17+BN17+CF17+CX17+DP17+EH17+EZ17+FR17+GJ17+HB17+HT17+IL17+JD17+JV17+KN17+LF17+LX17+MP17+NH17+NZ17+OR17+PJ17+QB17+QT17</f>
        <v>0</v>
      </c>
      <c r="L50" s="247">
        <f>M17+AE17+AW17+BO17+CG17+CY17+DQ17+EI17+FA17+FS17+GK17+HC17+HU17+IM17+JE17+JW17+KO17+LG17+LY17+MQ17+NI17+OA17+OS17+PK17+QC17+QU17</f>
        <v>0</v>
      </c>
      <c r="M50" s="247">
        <f>N17+AF17+AX17+BP17+CH17+CZ17+DR17+EJ17+FB17+FT17+GL17+HD17+HV17+IN17+JF17+JX17+KP17+LH17+LZ17+MR17+NJ17+OB17+OT17+PL17+QD17+QV17</f>
        <v>5</v>
      </c>
      <c r="N50" s="247">
        <f>O17+AG17+AY17+BQ17+CI17+DA17+DS17+EK17+FC17+FU17+GM17+HE17+HW17+IO17+JG17+JY17+KQ17+LI17+MA17+MS17+NK17+OC17+OU17+PM17+QE17+QW17</f>
        <v>0</v>
      </c>
      <c r="O50" s="247">
        <f>P17+AH17+AZ17+BR17+CJ17+DB17+DT17+EL17+FD17+FV17+GN17+HF17+HX17+IP17+JH17+JZ17+KR17+LJ17+MB17+MT17+NL17+OD17+OV17+PN17+QF17+QX17</f>
        <v>3</v>
      </c>
      <c r="P50" s="247">
        <f>Q17+AI17+BA17+BS17+CK17+DC17+DU17+EM17+FE17+FW17+GO17+HG17+HY17+IQ17+JI17+KA17+KS17+LK17+MC17+MU17+NM17+OE17+OW17+PO17+QG17+QY17</f>
        <v>0</v>
      </c>
      <c r="Q50" s="247">
        <f>R17+AJ17+BB17+BT17+CL17+DD17+DV17+EN17+FF17+FX17+GP17+HH17+HZ17+IR17+JJ17+KB17+KT17+LL17+MD17+MV17+NN17+OF17+OX17+PP17+QH17+QZ17</f>
        <v>1</v>
      </c>
      <c r="R50" s="247">
        <f>S17+AK17+BC17+BU17+CM17+DE17+DW17+EO17+FG17+FY17+GQ17+HI17+IA17+IS17+JK17+KC17+KU17+LM17+ME17+MW17+NO17+OG17+OY17+PQ17+QI17+RA17</f>
        <v>1</v>
      </c>
      <c r="S50" s="247">
        <f>T17+AL17+BD17+BV17+CN17+DF17+DX17+EP17+FH17+FZ17+GR17+HJ17+IB17+IT17+JL17+KD17+KV17+LN17+MF17+MX17+NP17+OH17+OZ17+PR17+QJ17+RB17</f>
        <v>43</v>
      </c>
      <c r="T50" s="247">
        <f>U17+AM17+BE17+BW17+CO17+DG17+DY17+EQ17+FI17+GA17+GS17+HK17+IC17+IU17+JM17+KE17+KW17+LO17+MG17+MY17+NQ17+OI17+PA17+PS17+QK17+RC17</f>
        <v>33</v>
      </c>
      <c r="U50" s="347">
        <f>((T50)*100%)/S50</f>
        <v>0.767441860465116</v>
      </c>
      <c r="V50" s="323">
        <f>(((V17*5)+(W17*4)+(X17*5)+(Y17*9)+(Z17*6)+(AA17*6)+(AG17*2)+(AH17*7)+(AI17*8))-((AB17*6)+(AC17*8)+(AD17*5)+(AE17*10)+(AF17*8)+(AJ17*7)+(AK17*8)))/(V17+W17+X17+Y17+Z17+AA17+AB17+AC17+AD17+AE17+AF17+AG17+AH17+AI17+AJ17+AK17)</f>
        <v>6.5</v>
      </c>
      <c r="W50" s="302">
        <f>(((AN17*5)+(AO17*4)+(AP17*5)+(AQ17*9)+(AR17*6)+(AS17*6)+(AY17*2)+(AZ17*7)+(BA17*8))-((AT17*6)+(AU17*8)+(AV17*5)+(AW17*10)+(AX17*8)+(BB17*7)+(BC17*8)))/(AN17+AO17+AP17+AQ17+AR17+AS17+AT17+AU17+AV17+AW17+AX17+AY17+AZ17+BA17+BB17+BC17)</f>
        <v>-2.6</v>
      </c>
      <c r="X50" s="250">
        <v>0</v>
      </c>
      <c r="Y50" s="349">
        <f>(((D17*5)+(E17*4)+(F17*5)+(G17*9)+(H17*6)+(I17*6)+(O17*2)+(P17*7)+(Q17*8))-((J17*6)+(K17*8)+(L17*5)+(M17*10)+(N17*8)+(R17*7)+(S17*8)))/(D17+E17+F17+G17+H17+I17+J17+K17+L17+M17+N17+O17+P17+Q17+R17+S17)</f>
        <v>-1.66666666666667</v>
      </c>
      <c r="Z50" s="252"/>
      <c r="AA50" s="350">
        <v>0</v>
      </c>
      <c r="AB50" s="320">
        <f>(((DH17*5)+(DI17*4)+(DJ17*5)+(DK17*9)+(DL17*6)+(DM17*6)+(DS17*2)+(DT17*7)+(DU17*8))-((DN17*6)+(DO17*8)+(DP17*5)+(DQ17*10)+(DR17*8)+(DV17*7)+(DW17*8)))/(DH17+DI17+DJ17+DK17+DL17+DM17+DN17+DO17+DP17+DQ17+DR17+DS17+DT17+DU17+DV17+DW17)</f>
        <v>-7.33333333333333</v>
      </c>
      <c r="AC50" s="250">
        <v>0</v>
      </c>
      <c r="AD50" s="326">
        <f>(((ER17*5)+(ES17*4)+(ET17*5)+(EU17*9)+(EV17*6)+(EW17*6)+(FC17*2)+(FD17*7)+(FE17*8))-((EX17*6)+(EY17*8)+(EZ17*5)+(FA17*10)+(FB17*8)+(FF17*7)+(FG17*8)))/(ER17+ES17+ET17+EU17+EV17+EW17+EX17+EY17+EZ17+FA17+FB17+FC17+FD17+FE17+FF17+FG17)</f>
        <v>-7.33333333333333</v>
      </c>
      <c r="AE50" s="233">
        <f>(((FJ17*5)+(FK17*4)+(FL17*5)+(FM17*9)+(FN17*6)+(FO17*6)+(FU17*2)+(FV17*7)+(FW17*8))-((FP17*6)+(FQ17*8)+(FR17*5)+(FS17*10)+(FT17*8)+(FX17*7)+(FY17*8)))/(FJ17+FK17+FL17+FM17+FN17+FO17+FP17+FQ17+FR17+FS17+FT17+FU17+FV17+FW17+FX17+FY17)</f>
        <v>-8</v>
      </c>
      <c r="AF50" s="351">
        <f>(((GB17*5)+(GC17*4)+(GD17*5)+(GE17*9)+(GF17*6)+(GG17*6)+(GM17*2)+(GN17*7)+(GO17*8))-((GH17*6)+(GI17*8)+(GJ17*5)+(GK17*10)+(GL17*8)+(GP17*7)+(GQ17*8)))/(GB17+GC17+GD17+GE17+GF17+GG17+GH17+GI17+GJ17+GK17+GL17+GM17+GN17+GO17+GP17+GQ17)</f>
        <v>4</v>
      </c>
      <c r="AG50" s="293">
        <v>0</v>
      </c>
      <c r="AH50" s="233">
        <f>(((HL17*5)+(HM17*4)+(HN17*5)+(HO17*9)+(HP17*6)+(HQ17*6)+(HW17*2)+(HX17*7)+(HY17*8))-((HR17*6)+(HS17*8)+(HT17*5)+(HU17*10)+(HV17*8)+(HZ17*7)+(IA17*8)))/(HL17+HM17+HN17+HO17+HP17+HQ17+HR17+HS17+HT17+HU17+HV17+HW17+HX17+HY17)</f>
        <v>-4.66666666666667</v>
      </c>
      <c r="AI50" s="225">
        <f>(((ID17*5)+(IE17*4)+(IF17*5)+(IG17*9)+(IH17*6)+(II17*6)+(IO17*2)+(IP17*7)+(IQ17*8))-((IJ17*6)+(IK17*8)+(IL17*5)+(IM17*10)+(IN17*8)+(IR17*7)+(IS17*8)))/(ID17+IE17+IF17+IG17+IH17+II17+IJ17+IK17+IL17+IM17+IN17+IO17+IP17+IQ17+IR17+IS17)</f>
        <v>2.83333333333333</v>
      </c>
      <c r="AJ50" s="256"/>
      <c r="AK50" s="257"/>
      <c r="AL50" s="255"/>
      <c r="AM50" s="257"/>
      <c r="AN50" s="352"/>
      <c r="AO50" t="s" s="179">
        <v>102</v>
      </c>
      <c r="AP50" s="307">
        <f>ID27</f>
        <v>11</v>
      </c>
      <c r="AQ50" s="235">
        <v>8</v>
      </c>
      <c r="AR50" s="235">
        <f>IE27</f>
        <v>23</v>
      </c>
      <c r="AS50" s="236">
        <v>7</v>
      </c>
      <c r="AT50" s="237">
        <f>((AP50+AR50+BE50)*100%)/(AP50+AR50+BE50+AQ50+AS50)</f>
        <v>0.705882352941176</v>
      </c>
      <c r="AU50" s="238"/>
      <c r="AV50" s="296"/>
      <c r="AW50" s="237"/>
      <c r="AX50" s="240">
        <f>IS27</f>
        <v>6</v>
      </c>
      <c r="AY50" s="236">
        <f>IQ27</f>
        <v>5</v>
      </c>
      <c r="AZ50" s="241">
        <f>AY50-AX50</f>
        <v>-1</v>
      </c>
      <c r="BA50" s="240">
        <f>IP27</f>
        <v>8</v>
      </c>
      <c r="BB50" s="236">
        <f>IN27</f>
        <v>10</v>
      </c>
      <c r="BC50" s="241">
        <f>BA50-BB50</f>
        <v>-2</v>
      </c>
      <c r="BD50" s="237">
        <v>0.317</v>
      </c>
      <c r="BE50" s="240">
        <f>II27</f>
        <v>2</v>
      </c>
      <c r="BF50" s="235">
        <f>IR27</f>
        <v>3</v>
      </c>
      <c r="BG50" s="235">
        <f>IF27</f>
        <v>7</v>
      </c>
      <c r="BH50" s="235">
        <f>IL27</f>
        <v>2</v>
      </c>
      <c r="BI50" s="235">
        <f>IG27</f>
        <v>0</v>
      </c>
      <c r="BJ50" s="235">
        <f>IM27</f>
        <v>0</v>
      </c>
      <c r="BK50" s="235">
        <f>IH27</f>
        <v>17</v>
      </c>
      <c r="BL50" t="s" s="242">
        <v>149</v>
      </c>
      <c r="BM50" t="s" s="243">
        <v>150</v>
      </c>
      <c r="BN50" s="217"/>
      <c r="BO50" s="218"/>
      <c r="BP50" s="218"/>
      <c r="BQ50" s="218"/>
      <c r="BR50" s="218"/>
      <c r="BS50" s="218"/>
      <c r="BT50" s="218"/>
      <c r="BU50" s="218"/>
      <c r="BV50" s="218"/>
      <c r="BW50" s="218"/>
      <c r="BX50" s="218"/>
      <c r="BY50" s="218"/>
      <c r="BZ50" s="218"/>
      <c r="CA50" s="218"/>
      <c r="CB50" s="218"/>
      <c r="CC50" s="218"/>
      <c r="CD50" s="218"/>
      <c r="CE50" s="218"/>
      <c r="CF50" s="218"/>
      <c r="CG50" s="218"/>
      <c r="CH50" s="218"/>
      <c r="CI50" s="218"/>
      <c r="CJ50" s="218"/>
      <c r="CK50" s="218"/>
      <c r="CL50" s="218"/>
      <c r="CM50" s="218"/>
      <c r="CN50" s="218"/>
      <c r="CO50" s="218"/>
      <c r="CP50" s="218"/>
      <c r="CQ50" s="218"/>
      <c r="CR50" s="218"/>
      <c r="CS50" s="218"/>
      <c r="CT50" s="218"/>
      <c r="CU50" s="218"/>
      <c r="CV50" s="218"/>
      <c r="CW50" s="218"/>
      <c r="CX50" s="218"/>
      <c r="CY50" s="218"/>
      <c r="CZ50" s="218"/>
      <c r="DA50" s="218"/>
      <c r="DB50" s="218"/>
      <c r="DC50" s="218"/>
      <c r="DD50" s="218"/>
      <c r="DE50" s="218"/>
      <c r="DF50" s="218"/>
      <c r="DG50" s="218"/>
      <c r="DH50" s="218"/>
      <c r="DI50" s="218"/>
      <c r="DJ50" s="218"/>
      <c r="DK50" s="218"/>
      <c r="DL50" s="218"/>
      <c r="DM50" s="218"/>
      <c r="DN50" s="218"/>
      <c r="DO50" s="218"/>
      <c r="DP50" s="218"/>
      <c r="DQ50" s="218"/>
      <c r="DR50" s="218"/>
      <c r="DS50" s="218"/>
      <c r="DT50" s="218"/>
      <c r="DU50" s="218"/>
      <c r="DV50" s="218"/>
      <c r="DW50" s="218"/>
      <c r="DX50" s="218"/>
      <c r="DY50" s="218"/>
      <c r="DZ50" s="218"/>
      <c r="EA50" s="218"/>
      <c r="EB50" s="218"/>
      <c r="EC50" s="218"/>
      <c r="ED50" s="218"/>
      <c r="EE50" s="218"/>
      <c r="EF50" s="218"/>
      <c r="EG50" s="218"/>
      <c r="EH50" s="218"/>
      <c r="EI50" s="218"/>
      <c r="EJ50" s="218"/>
      <c r="EK50" s="218"/>
      <c r="EL50" s="218"/>
      <c r="EM50" s="218"/>
      <c r="EN50" s="218"/>
      <c r="EO50" s="218"/>
      <c r="EP50" s="218"/>
      <c r="EQ50" s="218"/>
      <c r="ER50" s="218"/>
      <c r="ES50" s="218"/>
      <c r="ET50" s="218"/>
      <c r="EU50" s="218"/>
      <c r="EV50" s="218"/>
      <c r="EW50" s="218"/>
      <c r="EX50" s="218"/>
      <c r="EY50" s="218"/>
      <c r="EZ50" s="218"/>
      <c r="FA50" s="218"/>
      <c r="FB50" s="218"/>
      <c r="FC50" s="218"/>
      <c r="FD50" s="218"/>
      <c r="FE50" s="218"/>
      <c r="FF50" s="218"/>
      <c r="FG50" s="218"/>
      <c r="FH50" s="218"/>
      <c r="FI50" s="218"/>
      <c r="FJ50" s="218"/>
      <c r="FK50" s="218"/>
      <c r="FL50" s="218"/>
      <c r="FM50" s="218"/>
      <c r="FN50" s="218"/>
      <c r="FO50" s="218"/>
      <c r="FP50" s="218"/>
      <c r="FQ50" s="218"/>
      <c r="FR50" s="218"/>
      <c r="FS50" s="218"/>
      <c r="FT50" s="218"/>
      <c r="FU50" s="218"/>
      <c r="FV50" s="218"/>
      <c r="FW50" s="218"/>
      <c r="FX50" s="218"/>
      <c r="FY50" s="218"/>
      <c r="FZ50" s="218"/>
      <c r="GA50" s="218"/>
      <c r="GB50" s="218"/>
      <c r="GC50" s="218"/>
      <c r="GD50" s="218"/>
      <c r="GE50" s="218"/>
      <c r="GF50" s="218"/>
      <c r="GG50" s="218"/>
      <c r="GH50" s="218"/>
      <c r="GI50" s="218"/>
      <c r="GJ50" s="218"/>
      <c r="GK50" s="218"/>
      <c r="GL50" s="218"/>
      <c r="GM50" s="218"/>
      <c r="GN50" s="218"/>
      <c r="GO50" s="218"/>
      <c r="GP50" s="218"/>
      <c r="GQ50" s="218"/>
      <c r="GR50" s="218"/>
      <c r="GS50" s="218"/>
      <c r="GT50" s="218"/>
      <c r="GU50" s="218"/>
      <c r="GV50" s="218"/>
      <c r="GW50" s="218"/>
      <c r="GX50" s="218"/>
      <c r="GY50" s="218"/>
      <c r="GZ50" s="218"/>
      <c r="HA50" s="218"/>
      <c r="HB50" s="218"/>
      <c r="HC50" s="218"/>
      <c r="HD50" s="218"/>
      <c r="HE50" s="218"/>
      <c r="HF50" s="218"/>
      <c r="HG50" s="218"/>
      <c r="HH50" s="218"/>
      <c r="HI50" s="218"/>
      <c r="HJ50" s="218"/>
      <c r="HK50" s="218"/>
      <c r="HL50" s="218"/>
      <c r="HM50" s="218"/>
      <c r="HN50" s="218"/>
      <c r="HO50" s="218"/>
      <c r="HP50" s="218"/>
      <c r="HQ50" s="218"/>
      <c r="HR50" s="218"/>
      <c r="HS50" s="218"/>
      <c r="HT50" s="218"/>
      <c r="HU50" s="218"/>
      <c r="HV50" s="218"/>
      <c r="HW50" s="218"/>
      <c r="HX50" s="218"/>
      <c r="HY50" s="218"/>
      <c r="HZ50" s="218"/>
      <c r="IA50" s="218"/>
      <c r="IB50" s="218"/>
      <c r="IC50" s="218"/>
      <c r="ID50" s="218"/>
      <c r="IE50" s="218"/>
      <c r="IF50" s="218"/>
      <c r="IG50" s="218"/>
      <c r="IH50" s="218"/>
      <c r="II50" s="218"/>
      <c r="IJ50" s="218"/>
      <c r="IK50" s="218"/>
      <c r="IL50" s="218"/>
      <c r="IM50" s="218"/>
      <c r="IN50" s="218"/>
      <c r="IO50" s="218"/>
      <c r="IP50" s="218"/>
      <c r="IQ50" s="218"/>
      <c r="IR50" s="218"/>
      <c r="IS50" s="218"/>
      <c r="IT50" s="218"/>
      <c r="IU50" s="218"/>
      <c r="IV50" s="218"/>
      <c r="IW50" s="218"/>
      <c r="IX50" s="218"/>
      <c r="IY50" s="218"/>
      <c r="IZ50" s="218"/>
      <c r="JA50" s="218"/>
      <c r="JB50" s="218"/>
      <c r="JC50" s="218"/>
      <c r="JD50" s="218"/>
      <c r="JE50" s="218"/>
      <c r="JF50" s="218"/>
      <c r="JG50" s="218"/>
      <c r="JH50" s="218"/>
      <c r="JI50" s="218"/>
      <c r="JJ50" s="218"/>
      <c r="JK50" s="218"/>
      <c r="JL50" s="218"/>
      <c r="JM50" s="218"/>
      <c r="JN50" s="218"/>
      <c r="JO50" s="218"/>
      <c r="JP50" s="218"/>
      <c r="JQ50" s="218"/>
      <c r="JR50" s="218"/>
      <c r="JS50" s="218"/>
      <c r="JT50" s="218"/>
      <c r="JU50" s="218"/>
      <c r="JV50" s="218"/>
      <c r="JW50" s="218"/>
      <c r="JX50" s="218"/>
      <c r="JY50" s="218"/>
      <c r="JZ50" s="218"/>
      <c r="KA50" s="218"/>
      <c r="KB50" s="218"/>
      <c r="KC50" s="218"/>
      <c r="KD50" s="218"/>
      <c r="KE50" s="218"/>
      <c r="KF50" s="218"/>
      <c r="KG50" s="218"/>
      <c r="KH50" s="218"/>
      <c r="KI50" s="218"/>
      <c r="KJ50" s="218"/>
      <c r="KK50" s="218"/>
      <c r="KL50" s="218"/>
      <c r="KM50" s="218"/>
      <c r="KN50" s="218"/>
      <c r="KO50" s="218"/>
      <c r="KP50" s="218"/>
      <c r="KQ50" s="218"/>
      <c r="KR50" s="218"/>
      <c r="KS50" s="218"/>
      <c r="KT50" s="218"/>
      <c r="KU50" s="218"/>
      <c r="KV50" s="218"/>
      <c r="KW50" s="218"/>
      <c r="KX50" s="218"/>
      <c r="KY50" s="218"/>
      <c r="KZ50" s="218"/>
      <c r="LA50" s="218"/>
      <c r="LB50" s="218"/>
      <c r="LC50" s="218"/>
      <c r="LD50" s="218"/>
      <c r="LE50" s="218"/>
      <c r="LF50" s="218"/>
      <c r="LG50" s="218"/>
      <c r="LH50" s="218"/>
      <c r="LI50" s="218"/>
      <c r="LJ50" s="218"/>
      <c r="LK50" s="218"/>
      <c r="LL50" s="218"/>
      <c r="LM50" s="218"/>
      <c r="LN50" s="218"/>
      <c r="LO50" s="218"/>
      <c r="LP50" s="218"/>
      <c r="LQ50" s="218"/>
      <c r="LR50" s="218"/>
      <c r="LS50" s="218"/>
      <c r="LT50" s="218"/>
      <c r="LU50" s="218"/>
      <c r="LV50" s="218"/>
      <c r="LW50" s="218"/>
      <c r="LX50" s="218"/>
      <c r="LY50" s="218"/>
      <c r="LZ50" s="218"/>
      <c r="MA50" s="218"/>
      <c r="MB50" s="218"/>
      <c r="MC50" s="218"/>
      <c r="MD50" s="218"/>
      <c r="ME50" s="218"/>
      <c r="MF50" s="218"/>
      <c r="MG50" s="218"/>
      <c r="MH50" s="218"/>
      <c r="MI50" s="218"/>
      <c r="MJ50" s="218"/>
      <c r="MK50" s="218"/>
      <c r="ML50" s="218"/>
      <c r="MM50" s="218"/>
      <c r="MN50" s="218"/>
      <c r="MO50" s="218"/>
      <c r="MP50" s="218"/>
      <c r="MQ50" s="218"/>
      <c r="MR50" s="218"/>
      <c r="MS50" s="218"/>
      <c r="MT50" s="218"/>
      <c r="MU50" s="218"/>
      <c r="MV50" s="218"/>
      <c r="MW50" s="218"/>
      <c r="MX50" s="218"/>
      <c r="MY50" s="218"/>
      <c r="MZ50" s="218"/>
      <c r="NA50" s="218"/>
      <c r="NB50" s="218"/>
      <c r="NC50" s="218"/>
      <c r="ND50" s="218"/>
      <c r="NE50" s="218"/>
      <c r="NF50" s="218"/>
      <c r="NG50" s="218"/>
      <c r="NH50" s="218"/>
      <c r="NI50" s="218"/>
      <c r="NJ50" s="218"/>
      <c r="NK50" s="218"/>
      <c r="NL50" s="218"/>
      <c r="NM50" s="218"/>
      <c r="NN50" s="218"/>
      <c r="NO50" s="218"/>
      <c r="NP50" s="218"/>
      <c r="NQ50" s="218"/>
      <c r="NR50" s="218"/>
      <c r="NS50" s="218"/>
      <c r="NT50" s="218"/>
      <c r="NU50" s="218"/>
      <c r="NV50" s="218"/>
      <c r="NW50" s="218"/>
      <c r="NX50" s="218"/>
      <c r="NY50" s="218"/>
      <c r="NZ50" s="218"/>
      <c r="OA50" s="218"/>
      <c r="OB50" s="218"/>
      <c r="OC50" s="218"/>
      <c r="OD50" s="218"/>
      <c r="OE50" s="218"/>
      <c r="OF50" s="218"/>
      <c r="OG50" s="218"/>
      <c r="OH50" s="218"/>
      <c r="OI50" s="218"/>
      <c r="OJ50" s="218"/>
      <c r="OK50" s="218"/>
      <c r="OL50" s="218"/>
      <c r="OM50" s="218"/>
      <c r="ON50" s="218"/>
      <c r="OO50" s="218"/>
      <c r="OP50" s="218"/>
      <c r="OQ50" s="218"/>
      <c r="OR50" s="218"/>
      <c r="OS50" s="218"/>
      <c r="OT50" s="218"/>
      <c r="OU50" s="218"/>
      <c r="OV50" s="218"/>
      <c r="OW50" s="218"/>
      <c r="OX50" s="218"/>
      <c r="OY50" s="218"/>
      <c r="OZ50" s="218"/>
      <c r="PA50" s="218"/>
      <c r="PB50" s="218"/>
      <c r="PC50" s="218"/>
      <c r="PD50" s="218"/>
      <c r="PE50" s="218"/>
      <c r="PF50" s="218"/>
      <c r="PG50" s="218"/>
      <c r="PH50" s="218"/>
      <c r="PI50" s="218"/>
      <c r="PJ50" s="218"/>
      <c r="PK50" s="218"/>
      <c r="PL50" s="218"/>
      <c r="PM50" s="218"/>
      <c r="PN50" s="218"/>
      <c r="PO50" s="218"/>
      <c r="PP50" s="218"/>
      <c r="PQ50" s="218"/>
      <c r="PR50" s="218"/>
      <c r="PS50" s="218"/>
      <c r="PT50" s="218"/>
      <c r="PU50" s="218"/>
      <c r="PV50" s="218"/>
      <c r="PW50" s="218"/>
      <c r="PX50" s="218"/>
      <c r="PY50" s="218"/>
      <c r="PZ50" s="218"/>
      <c r="QA50" s="218"/>
      <c r="QB50" s="218"/>
      <c r="QC50" s="218"/>
      <c r="QD50" s="218"/>
      <c r="QE50" s="218"/>
      <c r="QF50" s="218"/>
      <c r="QG50" s="218"/>
      <c r="QH50" s="218"/>
      <c r="QI50" s="218"/>
      <c r="QJ50" s="218"/>
      <c r="QK50" s="218"/>
      <c r="QL50" s="218"/>
      <c r="QM50" s="218"/>
      <c r="QN50" s="218"/>
      <c r="QO50" s="218"/>
      <c r="QP50" s="218"/>
      <c r="QQ50" s="218"/>
      <c r="QR50" s="218"/>
      <c r="QS50" s="218"/>
      <c r="QT50" s="218"/>
      <c r="QU50" s="218"/>
      <c r="QV50" s="218"/>
      <c r="QW50" s="218"/>
      <c r="QX50" s="218"/>
      <c r="QY50" s="218"/>
      <c r="QZ50" s="218"/>
      <c r="RA50" s="218"/>
      <c r="RB50" s="218"/>
      <c r="RC50" s="219"/>
    </row>
    <row r="51" ht="30.1" customHeight="1">
      <c r="A51" s="244">
        <f>(((C51*5)+(D51*4)+(E51*5)+(F51*9)+(G51*7)+(H51*7)+(N51*3)+(O51*8)+(P51*9))-((I51*6)+(J51*8)+(K51*6)+(L51*10)+(M51*8)+(Q51*7)+(R51*8)))/(C51+D51+E51+F51+G51+H51+I51+J51+K51+L51+M51+N51+O51+P51+Q51+R51)</f>
      </c>
      <c r="B51" s="263"/>
      <c r="C51" s="264">
        <f>D18+V18+AN18+BF18+BX18+CP18+DH18+DZ18+ER18+FJ18+GB18+GT18+HL18+ID18+IV18+JN18+KF18+KX18+LP18+MH18+MZ18+NR18+OJ18+PB18+PT18+QL18</f>
        <v>0</v>
      </c>
      <c r="D51" s="265">
        <f>E18+W18+AO18+BG18+BY18+CQ18+DI18+EA18+ES18+FK18+GC18+GU18+HM18+IE18+IW18+JO18+KG18+KY18+LQ18+MI18+NA18+NS18+OK18+PC18+PU18+QM18</f>
        <v>0</v>
      </c>
      <c r="E51" s="265">
        <f>F18+X18+AP18+BH18+BZ18+CR18+DJ18+EB18+ET18+FL18+GD18+GV18+HN18+IF18+IX18+JP18+KH18+KZ18+LR18+MJ18+NB18+NT18+OL18+PD18+PV18+QN18</f>
        <v>0</v>
      </c>
      <c r="F51" s="265">
        <f>G18+Y18+AQ18+BI18+CA18+CS18+DK18+EC18+EU18+FM18+GE18+GW18+HO18+IG18+IY18+JQ18+KI18+LA18+LS18+MK18+NC18+NU18+OM18+PE18+PW18+QO18</f>
        <v>0</v>
      </c>
      <c r="G51" s="265">
        <f>H18+Z18+AR18+BJ18+CB18+CT18+DL18+ED18+EV18+FN18+GF18+GX18+HP18+IH18+IZ18+JR18+KJ18+LB18+LT18+ML18+ND18+NV18+ON18+PF18+PX18+QP18</f>
        <v>0</v>
      </c>
      <c r="H51" s="265">
        <f>I18+AA18+AS18+BK18+CC18+CU18+DM18+EE18+EW18+FO18+GG18+GY18+HQ18+II18+JA18+JS18+KK18+LC18+LU18+MM18+NE18+NW18+OO18+PG18+PY18+QQ18</f>
        <v>0</v>
      </c>
      <c r="I51" s="265">
        <f>J18+AB18+AT18+BL18+CD18+CV18+DN18+EF18+EX18+FP18+GH18+GZ18+HR18+IJ18+JB18+JT18+KL18+LD18+LV18+MN18+NF18+NX18+OP18+PH18+PZ18+QR18</f>
        <v>0</v>
      </c>
      <c r="J51" s="265">
        <f>K18+AC18+AU18+BM18+CE18+CW18+DO18+EG18+EY18+FQ18+GI18+HA18+HS18+IK18+JC18+JU18+KM18+LE18+LW18+MO18+NG18+NY18+OQ18+PI18+QA18+QS18</f>
        <v>0</v>
      </c>
      <c r="K51" s="265">
        <f>L18+AD18+AV18+BN18+CF18+CX18+DP18+EH18+EZ18+FR18+GJ18+HB18+HT18+IL18+JD18+JV18+KN18+LF18+LX18+MP18+NH18+NZ18+OR18+PJ18+QB18+QT18</f>
        <v>0</v>
      </c>
      <c r="L51" s="265">
        <f>M18+AE18+AW18+BO18+CG18+CY18+DQ18+EI18+FA18+FS18+GK18+HC18+HU18+IM18+JE18+JW18+KO18+LG18+LY18+MQ18+NI18+OA18+OS18+PK18+QC18+QU18</f>
        <v>0</v>
      </c>
      <c r="M51" s="265">
        <f>N18+AF18+AX18+BP18+CH18+CZ18+DR18+EJ18+FB18+FT18+GL18+HD18+HV18+IN18+JF18+JX18+KP18+LH18+LZ18+MR18+NJ18+OB18+OT18+PL18+QD18+QV18</f>
        <v>0</v>
      </c>
      <c r="N51" s="265">
        <f>O18+AG18+AY18+BQ18+CI18+DA18+DS18+EK18+FC18+FU18+GM18+HE18+HW18+IO18+JG18+JY18+KQ18+LI18+MA18+MS18+NK18+OC18+OU18+PM18+QE18+QW18</f>
        <v>0</v>
      </c>
      <c r="O51" s="265">
        <f>P18+AH18+AZ18+BR18+CJ18+DB18+DT18+EL18+FD18+FV18+GN18+HF18+HX18+IP18+JH18+JZ18+KR18+LJ18+MB18+MT18+NL18+OD18+OV18+PN18+QF18+QX18</f>
        <v>0</v>
      </c>
      <c r="P51" s="265">
        <f>Q18+AI18+BA18+BS18+CK18+DC18+DU18+EM18+FE18+FW18+GO18+HG18+HY18+IQ18+JI18+KA18+KS18+LK18+MC18+MU18+NM18+OE18+OW18+PO18+QG18+QY18</f>
        <v>0</v>
      </c>
      <c r="Q51" s="265">
        <f>R18+AJ18+BB18+BT18+CL18+DD18+DV18+EN18+FF18+FX18+GP18+HH18+HZ18+IR18+JJ18+KB18+KT18+LL18+MD18+MV18+NN18+OF18+OX18+PP18+QH18+QZ18</f>
        <v>0</v>
      </c>
      <c r="R51" s="265">
        <f>S18+AK18+BC18+BU18+CM18+DE18+DW18+EO18+FG18+FY18+GQ18+HI18+IA18+IS18+JK18+KC18+KU18+LM18+ME18+MW18+NO18+OG18+OY18+PQ18+QI18+RA18</f>
        <v>0</v>
      </c>
      <c r="S51" s="265">
        <f>T18+AL18+BD18+BV18+CN18+DF18+DX18+EP18+FH18+FZ18+GR18+HJ18+IB18+IT18+JL18+KD18+KV18+LN18+MF18+MX18+NP18+OH18+OZ18+PR18+QJ18+RB18</f>
        <v>0</v>
      </c>
      <c r="T51" s="265">
        <f>U18+AM18+BE18+BW18+CO18+DG18+DY18+EQ18+FI18+GA18+GS18+HK18+IC18+IU18+JM18+KE18+KW18+LO18+MG18+MY18+NQ18+OI18+PA18+PS18+QK18+RC18</f>
        <v>0</v>
      </c>
      <c r="U51" s="299">
        <f>((T51)*100)/S51</f>
      </c>
      <c r="V51" s="353"/>
      <c r="W51" s="301"/>
      <c r="X51" s="270"/>
      <c r="Y51" s="63"/>
      <c r="Z51" s="267"/>
      <c r="AA51" s="258"/>
      <c r="AB51" s="301"/>
      <c r="AC51" s="260"/>
      <c r="AD51" s="259"/>
      <c r="AE51" s="259"/>
      <c r="AF51" s="259"/>
      <c r="AG51" s="260"/>
      <c r="AH51" s="260"/>
      <c r="AI51" s="260"/>
      <c r="AJ51" s="259"/>
      <c r="AK51" s="270"/>
      <c r="AL51" s="269"/>
      <c r="AM51" s="270"/>
      <c r="AN51" s="352"/>
      <c r="AO51" t="s" s="180">
        <v>151</v>
      </c>
      <c r="AP51" s="307">
        <f>IV27</f>
        <v>9</v>
      </c>
      <c r="AQ51" s="235">
        <v>5</v>
      </c>
      <c r="AR51" s="235">
        <f>IW27</f>
        <v>10</v>
      </c>
      <c r="AS51" s="236">
        <v>0</v>
      </c>
      <c r="AT51" s="237">
        <f>((AP51+AR51+BE51)*100%)/(AP51+AR51+BE51+AQ51+AS51)</f>
        <v>0.814814814814815</v>
      </c>
      <c r="AU51" s="238"/>
      <c r="AV51" s="296"/>
      <c r="AW51" s="237"/>
      <c r="AX51" s="240">
        <f>JK27</f>
        <v>5</v>
      </c>
      <c r="AY51" s="236">
        <f>JI27</f>
        <v>2</v>
      </c>
      <c r="AZ51" s="241">
        <f>AY51-AX51</f>
        <v>-3</v>
      </c>
      <c r="BA51" s="240">
        <f>JH27</f>
        <v>7</v>
      </c>
      <c r="BB51" s="236">
        <f>JF27</f>
        <v>16</v>
      </c>
      <c r="BC51" s="241">
        <f>BA51-BB51</f>
        <v>-9</v>
      </c>
      <c r="BD51" s="237">
        <v>0.286</v>
      </c>
      <c r="BE51" s="240">
        <f>JA27</f>
        <v>3</v>
      </c>
      <c r="BF51" s="235">
        <f>JJ27</f>
        <v>4</v>
      </c>
      <c r="BG51" s="235">
        <f>IX27</f>
        <v>5</v>
      </c>
      <c r="BH51" s="235">
        <f>JD27</f>
        <v>5</v>
      </c>
      <c r="BI51" s="235">
        <f>IY27</f>
        <v>1</v>
      </c>
      <c r="BJ51" s="235">
        <f>JE27</f>
        <v>0</v>
      </c>
      <c r="BK51" s="235">
        <f>IZ27</f>
        <v>10</v>
      </c>
      <c r="BL51" t="s" s="242">
        <v>138</v>
      </c>
      <c r="BM51" t="s" s="243">
        <v>152</v>
      </c>
      <c r="BN51" s="217"/>
      <c r="BO51" s="218"/>
      <c r="BP51" s="218"/>
      <c r="BQ51" s="218"/>
      <c r="BR51" s="218"/>
      <c r="BS51" s="218"/>
      <c r="BT51" s="218"/>
      <c r="BU51" s="218"/>
      <c r="BV51" s="218"/>
      <c r="BW51" s="218"/>
      <c r="BX51" s="218"/>
      <c r="BY51" s="218"/>
      <c r="BZ51" s="218"/>
      <c r="CA51" s="218"/>
      <c r="CB51" s="218"/>
      <c r="CC51" s="218"/>
      <c r="CD51" s="218"/>
      <c r="CE51" s="218"/>
      <c r="CF51" s="218"/>
      <c r="CG51" s="218"/>
      <c r="CH51" s="218"/>
      <c r="CI51" s="218"/>
      <c r="CJ51" s="218"/>
      <c r="CK51" s="218"/>
      <c r="CL51" s="218"/>
      <c r="CM51" s="218"/>
      <c r="CN51" s="218"/>
      <c r="CO51" s="218"/>
      <c r="CP51" s="218"/>
      <c r="CQ51" s="218"/>
      <c r="CR51" s="218"/>
      <c r="CS51" s="218"/>
      <c r="CT51" s="218"/>
      <c r="CU51" s="218"/>
      <c r="CV51" s="218"/>
      <c r="CW51" s="218"/>
      <c r="CX51" s="218"/>
      <c r="CY51" s="218"/>
      <c r="CZ51" s="218"/>
      <c r="DA51" s="218"/>
      <c r="DB51" s="218"/>
      <c r="DC51" s="218"/>
      <c r="DD51" s="218"/>
      <c r="DE51" s="218"/>
      <c r="DF51" s="218"/>
      <c r="DG51" s="218"/>
      <c r="DH51" s="218"/>
      <c r="DI51" s="218"/>
      <c r="DJ51" s="218"/>
      <c r="DK51" s="218"/>
      <c r="DL51" s="218"/>
      <c r="DM51" s="218"/>
      <c r="DN51" s="218"/>
      <c r="DO51" s="218"/>
      <c r="DP51" s="218"/>
      <c r="DQ51" s="218"/>
      <c r="DR51" s="218"/>
      <c r="DS51" s="218"/>
      <c r="DT51" s="218"/>
      <c r="DU51" s="218"/>
      <c r="DV51" s="218"/>
      <c r="DW51" s="218"/>
      <c r="DX51" s="218"/>
      <c r="DY51" s="218"/>
      <c r="DZ51" s="218"/>
      <c r="EA51" s="218"/>
      <c r="EB51" s="218"/>
      <c r="EC51" s="218"/>
      <c r="ED51" s="218"/>
      <c r="EE51" s="218"/>
      <c r="EF51" s="218"/>
      <c r="EG51" s="218"/>
      <c r="EH51" s="218"/>
      <c r="EI51" s="218"/>
      <c r="EJ51" s="218"/>
      <c r="EK51" s="218"/>
      <c r="EL51" s="218"/>
      <c r="EM51" s="218"/>
      <c r="EN51" s="218"/>
      <c r="EO51" s="218"/>
      <c r="EP51" s="218"/>
      <c r="EQ51" s="218"/>
      <c r="ER51" s="218"/>
      <c r="ES51" s="218"/>
      <c r="ET51" s="218"/>
      <c r="EU51" s="218"/>
      <c r="EV51" s="218"/>
      <c r="EW51" s="218"/>
      <c r="EX51" s="218"/>
      <c r="EY51" s="218"/>
      <c r="EZ51" s="218"/>
      <c r="FA51" s="218"/>
      <c r="FB51" s="218"/>
      <c r="FC51" s="218"/>
      <c r="FD51" s="218"/>
      <c r="FE51" s="218"/>
      <c r="FF51" s="218"/>
      <c r="FG51" s="218"/>
      <c r="FH51" s="218"/>
      <c r="FI51" s="218"/>
      <c r="FJ51" s="218"/>
      <c r="FK51" s="218"/>
      <c r="FL51" s="218"/>
      <c r="FM51" s="218"/>
      <c r="FN51" s="218"/>
      <c r="FO51" s="218"/>
      <c r="FP51" s="218"/>
      <c r="FQ51" s="218"/>
      <c r="FR51" s="218"/>
      <c r="FS51" s="218"/>
      <c r="FT51" s="218"/>
      <c r="FU51" s="218"/>
      <c r="FV51" s="218"/>
      <c r="FW51" s="218"/>
      <c r="FX51" s="218"/>
      <c r="FY51" s="218"/>
      <c r="FZ51" s="218"/>
      <c r="GA51" s="218"/>
      <c r="GB51" s="218"/>
      <c r="GC51" s="218"/>
      <c r="GD51" s="218"/>
      <c r="GE51" s="218"/>
      <c r="GF51" s="218"/>
      <c r="GG51" s="218"/>
      <c r="GH51" s="218"/>
      <c r="GI51" s="218"/>
      <c r="GJ51" s="218"/>
      <c r="GK51" s="218"/>
      <c r="GL51" s="218"/>
      <c r="GM51" s="218"/>
      <c r="GN51" s="218"/>
      <c r="GO51" s="218"/>
      <c r="GP51" s="218"/>
      <c r="GQ51" s="218"/>
      <c r="GR51" s="218"/>
      <c r="GS51" s="218"/>
      <c r="GT51" s="218"/>
      <c r="GU51" s="218"/>
      <c r="GV51" s="218"/>
      <c r="GW51" s="218"/>
      <c r="GX51" s="218"/>
      <c r="GY51" s="218"/>
      <c r="GZ51" s="218"/>
      <c r="HA51" s="218"/>
      <c r="HB51" s="218"/>
      <c r="HC51" s="218"/>
      <c r="HD51" s="218"/>
      <c r="HE51" s="218"/>
      <c r="HF51" s="218"/>
      <c r="HG51" s="218"/>
      <c r="HH51" s="218"/>
      <c r="HI51" s="218"/>
      <c r="HJ51" s="218"/>
      <c r="HK51" s="218"/>
      <c r="HL51" s="218"/>
      <c r="HM51" s="218"/>
      <c r="HN51" s="218"/>
      <c r="HO51" s="218"/>
      <c r="HP51" s="218"/>
      <c r="HQ51" s="218"/>
      <c r="HR51" s="218"/>
      <c r="HS51" s="218"/>
      <c r="HT51" s="218"/>
      <c r="HU51" s="218"/>
      <c r="HV51" s="218"/>
      <c r="HW51" s="218"/>
      <c r="HX51" s="218"/>
      <c r="HY51" s="218"/>
      <c r="HZ51" s="218"/>
      <c r="IA51" s="218"/>
      <c r="IB51" s="218"/>
      <c r="IC51" s="218"/>
      <c r="ID51" s="218"/>
      <c r="IE51" s="218"/>
      <c r="IF51" s="218"/>
      <c r="IG51" s="218"/>
      <c r="IH51" s="218"/>
      <c r="II51" s="218"/>
      <c r="IJ51" s="218"/>
      <c r="IK51" s="218"/>
      <c r="IL51" s="218"/>
      <c r="IM51" s="218"/>
      <c r="IN51" s="218"/>
      <c r="IO51" s="218"/>
      <c r="IP51" s="218"/>
      <c r="IQ51" s="218"/>
      <c r="IR51" s="218"/>
      <c r="IS51" s="218"/>
      <c r="IT51" s="218"/>
      <c r="IU51" s="218"/>
      <c r="IV51" s="218"/>
      <c r="IW51" s="218"/>
      <c r="IX51" s="218"/>
      <c r="IY51" s="218"/>
      <c r="IZ51" s="218"/>
      <c r="JA51" s="218"/>
      <c r="JB51" s="218"/>
      <c r="JC51" s="218"/>
      <c r="JD51" s="218"/>
      <c r="JE51" s="218"/>
      <c r="JF51" s="218"/>
      <c r="JG51" s="218"/>
      <c r="JH51" s="218"/>
      <c r="JI51" s="218"/>
      <c r="JJ51" s="218"/>
      <c r="JK51" s="218"/>
      <c r="JL51" s="218"/>
      <c r="JM51" s="218"/>
      <c r="JN51" s="218"/>
      <c r="JO51" s="218"/>
      <c r="JP51" s="218"/>
      <c r="JQ51" s="218"/>
      <c r="JR51" s="218"/>
      <c r="JS51" s="218"/>
      <c r="JT51" s="218"/>
      <c r="JU51" s="218"/>
      <c r="JV51" s="218"/>
      <c r="JW51" s="218"/>
      <c r="JX51" s="218"/>
      <c r="JY51" s="218"/>
      <c r="JZ51" s="218"/>
      <c r="KA51" s="218"/>
      <c r="KB51" s="218"/>
      <c r="KC51" s="218"/>
      <c r="KD51" s="218"/>
      <c r="KE51" s="218"/>
      <c r="KF51" s="218"/>
      <c r="KG51" s="218"/>
      <c r="KH51" s="218"/>
      <c r="KI51" s="218"/>
      <c r="KJ51" s="218"/>
      <c r="KK51" s="218"/>
      <c r="KL51" s="218"/>
      <c r="KM51" s="218"/>
      <c r="KN51" s="218"/>
      <c r="KO51" s="218"/>
      <c r="KP51" s="218"/>
      <c r="KQ51" s="218"/>
      <c r="KR51" s="218"/>
      <c r="KS51" s="218"/>
      <c r="KT51" s="218"/>
      <c r="KU51" s="218"/>
      <c r="KV51" s="218"/>
      <c r="KW51" s="218"/>
      <c r="KX51" s="218"/>
      <c r="KY51" s="218"/>
      <c r="KZ51" s="218"/>
      <c r="LA51" s="218"/>
      <c r="LB51" s="218"/>
      <c r="LC51" s="218"/>
      <c r="LD51" s="218"/>
      <c r="LE51" s="218"/>
      <c r="LF51" s="218"/>
      <c r="LG51" s="218"/>
      <c r="LH51" s="218"/>
      <c r="LI51" s="218"/>
      <c r="LJ51" s="218"/>
      <c r="LK51" s="218"/>
      <c r="LL51" s="218"/>
      <c r="LM51" s="218"/>
      <c r="LN51" s="218"/>
      <c r="LO51" s="218"/>
      <c r="LP51" s="218"/>
      <c r="LQ51" s="218"/>
      <c r="LR51" s="218"/>
      <c r="LS51" s="218"/>
      <c r="LT51" s="218"/>
      <c r="LU51" s="218"/>
      <c r="LV51" s="218"/>
      <c r="LW51" s="218"/>
      <c r="LX51" s="218"/>
      <c r="LY51" s="218"/>
      <c r="LZ51" s="218"/>
      <c r="MA51" s="218"/>
      <c r="MB51" s="218"/>
      <c r="MC51" s="218"/>
      <c r="MD51" s="218"/>
      <c r="ME51" s="218"/>
      <c r="MF51" s="218"/>
      <c r="MG51" s="218"/>
      <c r="MH51" s="218"/>
      <c r="MI51" s="218"/>
      <c r="MJ51" s="218"/>
      <c r="MK51" s="218"/>
      <c r="ML51" s="218"/>
      <c r="MM51" s="218"/>
      <c r="MN51" s="218"/>
      <c r="MO51" s="218"/>
      <c r="MP51" s="218"/>
      <c r="MQ51" s="218"/>
      <c r="MR51" s="218"/>
      <c r="MS51" s="218"/>
      <c r="MT51" s="218"/>
      <c r="MU51" s="218"/>
      <c r="MV51" s="218"/>
      <c r="MW51" s="218"/>
      <c r="MX51" s="218"/>
      <c r="MY51" s="218"/>
      <c r="MZ51" s="218"/>
      <c r="NA51" s="218"/>
      <c r="NB51" s="218"/>
      <c r="NC51" s="218"/>
      <c r="ND51" s="218"/>
      <c r="NE51" s="218"/>
      <c r="NF51" s="218"/>
      <c r="NG51" s="218"/>
      <c r="NH51" s="218"/>
      <c r="NI51" s="218"/>
      <c r="NJ51" s="218"/>
      <c r="NK51" s="218"/>
      <c r="NL51" s="218"/>
      <c r="NM51" s="218"/>
      <c r="NN51" s="218"/>
      <c r="NO51" s="218"/>
      <c r="NP51" s="218"/>
      <c r="NQ51" s="218"/>
      <c r="NR51" s="218"/>
      <c r="NS51" s="218"/>
      <c r="NT51" s="218"/>
      <c r="NU51" s="218"/>
      <c r="NV51" s="218"/>
      <c r="NW51" s="218"/>
      <c r="NX51" s="218"/>
      <c r="NY51" s="218"/>
      <c r="NZ51" s="218"/>
      <c r="OA51" s="218"/>
      <c r="OB51" s="218"/>
      <c r="OC51" s="218"/>
      <c r="OD51" s="218"/>
      <c r="OE51" s="218"/>
      <c r="OF51" s="218"/>
      <c r="OG51" s="218"/>
      <c r="OH51" s="218"/>
      <c r="OI51" s="218"/>
      <c r="OJ51" s="218"/>
      <c r="OK51" s="218"/>
      <c r="OL51" s="218"/>
      <c r="OM51" s="218"/>
      <c r="ON51" s="218"/>
      <c r="OO51" s="218"/>
      <c r="OP51" s="218"/>
      <c r="OQ51" s="218"/>
      <c r="OR51" s="218"/>
      <c r="OS51" s="218"/>
      <c r="OT51" s="218"/>
      <c r="OU51" s="218"/>
      <c r="OV51" s="218"/>
      <c r="OW51" s="218"/>
      <c r="OX51" s="218"/>
      <c r="OY51" s="218"/>
      <c r="OZ51" s="218"/>
      <c r="PA51" s="218"/>
      <c r="PB51" s="218"/>
      <c r="PC51" s="218"/>
      <c r="PD51" s="218"/>
      <c r="PE51" s="218"/>
      <c r="PF51" s="218"/>
      <c r="PG51" s="218"/>
      <c r="PH51" s="218"/>
      <c r="PI51" s="218"/>
      <c r="PJ51" s="218"/>
      <c r="PK51" s="218"/>
      <c r="PL51" s="218"/>
      <c r="PM51" s="218"/>
      <c r="PN51" s="218"/>
      <c r="PO51" s="218"/>
      <c r="PP51" s="218"/>
      <c r="PQ51" s="218"/>
      <c r="PR51" s="218"/>
      <c r="PS51" s="218"/>
      <c r="PT51" s="218"/>
      <c r="PU51" s="218"/>
      <c r="PV51" s="218"/>
      <c r="PW51" s="218"/>
      <c r="PX51" s="218"/>
      <c r="PY51" s="218"/>
      <c r="PZ51" s="218"/>
      <c r="QA51" s="218"/>
      <c r="QB51" s="218"/>
      <c r="QC51" s="218"/>
      <c r="QD51" s="218"/>
      <c r="QE51" s="218"/>
      <c r="QF51" s="218"/>
      <c r="QG51" s="218"/>
      <c r="QH51" s="218"/>
      <c r="QI51" s="218"/>
      <c r="QJ51" s="218"/>
      <c r="QK51" s="218"/>
      <c r="QL51" s="218"/>
      <c r="QM51" s="218"/>
      <c r="QN51" s="218"/>
      <c r="QO51" s="218"/>
      <c r="QP51" s="218"/>
      <c r="QQ51" s="218"/>
      <c r="QR51" s="218"/>
      <c r="QS51" s="218"/>
      <c r="QT51" s="218"/>
      <c r="QU51" s="218"/>
      <c r="QV51" s="218"/>
      <c r="QW51" s="218"/>
      <c r="QX51" s="218"/>
      <c r="QY51" s="218"/>
      <c r="QZ51" s="218"/>
      <c r="RA51" s="218"/>
      <c r="RB51" s="218"/>
      <c r="RC51" s="219"/>
    </row>
    <row r="52" ht="30.1" customHeight="1">
      <c r="A52" s="244">
        <f>(((C52*5)+(D52*4)+(E52*5)+(F52*9)+(G52*7)+(H52*7)+(N52*3)+(O52*8)+(P52*9))-((I52*6)+(J52*8)+(K52*6)+(L52*10)+(M52*8)+(Q52*7)+(R52*8)))/(C52+D52+E52+F52+G52+H52+I52+J52+K52+L52+M52+N52+O52+P52+Q52+R52)</f>
        <v>0.566265060240964</v>
      </c>
      <c r="B52" t="s" s="285">
        <v>68</v>
      </c>
      <c r="C52" s="246">
        <f>D19+V19+AN19+BF19+BX19+CP19+DH19+DZ19+ER19+FJ19+GB19+GT19+HL19+ID19+IV19+JN19+KF19+KX19+LP19+MH19+MZ19+NR19+OJ19+PB19+PT19+QL19</f>
        <v>35</v>
      </c>
      <c r="D52" s="247">
        <f>E19+W19+AO19+BG19+BY19+CQ19+DI19+EA19+ES19+FK19+GC19+GU19+HM19+IE19+IW19+JO19+KG19+KY19+LQ19+MI19+NA19+NS19+OK19+PC19+PU19+QM19</f>
        <v>10</v>
      </c>
      <c r="E52" s="247">
        <f>F19+X19+AP19+BH19+BZ19+CR19+DJ19+EB19+ET19+FL19+GD19+GV19+HN19+IF19+IX19+JP19+KH19+KZ19+LR19+MJ19+NB19+NT19+OL19+PD19+PV19+QN19</f>
        <v>4</v>
      </c>
      <c r="F52" s="247">
        <f>G19+Y19+AQ19+BI19+CA19+CS19+DK19+EC19+EU19+FM19+GE19+GW19+HO19+IG19+IY19+JQ19+KI19+LA19+LS19+MK19+NC19+NU19+OM19+PE19+PW19+QO19</f>
        <v>1</v>
      </c>
      <c r="G52" s="247">
        <f>H19+Z19+AR19+BJ19+CB19+CT19+DL19+ED19+EV19+FN19+GF19+GX19+HP19+IH19+IZ19+JR19+KJ19+LB19+LT19+ML19+ND19+NV19+ON19+PF19+PX19+QP19</f>
        <v>12</v>
      </c>
      <c r="H52" s="247">
        <f>I19+AA19+AS19+BK19+CC19+CU19+DM19+EE19+EW19+FO19+GG19+GY19+HQ19+II19+JA19+JS19+KK19+LC19+LU19+MM19+NE19+NW19+OO19+PG19+PY19+QQ19</f>
        <v>9</v>
      </c>
      <c r="I52" s="247">
        <f>J19+AB19+AT19+BL19+CD19+CV19+DN19+EF19+EX19+FP19+GH19+GZ19+HR19+IJ19+JB19+JT19+KL19+LD19+LV19+MN19+NF19+NX19+OP19+PH19+PZ19+QR19</f>
        <v>20</v>
      </c>
      <c r="J52" s="247">
        <f>K19+AC19+AU19+BM19+CE19+CW19+DO19+EG19+EY19+FQ19+GI19+HA19+HS19+IK19+JC19+JU19+KM19+LE19+LW19+MO19+NG19+NY19+OQ19+PI19+QA19+QS19</f>
        <v>3</v>
      </c>
      <c r="K52" s="247">
        <f>L19+AD19+AV19+BN19+CF19+CX19+DP19+EH19+EZ19+FR19+GJ19+HB19+HT19+IL19+JD19+JV19+KN19+LF19+LX19+MP19+NH19+NZ19+OR19+PJ19+QB19+QT19</f>
        <v>3</v>
      </c>
      <c r="L52" s="247">
        <f>M19+AE19+AW19+BO19+CG19+CY19+DQ19+EI19+FA19+FS19+GK19+HC19+HU19+IM19+JE19+JW19+KO19+LG19+LY19+MQ19+NI19+OA19+OS19+PK19+QC19+QU19</f>
        <v>0</v>
      </c>
      <c r="M52" s="247">
        <f>N19+AF19+AX19+BP19+CH19+CZ19+DR19+EJ19+FB19+FT19+GL19+HD19+HV19+IN19+JF19+JX19+KP19+LH19+LZ19+MR19+NJ19+OB19+OT19+PL19+QD19+QV19</f>
        <v>14</v>
      </c>
      <c r="N52" s="247">
        <f>O19+AG19+AY19+BQ19+CI19+DA19+DS19+EK19+FC19+FU19+GM19+HE19+HW19+IO19+JG19+JY19+KQ19+LI19+MA19+MS19+NK19+OC19+OU19+PM19+QE19+QW19</f>
        <v>4</v>
      </c>
      <c r="O52" s="247">
        <f>P19+AH19+AZ19+BR19+CJ19+DB19+DT19+EL19+FD19+FV19+GN19+HF19+HX19+IP19+JH19+JZ19+KR19+LJ19+MB19+MT19+NL19+OD19+OV19+PN19+QF19+QX19</f>
        <v>18</v>
      </c>
      <c r="P52" s="247">
        <f>Q19+AI19+BA19+BS19+CK19+DC19+DU19+EM19+FE19+FW19+GO19+HG19+HY19+IQ19+JI19+KA19+KS19+LK19+MC19+MU19+NM19+OE19+OW19+PO19+QG19+QY19</f>
        <v>4</v>
      </c>
      <c r="Q52" s="247">
        <f>R19+AJ19+BB19+BT19+CL19+DD19+DV19+EN19+FF19+FX19+GP19+HH19+HZ19+IR19+JJ19+KB19+KT19+LL19+MD19+MV19+NN19+OF19+OX19+PP19+QH19+QZ19</f>
        <v>17</v>
      </c>
      <c r="R52" s="247">
        <f>S19+AK19+BC19+BU19+CM19+DE19+DW19+EO19+FG19+FY19+GQ19+HI19+IA19+IS19+JK19+KC19+KU19+LM19+ME19+MW19+NO19+OG19+OY19+PQ19+QI19+RA19</f>
        <v>12</v>
      </c>
      <c r="S52" s="247">
        <f>T19+AL19+BD19+BV19+CN19+DF19+DX19+EP19+FH19+FZ19+GR19+HJ19+IB19+IT19+JL19+KD19+KV19+LN19+MF19+MX19+NP19+OH19+OZ19+PR19+QJ19+RB19</f>
        <v>0</v>
      </c>
      <c r="T52" s="247">
        <f>U19+AM19+BE19+BW19+CO19+DG19+DY19+EQ19+FI19+GA19+GS19+HK19+IC19+IU19+JM19+KE19+KW19+LO19+MG19+MY19+NQ19+OI19+PA19+PS19+QK19+RC19</f>
        <v>0</v>
      </c>
      <c r="U52" s="248">
        <f>((T52)*100)/S52</f>
      </c>
      <c r="V52" s="354">
        <f>(((V19*5)+(W19*4)+(X19*5)+(Y19*9)+(Z19*6)+(AA19*6)+(AG19*2)+(AH19*7)+(AI19*8))-((AB19*6)+(AC19*8)+(AD19*5)+(AE19*10)+(AF19*8)+(AJ19*7)+(AK19*8)))/(V19+W19+X19+Y19+Z19+AA19+AB19+AC19+AD19+AE19+AF19+AG19+AH19+AI19+AJ19+AK19)</f>
        <v>0.4</v>
      </c>
      <c r="W52" s="287">
        <f>(((AN19*5)+(AO19*4)+(AP19*5)+(AQ19*9)+(AR19*6)+(AS19*6)+(AY19*2)+(AZ19*7)+(BA19*8))-((AT19*6)+(AU19*8)+(AV19*5)+(AW19*10)+(AX19*8)+(BB19*7)+(BC19*8)))/(AN19+AO19+AP19+AQ19+AR19+AS19+AT19+AU19+AV19+AW19+AX19+AY19+AZ19+BA19+BB19+BC19)</f>
        <v>4.4</v>
      </c>
      <c r="X52" s="348">
        <f>(((BF19*5)+(BG19*4)+(BH19*5)+(BI19*9)+(BJ19*6)+(BK19*6)+(BQ19*2)+(BR19*7)+(BS19*8))-((BL19*6)+(BM19*8)+(BN19*5)+(BO19*10)+(BP19*8)+(BT19*7)+(BU19*8)))/(BF19+BG19+BH19+BI19+BJ19+BK19+BL19+BM19+BN19+BO19+BP19+BQ19+BR19+BS19+BT19+BU19)</f>
        <v>-1.42105263157895</v>
      </c>
      <c r="Y52" s="355">
        <f>(((D19*5)+(E19*4)+(F19*5)+(G19*9)+(H19*6)+(I19*6)+(O19*2)+(P19*7)+(Q19*8))-((J19*6)+(K19*8)+(L19*5)+(M19*10)+(N19*8)+(R19*7)+(S19*8)))/(D19+E19+F19+G19+H19+I19+J19+K19+L19+M19+N19+O19+P19+Q19+R19+S19)</f>
        <v>-1.7</v>
      </c>
      <c r="Z52" s="290">
        <f>(((BX19*5)+(BY19*4)+(BZ19*5)+(CA19*9)+(CB19*6)+(CC19*6)+(CI19*2)+(CJ19*7)+(CK19*8))-((CD19*6)+(CE19*8)+(CF19*5)+(CG19*10)+(CH19*8)+(CL19*7)+(CM19*8)))/(BX19+BY19+BZ19+CA19+CB19+CC19+CD19+CE19+CF19+CG19+CH19+CI19+CJ19+CK19+CL19+CM19)</f>
        <v>1.09090909090909</v>
      </c>
      <c r="AA52" s="313">
        <f>(((CP19*5)+(CQ19*4)+(CR19*5)+(CS19*9)+(CT19*6)+(CU19*6)+(DA19*2)+(DB19*7)+(DC19*8))-((CV19*6)+(CW19*8)+(CX19*5)+(CY19*10)+(CZ19*8)+(DD19*7)+(DE19*8)))/(CP19+CQ19+CR19+CS19+CT19+CU19+CV19+CW19+CX19+CY19+CZ19+DA19+DB19+DC19+DD19+DE19)</f>
        <v>-1.33333333333333</v>
      </c>
      <c r="AB52" s="313">
        <f>(((DH19*5)+(DI19*4)+(DJ19*5)+(DK19*9)+(DL19*6)+(DM19*6)+(DS19*2)+(DT19*7)+(DU19*8))-((DN19*6)+(DO19*8)+(DP19*5)+(DQ19*10)+(DR19*8)+(DV19*7)+(DW19*8)))/(DH19+DI19+DJ19+DK19+DL19+DM19+DN19+DO19+DP19+DQ19+DR19+DS19+DT19+DU19+DV19+DW19)</f>
        <v>2.33333333333333</v>
      </c>
      <c r="AC52" s="313">
        <f>(((DZ19*5)+(EA19*4)+(EB19*5)+(EC19*9)+(ED19*6)+(EE19*6)+(EK19*2)+(EL19*7)+(EM19*8))-((EF19*6)+(EG19*8)+(EH19*5)+(EI19*10)+(EJ19*8)+(EN19*7)+(EO19*8)))/(DZ19+EA19+EB19+EC19+ED19+EE19+EF19+EG19+EH19+EI19+EJ19+EK19+EL19+EM19+EN19+EO19)</f>
        <v>1.5</v>
      </c>
      <c r="AD52" s="326">
        <f>(((ER19*5)+(ES19*4)+(ET19*5)+(EU19*9)+(EV19*6)+(EW19*6)+(FC19*2)+(FD19*7)+(FE19*8))-((EX19*6)+(EY19*8)+(EZ19*5)+(FA19*10)+(FB19*8)+(FF19*7)+(FG19*8)))/(ER19+ES19+ET19+EU19+EV19+EW19+EX19+EY19+EZ19+FA19+FB19+FC19+FD19+FE19+FF19+FG19)</f>
        <v>-1.55555555555556</v>
      </c>
      <c r="AE52" s="272">
        <f>(((FJ19*5)+(FK19*4)+(FL19*5)+(FM19*9)+(FN19*6)+(FO19*6)+(FU19*2)+(FV19*7)+(FW19*8))-((FP19*6)+(FQ19*8)+(FR19*5)+(FS19*10)+(FT19*8)+(FX19*7)+(FY19*8)))/(FJ19+FK19+FL19+FM19+FN19+FO19+FP19+FQ19+FR19+FS19+FT19+FU19+FV19+FW19+FX19+FY19)</f>
        <v>-3</v>
      </c>
      <c r="AF52" s="272">
        <f>(((GB19*5)+(GC19*4)+(GD19*5)+(GE19*9)+(GF19*6)+(GG19*6)+(GM19*2)+(GN19*7)+(GO19*8))-((GH19*6)+(GI19*8)+(GJ19*5)+(GK19*10)+(GL19*8)+(GP19*7)+(GQ19*8)))/(GB19+GC19+GD19+GE19+GF19+GG19+GH19+GI19+GJ19+GK19+GL19+GM19+GN19+GO19+GP19+GQ19)</f>
        <v>3.54545454545455</v>
      </c>
      <c r="AG52" s="315">
        <f>(((GT19*5)+(GU19*4)+(GV19*5)+(GW19*9)+(GX19*6)+(GY19*6)+(HE19*2)+(HF19*7)+(HG19*8))-((GZ19*6)+(HA19*8)+(HB19*5)+(HC19*10)+(HD19*8)+(HH19*7)+(HI19*8)))/(GT19+GU19+GV19+GW19+GX19+GY19+GZ19+HA19+HB19+HC19+HD19+HE19+HF19+HG19+HH19+HI19)</f>
        <v>2</v>
      </c>
      <c r="AH52" s="315">
        <f>(((HL19*5)+(HM19*4)+(HN19*5)+(HO19*9)+(HP19*6)+(HQ19*6)+(HW19*2)+(HX19*7)+(HY19*8))-((HR19*6)+(HS19*8)+(HT19*5)+(HU19*10)+(HV19*8)+(HZ19*7)+(IA19*8)))/(HL19+HM19+HN19+HO19+HP19+HQ19+HR19+HS19+HT19+HU19+HV19+HW19+HX19+HY19)</f>
        <v>3.33333333333333</v>
      </c>
      <c r="AI52" s="315">
        <f>(((ID19*5)+(IE19*4)+(IF19*5)+(IG19*9)+(IH19*6)+(II19*6)+(IO19*2)+(IP19*7)+(IQ19*8))-((IJ19*6)+(IK19*8)+(IL19*5)+(IM19*10)+(IN19*8)+(IR19*7)+(IS19*8)))/(ID19+IE19+IF19+IG19+IH19+II19+IJ19+IK19+IL19+IM19+IN19+IO19+IP19+IQ19+IR19+IS19)</f>
        <v>1</v>
      </c>
      <c r="AJ52" s="272">
        <f>(((IV19*5)+(IW19*4)+(IX19*5)+(IY19*9)+(IZ19*6)+(JA19*6)+(JG19*2)+(JH19*7)+(JI19*8))-((JB19*6)+(JC19*8)+(JD19*5)+(JE19*10)+(JF19*8)+(JJ19*7)+(JK19*8)))/(IV19+IW19+IX19+IY19+IZ19+JA19+JB19+JC19+JD19+JE19+JF19+JG19+JH19+JI19+JJ19+JK19)</f>
        <v>-1</v>
      </c>
      <c r="AK52" s="315">
        <f>(((JN19*5)+(JO19*4)+(JP19*5)+(JQ19*9)+(JR19*6)+(JS19*6)+(JY19*2)+(JZ19*7)+(KA19*8))-((JT19*6)+(JU19*8)+(JV19*5)+(JW19*10)+(JX19*8)+(KB19*7)+(KC19*8)))/(JN19+JO19+JP19+JQ19+JR19+JS19+JT19+JU19+JV19+JW19+JX19+JY19+JZ19+KA19+KB19+KC19)</f>
        <v>-2.6</v>
      </c>
      <c r="AL52" s="272">
        <f>(((KF19*5)+(KG19*4)+(KH19*5)+(KI19*9)+(KJ19*6)+(KK19*6)+(KQ19*2)+(KR19*7)+(KS19*8))-((KL19*6)+(KM19*8)+(KN19*5)+(KO19*10)+(KP19*8)+(KT19*7)+(KU19*8)))/(KF19+KG19+KH19+KI19+KJ19+KK19+KL19+KM19+KN19+KO19+KP19+KQ19+KR19+KS19+KT19+KU19)</f>
        <v>0.8</v>
      </c>
      <c r="AM52" s="315">
        <f>(((KX19*5)+(KY19*4)+(KZ19*5)+(LA19*9)+(LB19*6)+(LC19*6)+(LI19*2)+(LJ19*7)+(LK19*8))-((LD19*6)+(LE19*8)+(LF19*5)+(LG19*10)+(LH19*8)+(LL19*7)+(LM19*8)))/(KX19+KY19+KZ19+LA19+LB19+LC19+LD19+LE19+LF19+LG19+LH19+LI19+LJ19+LK19+LL19+LM19)</f>
        <v>-2.16666666666667</v>
      </c>
      <c r="AN52" s="182"/>
      <c r="AO52" t="s" s="180">
        <v>153</v>
      </c>
      <c r="AP52" s="307">
        <f>JN27</f>
        <v>11</v>
      </c>
      <c r="AQ52" s="235">
        <v>1</v>
      </c>
      <c r="AR52" s="235">
        <f>JO27</f>
        <v>14</v>
      </c>
      <c r="AS52" s="236">
        <v>4</v>
      </c>
      <c r="AT52" s="237">
        <f>((AP52+AR52+BE52)*100%)/(AP52+AR52+BE52+AQ52+AS52)</f>
        <v>0.848484848484848</v>
      </c>
      <c r="AU52" s="238"/>
      <c r="AV52" s="296"/>
      <c r="AW52" s="237"/>
      <c r="AX52" s="240">
        <f>KC27</f>
        <v>4</v>
      </c>
      <c r="AY52" s="236">
        <f>KA27</f>
        <v>4</v>
      </c>
      <c r="AZ52" s="241">
        <f>AY52-AX52</f>
        <v>0</v>
      </c>
      <c r="BA52" s="240">
        <f>JZ27</f>
        <v>4</v>
      </c>
      <c r="BB52" s="236">
        <f>JX27</f>
        <v>14</v>
      </c>
      <c r="BC52" s="241">
        <f>BA52-BB52</f>
        <v>-10</v>
      </c>
      <c r="BD52" s="237">
        <v>0.154</v>
      </c>
      <c r="BE52" s="240">
        <f>JS27</f>
        <v>3</v>
      </c>
      <c r="BF52" s="235">
        <f>KB27</f>
        <v>4</v>
      </c>
      <c r="BG52" s="235">
        <f>JP27</f>
        <v>1</v>
      </c>
      <c r="BH52" s="235">
        <f>JV27</f>
        <v>1</v>
      </c>
      <c r="BI52" s="235">
        <f>JQ27</f>
        <v>6</v>
      </c>
      <c r="BJ52" s="235">
        <f>JW27</f>
        <v>1</v>
      </c>
      <c r="BK52" s="235">
        <f>JR27</f>
        <v>20</v>
      </c>
      <c r="BL52" t="s" s="242">
        <v>154</v>
      </c>
      <c r="BM52" t="s" s="243">
        <v>155</v>
      </c>
      <c r="BN52" s="217"/>
      <c r="BO52" s="218"/>
      <c r="BP52" s="218"/>
      <c r="BQ52" s="218"/>
      <c r="BR52" s="218"/>
      <c r="BS52" s="218"/>
      <c r="BT52" s="218"/>
      <c r="BU52" s="218"/>
      <c r="BV52" s="218"/>
      <c r="BW52" s="218"/>
      <c r="BX52" s="218"/>
      <c r="BY52" s="218"/>
      <c r="BZ52" s="218"/>
      <c r="CA52" s="218"/>
      <c r="CB52" s="218"/>
      <c r="CC52" s="218"/>
      <c r="CD52" s="218"/>
      <c r="CE52" s="218"/>
      <c r="CF52" s="218"/>
      <c r="CG52" s="218"/>
      <c r="CH52" s="218"/>
      <c r="CI52" s="218"/>
      <c r="CJ52" s="218"/>
      <c r="CK52" s="218"/>
      <c r="CL52" s="218"/>
      <c r="CM52" s="218"/>
      <c r="CN52" s="218"/>
      <c r="CO52" s="218"/>
      <c r="CP52" s="218"/>
      <c r="CQ52" s="218"/>
      <c r="CR52" s="218"/>
      <c r="CS52" s="218"/>
      <c r="CT52" s="218"/>
      <c r="CU52" s="218"/>
      <c r="CV52" s="218"/>
      <c r="CW52" s="218"/>
      <c r="CX52" s="218"/>
      <c r="CY52" s="218"/>
      <c r="CZ52" s="218"/>
      <c r="DA52" s="218"/>
      <c r="DB52" s="218"/>
      <c r="DC52" s="218"/>
      <c r="DD52" s="218"/>
      <c r="DE52" s="218"/>
      <c r="DF52" s="218"/>
      <c r="DG52" s="218"/>
      <c r="DH52" s="218"/>
      <c r="DI52" s="218"/>
      <c r="DJ52" s="218"/>
      <c r="DK52" s="218"/>
      <c r="DL52" s="218"/>
      <c r="DM52" s="218"/>
      <c r="DN52" s="218"/>
      <c r="DO52" s="218"/>
      <c r="DP52" s="218"/>
      <c r="DQ52" s="218"/>
      <c r="DR52" s="218"/>
      <c r="DS52" s="218"/>
      <c r="DT52" s="218"/>
      <c r="DU52" s="218"/>
      <c r="DV52" s="218"/>
      <c r="DW52" s="218"/>
      <c r="DX52" s="218"/>
      <c r="DY52" s="218"/>
      <c r="DZ52" s="218"/>
      <c r="EA52" s="218"/>
      <c r="EB52" s="218"/>
      <c r="EC52" s="218"/>
      <c r="ED52" s="218"/>
      <c r="EE52" s="218"/>
      <c r="EF52" s="218"/>
      <c r="EG52" s="218"/>
      <c r="EH52" s="218"/>
      <c r="EI52" s="218"/>
      <c r="EJ52" s="218"/>
      <c r="EK52" s="218"/>
      <c r="EL52" s="218"/>
      <c r="EM52" s="218"/>
      <c r="EN52" s="218"/>
      <c r="EO52" s="218"/>
      <c r="EP52" s="218"/>
      <c r="EQ52" s="218"/>
      <c r="ER52" s="218"/>
      <c r="ES52" s="218"/>
      <c r="ET52" s="218"/>
      <c r="EU52" s="218"/>
      <c r="EV52" s="218"/>
      <c r="EW52" s="218"/>
      <c r="EX52" s="218"/>
      <c r="EY52" s="218"/>
      <c r="EZ52" s="218"/>
      <c r="FA52" s="218"/>
      <c r="FB52" s="218"/>
      <c r="FC52" s="218"/>
      <c r="FD52" s="218"/>
      <c r="FE52" s="218"/>
      <c r="FF52" s="218"/>
      <c r="FG52" s="218"/>
      <c r="FH52" s="218"/>
      <c r="FI52" s="218"/>
      <c r="FJ52" s="218"/>
      <c r="FK52" s="218"/>
      <c r="FL52" s="218"/>
      <c r="FM52" s="218"/>
      <c r="FN52" s="218"/>
      <c r="FO52" s="218"/>
      <c r="FP52" s="218"/>
      <c r="FQ52" s="218"/>
      <c r="FR52" s="218"/>
      <c r="FS52" s="218"/>
      <c r="FT52" s="218"/>
      <c r="FU52" s="218"/>
      <c r="FV52" s="218"/>
      <c r="FW52" s="218"/>
      <c r="FX52" s="218"/>
      <c r="FY52" s="218"/>
      <c r="FZ52" s="218"/>
      <c r="GA52" s="218"/>
      <c r="GB52" s="218"/>
      <c r="GC52" s="218"/>
      <c r="GD52" s="218"/>
      <c r="GE52" s="218"/>
      <c r="GF52" s="218"/>
      <c r="GG52" s="218"/>
      <c r="GH52" s="218"/>
      <c r="GI52" s="218"/>
      <c r="GJ52" s="218"/>
      <c r="GK52" s="218"/>
      <c r="GL52" s="218"/>
      <c r="GM52" s="218"/>
      <c r="GN52" s="218"/>
      <c r="GO52" s="218"/>
      <c r="GP52" s="218"/>
      <c r="GQ52" s="218"/>
      <c r="GR52" s="218"/>
      <c r="GS52" s="218"/>
      <c r="GT52" s="218"/>
      <c r="GU52" s="218"/>
      <c r="GV52" s="218"/>
      <c r="GW52" s="218"/>
      <c r="GX52" s="218"/>
      <c r="GY52" s="218"/>
      <c r="GZ52" s="218"/>
      <c r="HA52" s="218"/>
      <c r="HB52" s="218"/>
      <c r="HC52" s="218"/>
      <c r="HD52" s="218"/>
      <c r="HE52" s="218"/>
      <c r="HF52" s="218"/>
      <c r="HG52" s="218"/>
      <c r="HH52" s="218"/>
      <c r="HI52" s="218"/>
      <c r="HJ52" s="218"/>
      <c r="HK52" s="218"/>
      <c r="HL52" s="218"/>
      <c r="HM52" s="218"/>
      <c r="HN52" s="218"/>
      <c r="HO52" s="218"/>
      <c r="HP52" s="218"/>
      <c r="HQ52" s="218"/>
      <c r="HR52" s="218"/>
      <c r="HS52" s="218"/>
      <c r="HT52" s="218"/>
      <c r="HU52" s="218"/>
      <c r="HV52" s="218"/>
      <c r="HW52" s="218"/>
      <c r="HX52" s="218"/>
      <c r="HY52" s="218"/>
      <c r="HZ52" s="218"/>
      <c r="IA52" s="218"/>
      <c r="IB52" s="218"/>
      <c r="IC52" s="218"/>
      <c r="ID52" s="218"/>
      <c r="IE52" s="218"/>
      <c r="IF52" s="218"/>
      <c r="IG52" s="218"/>
      <c r="IH52" s="218"/>
      <c r="II52" s="218"/>
      <c r="IJ52" s="218"/>
      <c r="IK52" s="218"/>
      <c r="IL52" s="218"/>
      <c r="IM52" s="218"/>
      <c r="IN52" s="218"/>
      <c r="IO52" s="218"/>
      <c r="IP52" s="218"/>
      <c r="IQ52" s="218"/>
      <c r="IR52" s="218"/>
      <c r="IS52" s="218"/>
      <c r="IT52" s="218"/>
      <c r="IU52" s="218"/>
      <c r="IV52" s="218"/>
      <c r="IW52" s="218"/>
      <c r="IX52" s="218"/>
      <c r="IY52" s="218"/>
      <c r="IZ52" s="218"/>
      <c r="JA52" s="218"/>
      <c r="JB52" s="218"/>
      <c r="JC52" s="218"/>
      <c r="JD52" s="218"/>
      <c r="JE52" s="218"/>
      <c r="JF52" s="218"/>
      <c r="JG52" s="218"/>
      <c r="JH52" s="218"/>
      <c r="JI52" s="218"/>
      <c r="JJ52" s="218"/>
      <c r="JK52" s="218"/>
      <c r="JL52" s="218"/>
      <c r="JM52" s="218"/>
      <c r="JN52" s="218"/>
      <c r="JO52" s="218"/>
      <c r="JP52" s="218"/>
      <c r="JQ52" s="218"/>
      <c r="JR52" s="218"/>
      <c r="JS52" s="218"/>
      <c r="JT52" s="218"/>
      <c r="JU52" s="218"/>
      <c r="JV52" s="218"/>
      <c r="JW52" s="218"/>
      <c r="JX52" s="218"/>
      <c r="JY52" s="218"/>
      <c r="JZ52" s="218"/>
      <c r="KA52" s="218"/>
      <c r="KB52" s="218"/>
      <c r="KC52" s="218"/>
      <c r="KD52" s="218"/>
      <c r="KE52" s="218"/>
      <c r="KF52" s="218"/>
      <c r="KG52" s="218"/>
      <c r="KH52" s="218"/>
      <c r="KI52" s="218"/>
      <c r="KJ52" s="218"/>
      <c r="KK52" s="218"/>
      <c r="KL52" s="218"/>
      <c r="KM52" s="218"/>
      <c r="KN52" s="218"/>
      <c r="KO52" s="218"/>
      <c r="KP52" s="218"/>
      <c r="KQ52" s="218"/>
      <c r="KR52" s="218"/>
      <c r="KS52" s="218"/>
      <c r="KT52" s="218"/>
      <c r="KU52" s="218"/>
      <c r="KV52" s="218"/>
      <c r="KW52" s="218"/>
      <c r="KX52" s="218"/>
      <c r="KY52" s="218"/>
      <c r="KZ52" s="218"/>
      <c r="LA52" s="218"/>
      <c r="LB52" s="218"/>
      <c r="LC52" s="218"/>
      <c r="LD52" s="218"/>
      <c r="LE52" s="218"/>
      <c r="LF52" s="218"/>
      <c r="LG52" s="218"/>
      <c r="LH52" s="218"/>
      <c r="LI52" s="218"/>
      <c r="LJ52" s="218"/>
      <c r="LK52" s="218"/>
      <c r="LL52" s="218"/>
      <c r="LM52" s="218"/>
      <c r="LN52" s="218"/>
      <c r="LO52" s="218"/>
      <c r="LP52" s="218"/>
      <c r="LQ52" s="218"/>
      <c r="LR52" s="218"/>
      <c r="LS52" s="218"/>
      <c r="LT52" s="218"/>
      <c r="LU52" s="218"/>
      <c r="LV52" s="218"/>
      <c r="LW52" s="218"/>
      <c r="LX52" s="218"/>
      <c r="LY52" s="218"/>
      <c r="LZ52" s="218"/>
      <c r="MA52" s="218"/>
      <c r="MB52" s="218"/>
      <c r="MC52" s="218"/>
      <c r="MD52" s="218"/>
      <c r="ME52" s="218"/>
      <c r="MF52" s="218"/>
      <c r="MG52" s="218"/>
      <c r="MH52" s="218"/>
      <c r="MI52" s="218"/>
      <c r="MJ52" s="218"/>
      <c r="MK52" s="218"/>
      <c r="ML52" s="218"/>
      <c r="MM52" s="218"/>
      <c r="MN52" s="218"/>
      <c r="MO52" s="218"/>
      <c r="MP52" s="218"/>
      <c r="MQ52" s="218"/>
      <c r="MR52" s="218"/>
      <c r="MS52" s="218"/>
      <c r="MT52" s="218"/>
      <c r="MU52" s="218"/>
      <c r="MV52" s="218"/>
      <c r="MW52" s="218"/>
      <c r="MX52" s="218"/>
      <c r="MY52" s="218"/>
      <c r="MZ52" s="218"/>
      <c r="NA52" s="218"/>
      <c r="NB52" s="218"/>
      <c r="NC52" s="218"/>
      <c r="ND52" s="218"/>
      <c r="NE52" s="218"/>
      <c r="NF52" s="218"/>
      <c r="NG52" s="218"/>
      <c r="NH52" s="218"/>
      <c r="NI52" s="218"/>
      <c r="NJ52" s="218"/>
      <c r="NK52" s="218"/>
      <c r="NL52" s="218"/>
      <c r="NM52" s="218"/>
      <c r="NN52" s="218"/>
      <c r="NO52" s="218"/>
      <c r="NP52" s="218"/>
      <c r="NQ52" s="218"/>
      <c r="NR52" s="218"/>
      <c r="NS52" s="218"/>
      <c r="NT52" s="218"/>
      <c r="NU52" s="218"/>
      <c r="NV52" s="218"/>
      <c r="NW52" s="218"/>
      <c r="NX52" s="218"/>
      <c r="NY52" s="218"/>
      <c r="NZ52" s="218"/>
      <c r="OA52" s="218"/>
      <c r="OB52" s="218"/>
      <c r="OC52" s="218"/>
      <c r="OD52" s="218"/>
      <c r="OE52" s="218"/>
      <c r="OF52" s="218"/>
      <c r="OG52" s="218"/>
      <c r="OH52" s="218"/>
      <c r="OI52" s="218"/>
      <c r="OJ52" s="218"/>
      <c r="OK52" s="218"/>
      <c r="OL52" s="218"/>
      <c r="OM52" s="218"/>
      <c r="ON52" s="218"/>
      <c r="OO52" s="218"/>
      <c r="OP52" s="218"/>
      <c r="OQ52" s="218"/>
      <c r="OR52" s="218"/>
      <c r="OS52" s="218"/>
      <c r="OT52" s="218"/>
      <c r="OU52" s="218"/>
      <c r="OV52" s="218"/>
      <c r="OW52" s="218"/>
      <c r="OX52" s="218"/>
      <c r="OY52" s="218"/>
      <c r="OZ52" s="218"/>
      <c r="PA52" s="218"/>
      <c r="PB52" s="218"/>
      <c r="PC52" s="218"/>
      <c r="PD52" s="218"/>
      <c r="PE52" s="218"/>
      <c r="PF52" s="218"/>
      <c r="PG52" s="218"/>
      <c r="PH52" s="218"/>
      <c r="PI52" s="218"/>
      <c r="PJ52" s="218"/>
      <c r="PK52" s="218"/>
      <c r="PL52" s="218"/>
      <c r="PM52" s="218"/>
      <c r="PN52" s="218"/>
      <c r="PO52" s="218"/>
      <c r="PP52" s="218"/>
      <c r="PQ52" s="218"/>
      <c r="PR52" s="218"/>
      <c r="PS52" s="218"/>
      <c r="PT52" s="218"/>
      <c r="PU52" s="218"/>
      <c r="PV52" s="218"/>
      <c r="PW52" s="218"/>
      <c r="PX52" s="218"/>
      <c r="PY52" s="218"/>
      <c r="PZ52" s="218"/>
      <c r="QA52" s="218"/>
      <c r="QB52" s="218"/>
      <c r="QC52" s="218"/>
      <c r="QD52" s="218"/>
      <c r="QE52" s="218"/>
      <c r="QF52" s="218"/>
      <c r="QG52" s="218"/>
      <c r="QH52" s="218"/>
      <c r="QI52" s="218"/>
      <c r="QJ52" s="218"/>
      <c r="QK52" s="218"/>
      <c r="QL52" s="218"/>
      <c r="QM52" s="218"/>
      <c r="QN52" s="218"/>
      <c r="QO52" s="218"/>
      <c r="QP52" s="218"/>
      <c r="QQ52" s="218"/>
      <c r="QR52" s="218"/>
      <c r="QS52" s="218"/>
      <c r="QT52" s="218"/>
      <c r="QU52" s="218"/>
      <c r="QV52" s="218"/>
      <c r="QW52" s="218"/>
      <c r="QX52" s="218"/>
      <c r="QY52" s="218"/>
      <c r="QZ52" s="218"/>
      <c r="RA52" s="218"/>
      <c r="RB52" s="218"/>
      <c r="RC52" s="219"/>
    </row>
    <row r="53" ht="30.1" customHeight="1">
      <c r="A53" s="244">
        <f>(((C53*5)+(D53*4)+(E53*5)+(F53*9)+(G53*7)+(H53*7)+(N53*3)+(O53*8)+(P53*9))-((I53*6)+(J53*8)+(K53*6)+(L53*10)+(M53*8)+(Q53*7)+(R53*8)))/(C53+D53+E53+F53+G53+H53+I53+J53+K53+L53+M53+N53+O53+P53+Q53+R53)</f>
        <v>1.56302521008403</v>
      </c>
      <c r="B53" t="s" s="263">
        <v>69</v>
      </c>
      <c r="C53" s="264">
        <f>D20+V20+AN20+BF20+BX20+CP20+DH20+DZ20+ER20+FJ20+GB20+GT20+HL20+ID20+IV20+JN20+KF20+KX20+LP20+MH20+MZ20+NR20+OJ20+PB20+PT20+QL20</f>
        <v>28</v>
      </c>
      <c r="D53" s="265">
        <f>E20+W20+AO20+BG20+BY20+CQ20+DI20+EA20+ES20+FK20+GC20+GU20+HM20+IE20+IW20+JO20+KG20+KY20+LQ20+MI20+NA20+NS20+OK20+PC20+PU20+QM20</f>
        <v>10</v>
      </c>
      <c r="E53" s="265">
        <f>F20+X20+AP20+BH20+BZ20+CR20+DJ20+EB20+ET20+FL20+GD20+GV20+HN20+IF20+IX20+JP20+KH20+KZ20+LR20+MJ20+NB20+NT20+OL20+PD20+PV20+QN20</f>
        <v>1</v>
      </c>
      <c r="F53" s="265">
        <f>G20+Y20+AQ20+BI20+CA20+CS20+DK20+EC20+EU20+FM20+GE20+GW20+HO20+IG20+IY20+JQ20+KI20+LA20+LS20+MK20+NC20+NU20+OM20+PE20+PW20+QO20</f>
        <v>1</v>
      </c>
      <c r="G53" s="265">
        <f>H20+Z20+AR20+BJ20+CB20+CT20+DL20+ED20+EV20+FN20+GF20+GX20+HP20+IH20+IZ20+JR20+KJ20+LB20+LT20+ML20+ND20+NV20+ON20+PF20+PX20+QP20</f>
        <v>13</v>
      </c>
      <c r="H53" s="265">
        <f>I20+AA20+AS20+BK20+CC20+CU20+DM20+EE20+EW20+FO20+GG20+GY20+HQ20+II20+JA20+JS20+KK20+LC20+LU20+MM20+NE20+NW20+OO20+PG20+PY20+QQ20</f>
        <v>5</v>
      </c>
      <c r="I53" s="265">
        <f>J20+AB20+AT20+BL20+CD20+CV20+DN20+EF20+EX20+FP20+GH20+GZ20+HR20+IJ20+JB20+JT20+KL20+LD20+LV20+MN20+NF20+NX20+OP20+PH20+PZ20+QR20</f>
        <v>10</v>
      </c>
      <c r="J53" s="265">
        <f>K20+AC20+AU20+BM20+CE20+CW20+DO20+EG20+EY20+FQ20+GI20+HA20+HS20+IK20+JC20+JU20+KM20+LE20+LW20+MO20+NG20+NY20+OQ20+PI20+QA20+QS20</f>
        <v>2</v>
      </c>
      <c r="K53" s="265">
        <f>L20+AD20+AV20+BN20+CF20+CX20+DP20+EH20+EZ20+FR20+GJ20+HB20+HT20+IL20+JD20+JV20+KN20+LF20+LX20+MP20+NH20+NZ20+OR20+PJ20+QB20+QT20</f>
        <v>0</v>
      </c>
      <c r="L53" s="265">
        <f>M20+AE20+AW20+BO20+CG20+CY20+DQ20+EI20+FA20+FS20+GK20+HC20+HU20+IM20+JE20+JW20+KO20+LG20+LY20+MQ20+NI20+OA20+OS20+PK20+QC20+QU20</f>
        <v>0</v>
      </c>
      <c r="M53" s="265">
        <f>N20+AF20+AX20+BP20+CH20+CZ20+DR20+EJ20+FB20+FT20+GL20+HD20+HV20+IN20+JF20+JX20+KP20+LH20+LZ20+MR20+NJ20+OB20+OT20+PL20+QD20+QV20</f>
        <v>9</v>
      </c>
      <c r="N53" s="265">
        <f>O20+AG20+AY20+BQ20+CI20+DA20+DS20+EK20+FC20+FU20+GM20+HE20+HW20+IO20+JG20+JY20+KQ20+LI20+MA20+MS20+NK20+OC20+OU20+PM20+QE20+QW20</f>
        <v>0</v>
      </c>
      <c r="O53" s="265">
        <f>P20+AH20+AZ20+BR20+CJ20+DB20+DT20+EL20+FD20+FV20+GN20+HF20+HX20+IP20+JH20+JZ20+KR20+LJ20+MB20+MT20+NL20+OD20+OV20+PN20+QF20+QX20</f>
        <v>17</v>
      </c>
      <c r="P53" s="265">
        <f>Q20+AI20+BA20+BS20+CK20+DC20+DU20+EM20+FE20+FW20+GO20+HG20+HY20+IQ20+JI20+KA20+KS20+LK20+MC20+MU20+NM20+OE20+OW20+PO20+QG20+QY20</f>
        <v>3</v>
      </c>
      <c r="Q53" s="265">
        <f>R20+AJ20+BB20+BT20+CL20+DD20+DV20+EN20+FF20+FX20+GP20+HH20+HZ20+IR20+JJ20+KB20+KT20+LL20+MD20+MV20+NN20+OF20+OX20+PP20+QH20+QZ20</f>
        <v>11</v>
      </c>
      <c r="R53" s="265">
        <f>S20+AK20+BC20+BU20+CM20+DE20+DW20+EO20+FG20+FY20+GQ20+HI20+IA20+IS20+JK20+KC20+KU20+LM20+ME20+MW20+NO20+OG20+OY20+PQ20+QI20+RA20</f>
        <v>9</v>
      </c>
      <c r="S53" s="265">
        <f>T20+AL20+BD20+BV20+CN20+DF20+DX20+EP20+FH20+FZ20+GR20+HJ20+IB20+IT20+JL20+KD20+KV20+LN20+MF20+MX20+NP20+OH20+OZ20+PR20+QJ20+RB20</f>
        <v>0</v>
      </c>
      <c r="T53" s="265">
        <f>U20+AM20+BE20+BW20+CO20+DG20+DY20+EQ20+FI20+GA20+GS20+HK20+IC20+IU20+JM20+KE20+KW20+LO20+MG20+MY20+NQ20+OI20+PA20+PS20+QK20+RC20</f>
        <v>0</v>
      </c>
      <c r="U53" s="299">
        <f>((T53)*100)/S53</f>
      </c>
      <c r="V53" s="356">
        <f>(((V20*5)+(W20*4)+(X20*5)+(Y20*9)+(Z20*6)+(AA20*6)+(AG20*2)+(AH20*7)+(AI20*8))-((AB20*6)+(AC20*8)+(AD20*5)+(AE20*10)+(AF20*8)+(AJ20*7)+(AK20*8)))/(V20+W20+X20+Y20+Z20+AA20+AB20+AC20+AD20+AE20+AF20+AG20+AH20+AI20+AJ20+AK20)</f>
        <v>-1.33333333333333</v>
      </c>
      <c r="W53" s="357">
        <f>(((AN20*5)+(AO20*4)+(AP20*5)+(AQ20*9)+(AR20*6)+(AS20*6)+(AY20*2)+(AZ20*7)+(BA20*8))-((AT20*6)+(AU20*8)+(AV20*5)+(AW20*10)+(AX20*8)+(BB20*7)+(BC20*8)))/(AN20+AO20+AP20+AQ20+AR20+AS20+AT20+AU20+AV20+AW20+AX20+AY20+AZ20+BA20+BB20+BC20)</f>
        <v>3.625</v>
      </c>
      <c r="X53" s="302">
        <f>(((BF20*5)+(BG20*4)+(BH20*5)+(BI20*9)+(BJ20*6)+(BK20*6)+(BQ20*2)+(BR20*7)+(BS20*8))-((BL20*6)+(BM20*8)+(BN20*5)+(BO20*10)+(BP20*8)+(BT20*7)+(BU20*8)))/(BF20+BG20+BH20+BI20+BJ20+BK20+BL20+BM20+BN20+BO20+BP20+BQ20+BR20+BS20+BT20+BU20)</f>
        <v>-0.444444444444444</v>
      </c>
      <c r="Y53" s="303">
        <f>(((D20*5)+(E20*4)+(F20*5)+(G20*9)+(H20*6)+(I20*6)+(O20*2)+(P20*7)+(Q20*8))-((J20*6)+(K20*8)+(L20*5)+(M20*10)+(N20*8)+(R20*7)+(S20*8)))/(D20+E20+F20+G20+H20+I20+J20+K20+L20+M20+N20+O20+P20+Q20+R20+S20)</f>
        <v>6</v>
      </c>
      <c r="Z53" s="303">
        <f>(((BX20*5)+(BY20*4)+(BZ20*5)+(CA20*9)+(CB20*6)+(CC20*6)+(CI20*2)+(CJ20*7)+(CK20*8))-((CD20*6)+(CE20*8)+(CF20*5)+(CG20*10)+(CH20*8)+(CL20*7)+(CM20*8)))/(BX20+BY20+BZ20+CA20+CB20+CC20+CD20+CE20+CF20+CG20+CH20+CI20+CJ20+CK20+CL20+CM20)</f>
        <v>2.125</v>
      </c>
      <c r="AA53" s="320">
        <f>(((CP20*5)+(CQ20*4)+(CR20*5)+(CS20*9)+(CT20*6)+(CU20*6)+(DA20*2)+(DB20*7)+(DC20*8))-((CV20*6)+(CW20*8)+(CX20*5)+(CY20*10)+(CZ20*8)+(DD20*7)+(DE20*8)))/(CP20+CQ20+CR20+CS20+CT20+CU20+CV20+CW20+CX20+CY20+CZ20+DA20+DB20+DC20+DD20+DE20)</f>
        <v>0.3</v>
      </c>
      <c r="AB53" s="320">
        <f>(((DH20*5)+(DI20*4)+(DJ20*5)+(DK20*9)+(DL20*6)+(DM20*6)+(DS20*2)+(DT20*7)+(DU20*8))-((DN20*6)+(DO20*8)+(DP20*5)+(DQ20*10)+(DR20*8)+(DV20*7)+(DW20*8)))/(DH20+DI20+DJ20+DK20+DL20+DM20+DN20+DO20+DP20+DQ20+DR20+DS20+DT20+DU20+DV20+DW20)</f>
        <v>1.83333333333333</v>
      </c>
      <c r="AC53" s="336">
        <f>(((DZ20*5)+(EA20*4)+(EB20*5)+(EC20*9)+(ED20*6)+(EE20*6)+(EK20*2)+((EL20*7)/2)+(EM20*8))-((EF20*6)+(EG20*8)+(EH20*5)+(EI20*10)+(EJ20*8)+(8*1.5)+((EN20*7)*1.5)+(EO20*8)))/(DZ20+EA20+EB20+EC20+ED20+EE20+EF20+EG20+EH20+EI20+EJ20+EK20+EL20+EM20+EN20+EO20)</f>
        <v>0.583333333333333</v>
      </c>
      <c r="AD53" s="295"/>
      <c r="AE53" s="233">
        <f>(((FJ20*5)+(FK20*4)+(FL20*5)+(FM20*9)+(FN20*6)+(FO20*6)+(FU20*2)+(FV20*7)+(FW20*8))-((FP20*6)+(FQ20*8)+(FR20*5)+(FS20*10)+(FT20*8)+(FX20*7)+(FY20*8)))/(FJ20+FK20+FL20+FM20+FN20+FO20+FP20+FQ20+FR20+FS20+FT20+FU20+FV20+FW20+FX20+FY20)</f>
        <v>3.2</v>
      </c>
      <c r="AF53" s="233">
        <f>(((GB20*5)+(GC20*4)+(GD20*5)+(GE20*9)+(GF20*6)+(GG20*6)+(GM20*2)+(GN20*7)+(GO20*8))-((GH20*6)+(GI20*8)+(GJ20*5)+(GK20*10)+(GL20*8)+(GP20*7)+(GQ20*8)))/(GB20+GC20+GD20+GE20+GF20+GG20+GH20+GI20+GJ20+GK20+GL20+GM20+GN20+GO20+GP20+GQ20)</f>
        <v>3.33333333333333</v>
      </c>
      <c r="AG53" s="233">
        <f>(((GT20*5)+(GU20*4)+(GV20*5)+(GW20*9)+(GX20*6)+(GY20*6)+(HE20*2)+(HF20*7)+(HG20*8))-((GZ20*6)+(HA20*8)+(HB20*5)+(HC20*10)+(HD20*8)+(HH20*7)+(HI20*8)))/(GT20+GU20+GV20+GW20+GX20+GY20+GZ20+HA20+HB20+HC20+HD20+HE20+HF20+HG20+HH20+HI20)</f>
        <v>-7.5</v>
      </c>
      <c r="AH53" s="272">
        <f>(((HL20*5)+(HM20*4)+(HN20*5)+(HO20*9)+(HP20*6)+((HQ20*6)*2)+(HW20*2)+(HX20*7)+((HY20*8)*2))-((HR20*6)+(HS20*8)+(HT20*5)+(HU20*10)+(HV20*8)+(HZ20*7)+(IA20*8)))/(HL20+HM20+HN20+HO20+HP20+HQ20+HR20+HS20+HT20+HU20+HV20+HW20+HX20+HY20)</f>
        <v>3.2</v>
      </c>
      <c r="AI53" s="233">
        <f>(((ID20*5)+(IE20*4)+(IF20*5)+(IG20*9)+(IH20*6)+(II20*6)+(IO20*2)+(IP20*7)+(IQ20*8))-((IJ20*6)+(IK20*8)+(IL20*5)+(IM20*10)+(IN20*8)+(IR20*7)+(IS20*8)))/(ID20+IE20+IF20+IG20+IH20+II20+IJ20+IK20+IL20+IM20+IN20+IO20+IP20+IQ20+IR20+IS20)</f>
        <v>0.875</v>
      </c>
      <c r="AJ53" s="233">
        <f>(((IV20*5)+(IW20*4)+(IX20*5)+(IY20*9)+(IZ20*6)+(JA20*6)+(JG20*2)+(JH20*7)+(JI20*8))-((JB20*6)+(JC20*8)+(JD20*5)+(JE20*10)+(JF20*8)+(JJ20*7)+(JK20*8)))/(IV20+IW20+IX20+IY20+IZ20+JA20+JB20+JC20+JD20+JE20+JF20+JG20+JH20+JI20+JJ20+JK20)</f>
        <v>-1.5</v>
      </c>
      <c r="AK53" s="233">
        <f>(((JN20*5)+(JO20*4)+(JP20*5)+(JQ20*9)+((JR20*6)*1.5)+(JS20*6)+(JY20*2)+(JZ20*7)+((KA20*8)*1.5))-((JT20*6)+(JU20*8)+(JV20*5)+(JW20*10)+(JX20*8)+(KB20*7)+(KC20*8)))/(JN20+JO20+JP20+JQ20+JR20+JS20+JT20+JU20+JV20+JW20+JX20+JY20+JZ20+KA20+KB20+KC20)</f>
        <v>8.16666666666667</v>
      </c>
      <c r="AL53" s="233">
        <f>(((KF20*5)+(KG20*4)+(KH20*5)+(KI20*9)+(KJ20*6)+(KK20*6)+(KQ20*2)+(KR20*7)+(KS20*8))-((KL20*6)+(KM20*8)+(KN20*5)+(KO20*10)+(KP20*8)+(KT20*7)+(KU20*8)))/(KF20+KG20+KH20+KI20+KJ20+KK20+KL20+KM20+KN20+KO20+KP20+KQ20+KR20+KS20+KT20+KU20)</f>
        <v>1.33333333333333</v>
      </c>
      <c r="AM53" s="233">
        <f>(((KX20*5)+(KY20*4)+(KZ20*5)+(LA20*9)+(LB20*6)+(LC20*6)+(LI20*2)+(LJ20*7)+(LK20*8))-((LD20*6)+(LE20*8)+(LF20*5)+(LG20*10)+(LH20*8)+(((LL20-1)*7)+(7*1.5))+(LM20*8)))/(KX20+KY20+KZ20+LA20+LB20+LC20+LD20+LE20+LF20+LG20+LH20+LI20+LJ20+LK20+LL20+LM20)</f>
        <v>-4.83333333333333</v>
      </c>
      <c r="AN53" s="182"/>
      <c r="AO53" t="s" s="180">
        <v>156</v>
      </c>
      <c r="AP53" s="275">
        <f>KF27</f>
        <v>15</v>
      </c>
      <c r="AQ53" s="276">
        <v>11</v>
      </c>
      <c r="AR53" s="276">
        <f>KG27</f>
        <v>4</v>
      </c>
      <c r="AS53" s="277">
        <v>7</v>
      </c>
      <c r="AT53" s="278">
        <f>((AP53+AR53+BE53)*100%)/(AP53+AR53+BE53+AQ53+AS53)</f>
        <v>0.571428571428571</v>
      </c>
      <c r="AU53" s="279"/>
      <c r="AV53" s="280"/>
      <c r="AW53" s="278"/>
      <c r="AX53" s="282">
        <f>KU27</f>
        <v>2</v>
      </c>
      <c r="AY53" s="277">
        <f>KS27</f>
        <v>2</v>
      </c>
      <c r="AZ53" s="283">
        <f>AY53-AX53</f>
        <v>0</v>
      </c>
      <c r="BA53" s="282">
        <f>KR27</f>
        <v>3</v>
      </c>
      <c r="BB53" s="277">
        <f>KP27</f>
        <v>10</v>
      </c>
      <c r="BC53" s="283">
        <f>BA53-BB53</f>
        <v>-7</v>
      </c>
      <c r="BD53" s="358">
        <v>0.25</v>
      </c>
      <c r="BE53" s="282">
        <f>KK27</f>
        <v>5</v>
      </c>
      <c r="BF53" s="276">
        <f>KT27</f>
        <v>4</v>
      </c>
      <c r="BG53" s="276">
        <f>KH27</f>
        <v>0</v>
      </c>
      <c r="BH53" s="276">
        <f>KN27</f>
        <v>2</v>
      </c>
      <c r="BI53" s="276">
        <f>KI27</f>
        <v>0</v>
      </c>
      <c r="BJ53" s="276">
        <f>KO27</f>
        <v>0</v>
      </c>
      <c r="BK53" s="276">
        <f>KJ27</f>
        <v>10</v>
      </c>
      <c r="BL53" t="s" s="284">
        <v>157</v>
      </c>
      <c r="BM53" t="s" s="298">
        <v>158</v>
      </c>
      <c r="BN53" s="217"/>
      <c r="BO53" s="218"/>
      <c r="BP53" s="218"/>
      <c r="BQ53" s="218"/>
      <c r="BR53" s="218"/>
      <c r="BS53" s="218"/>
      <c r="BT53" s="218"/>
      <c r="BU53" s="218"/>
      <c r="BV53" s="218"/>
      <c r="BW53" s="218"/>
      <c r="BX53" s="218"/>
      <c r="BY53" s="218"/>
      <c r="BZ53" s="218"/>
      <c r="CA53" s="218"/>
      <c r="CB53" s="218"/>
      <c r="CC53" s="218"/>
      <c r="CD53" s="218"/>
      <c r="CE53" s="218"/>
      <c r="CF53" s="218"/>
      <c r="CG53" s="218"/>
      <c r="CH53" s="218"/>
      <c r="CI53" s="218"/>
      <c r="CJ53" s="218"/>
      <c r="CK53" s="218"/>
      <c r="CL53" s="218"/>
      <c r="CM53" s="218"/>
      <c r="CN53" s="218"/>
      <c r="CO53" s="218"/>
      <c r="CP53" s="218"/>
      <c r="CQ53" s="218"/>
      <c r="CR53" s="218"/>
      <c r="CS53" s="218"/>
      <c r="CT53" s="218"/>
      <c r="CU53" s="218"/>
      <c r="CV53" s="218"/>
      <c r="CW53" s="218"/>
      <c r="CX53" s="218"/>
      <c r="CY53" s="218"/>
      <c r="CZ53" s="218"/>
      <c r="DA53" s="218"/>
      <c r="DB53" s="218"/>
      <c r="DC53" s="218"/>
      <c r="DD53" s="218"/>
      <c r="DE53" s="218"/>
      <c r="DF53" s="218"/>
      <c r="DG53" s="218"/>
      <c r="DH53" s="218"/>
      <c r="DI53" s="218"/>
      <c r="DJ53" s="218"/>
      <c r="DK53" s="218"/>
      <c r="DL53" s="218"/>
      <c r="DM53" s="218"/>
      <c r="DN53" s="218"/>
      <c r="DO53" s="218"/>
      <c r="DP53" s="218"/>
      <c r="DQ53" s="218"/>
      <c r="DR53" s="218"/>
      <c r="DS53" s="218"/>
      <c r="DT53" s="218"/>
      <c r="DU53" s="218"/>
      <c r="DV53" s="218"/>
      <c r="DW53" s="218"/>
      <c r="DX53" s="218"/>
      <c r="DY53" s="218"/>
      <c r="DZ53" s="218"/>
      <c r="EA53" s="218"/>
      <c r="EB53" s="218"/>
      <c r="EC53" s="218"/>
      <c r="ED53" s="218"/>
      <c r="EE53" s="218"/>
      <c r="EF53" s="218"/>
      <c r="EG53" s="218"/>
      <c r="EH53" s="218"/>
      <c r="EI53" s="218"/>
      <c r="EJ53" s="218"/>
      <c r="EK53" s="218"/>
      <c r="EL53" s="218"/>
      <c r="EM53" s="218"/>
      <c r="EN53" s="218"/>
      <c r="EO53" s="218"/>
      <c r="EP53" s="218"/>
      <c r="EQ53" s="218"/>
      <c r="ER53" s="218"/>
      <c r="ES53" s="218"/>
      <c r="ET53" s="218"/>
      <c r="EU53" s="218"/>
      <c r="EV53" s="218"/>
      <c r="EW53" s="218"/>
      <c r="EX53" s="218"/>
      <c r="EY53" s="218"/>
      <c r="EZ53" s="218"/>
      <c r="FA53" s="218"/>
      <c r="FB53" s="218"/>
      <c r="FC53" s="218"/>
      <c r="FD53" s="218"/>
      <c r="FE53" s="218"/>
      <c r="FF53" s="218"/>
      <c r="FG53" s="218"/>
      <c r="FH53" s="218"/>
      <c r="FI53" s="218"/>
      <c r="FJ53" s="218"/>
      <c r="FK53" s="218"/>
      <c r="FL53" s="218"/>
      <c r="FM53" s="218"/>
      <c r="FN53" s="218"/>
      <c r="FO53" s="218"/>
      <c r="FP53" s="218"/>
      <c r="FQ53" s="218"/>
      <c r="FR53" s="218"/>
      <c r="FS53" s="218"/>
      <c r="FT53" s="218"/>
      <c r="FU53" s="218"/>
      <c r="FV53" s="218"/>
      <c r="FW53" s="218"/>
      <c r="FX53" s="218"/>
      <c r="FY53" s="218"/>
      <c r="FZ53" s="218"/>
      <c r="GA53" s="218"/>
      <c r="GB53" s="218"/>
      <c r="GC53" s="218"/>
      <c r="GD53" s="218"/>
      <c r="GE53" s="218"/>
      <c r="GF53" s="218"/>
      <c r="GG53" s="218"/>
      <c r="GH53" s="218"/>
      <c r="GI53" s="218"/>
      <c r="GJ53" s="218"/>
      <c r="GK53" s="218"/>
      <c r="GL53" s="218"/>
      <c r="GM53" s="218"/>
      <c r="GN53" s="218"/>
      <c r="GO53" s="218"/>
      <c r="GP53" s="218"/>
      <c r="GQ53" s="218"/>
      <c r="GR53" s="218"/>
      <c r="GS53" s="218"/>
      <c r="GT53" s="218"/>
      <c r="GU53" s="218"/>
      <c r="GV53" s="218"/>
      <c r="GW53" s="218"/>
      <c r="GX53" s="218"/>
      <c r="GY53" s="218"/>
      <c r="GZ53" s="218"/>
      <c r="HA53" s="218"/>
      <c r="HB53" s="218"/>
      <c r="HC53" s="218"/>
      <c r="HD53" s="218"/>
      <c r="HE53" s="218"/>
      <c r="HF53" s="218"/>
      <c r="HG53" s="218"/>
      <c r="HH53" s="218"/>
      <c r="HI53" s="218"/>
      <c r="HJ53" s="218"/>
      <c r="HK53" s="218"/>
      <c r="HL53" s="218"/>
      <c r="HM53" s="218"/>
      <c r="HN53" s="218"/>
      <c r="HO53" s="218"/>
      <c r="HP53" s="218"/>
      <c r="HQ53" s="218"/>
      <c r="HR53" s="218"/>
      <c r="HS53" s="218"/>
      <c r="HT53" s="218"/>
      <c r="HU53" s="218"/>
      <c r="HV53" s="218"/>
      <c r="HW53" s="218"/>
      <c r="HX53" s="218"/>
      <c r="HY53" s="218"/>
      <c r="HZ53" s="218"/>
      <c r="IA53" s="218"/>
      <c r="IB53" s="218"/>
      <c r="IC53" s="218"/>
      <c r="ID53" s="218"/>
      <c r="IE53" s="218"/>
      <c r="IF53" s="218"/>
      <c r="IG53" s="218"/>
      <c r="IH53" s="218"/>
      <c r="II53" s="218"/>
      <c r="IJ53" s="218"/>
      <c r="IK53" s="218"/>
      <c r="IL53" s="218"/>
      <c r="IM53" s="218"/>
      <c r="IN53" s="218"/>
      <c r="IO53" s="218"/>
      <c r="IP53" s="218"/>
      <c r="IQ53" s="218"/>
      <c r="IR53" s="218"/>
      <c r="IS53" s="218"/>
      <c r="IT53" s="218"/>
      <c r="IU53" s="218"/>
      <c r="IV53" s="218"/>
      <c r="IW53" s="218"/>
      <c r="IX53" s="218"/>
      <c r="IY53" s="218"/>
      <c r="IZ53" s="218"/>
      <c r="JA53" s="218"/>
      <c r="JB53" s="218"/>
      <c r="JC53" s="218"/>
      <c r="JD53" s="218"/>
      <c r="JE53" s="218"/>
      <c r="JF53" s="218"/>
      <c r="JG53" s="218"/>
      <c r="JH53" s="218"/>
      <c r="JI53" s="218"/>
      <c r="JJ53" s="218"/>
      <c r="JK53" s="218"/>
      <c r="JL53" s="218"/>
      <c r="JM53" s="218"/>
      <c r="JN53" s="218"/>
      <c r="JO53" s="218"/>
      <c r="JP53" s="218"/>
      <c r="JQ53" s="218"/>
      <c r="JR53" s="218"/>
      <c r="JS53" s="218"/>
      <c r="JT53" s="218"/>
      <c r="JU53" s="218"/>
      <c r="JV53" s="218"/>
      <c r="JW53" s="218"/>
      <c r="JX53" s="218"/>
      <c r="JY53" s="218"/>
      <c r="JZ53" s="218"/>
      <c r="KA53" s="218"/>
      <c r="KB53" s="218"/>
      <c r="KC53" s="218"/>
      <c r="KD53" s="218"/>
      <c r="KE53" s="218"/>
      <c r="KF53" s="218"/>
      <c r="KG53" s="218"/>
      <c r="KH53" s="218"/>
      <c r="KI53" s="218"/>
      <c r="KJ53" s="218"/>
      <c r="KK53" s="218"/>
      <c r="KL53" s="218"/>
      <c r="KM53" s="218"/>
      <c r="KN53" s="218"/>
      <c r="KO53" s="218"/>
      <c r="KP53" s="218"/>
      <c r="KQ53" s="218"/>
      <c r="KR53" s="218"/>
      <c r="KS53" s="218"/>
      <c r="KT53" s="218"/>
      <c r="KU53" s="218"/>
      <c r="KV53" s="218"/>
      <c r="KW53" s="218"/>
      <c r="KX53" s="218"/>
      <c r="KY53" s="218"/>
      <c r="KZ53" s="218"/>
      <c r="LA53" s="218"/>
      <c r="LB53" s="218"/>
      <c r="LC53" s="218"/>
      <c r="LD53" s="218"/>
      <c r="LE53" s="218"/>
      <c r="LF53" s="218"/>
      <c r="LG53" s="218"/>
      <c r="LH53" s="218"/>
      <c r="LI53" s="218"/>
      <c r="LJ53" s="218"/>
      <c r="LK53" s="218"/>
      <c r="LL53" s="218"/>
      <c r="LM53" s="218"/>
      <c r="LN53" s="218"/>
      <c r="LO53" s="218"/>
      <c r="LP53" s="218"/>
      <c r="LQ53" s="218"/>
      <c r="LR53" s="218"/>
      <c r="LS53" s="218"/>
      <c r="LT53" s="218"/>
      <c r="LU53" s="218"/>
      <c r="LV53" s="218"/>
      <c r="LW53" s="218"/>
      <c r="LX53" s="218"/>
      <c r="LY53" s="218"/>
      <c r="LZ53" s="218"/>
      <c r="MA53" s="218"/>
      <c r="MB53" s="218"/>
      <c r="MC53" s="218"/>
      <c r="MD53" s="218"/>
      <c r="ME53" s="218"/>
      <c r="MF53" s="218"/>
      <c r="MG53" s="218"/>
      <c r="MH53" s="218"/>
      <c r="MI53" s="218"/>
      <c r="MJ53" s="218"/>
      <c r="MK53" s="218"/>
      <c r="ML53" s="218"/>
      <c r="MM53" s="218"/>
      <c r="MN53" s="218"/>
      <c r="MO53" s="218"/>
      <c r="MP53" s="218"/>
      <c r="MQ53" s="218"/>
      <c r="MR53" s="218"/>
      <c r="MS53" s="218"/>
      <c r="MT53" s="218"/>
      <c r="MU53" s="218"/>
      <c r="MV53" s="218"/>
      <c r="MW53" s="218"/>
      <c r="MX53" s="218"/>
      <c r="MY53" s="218"/>
      <c r="MZ53" s="218"/>
      <c r="NA53" s="218"/>
      <c r="NB53" s="218"/>
      <c r="NC53" s="218"/>
      <c r="ND53" s="218"/>
      <c r="NE53" s="218"/>
      <c r="NF53" s="218"/>
      <c r="NG53" s="218"/>
      <c r="NH53" s="218"/>
      <c r="NI53" s="218"/>
      <c r="NJ53" s="218"/>
      <c r="NK53" s="218"/>
      <c r="NL53" s="218"/>
      <c r="NM53" s="218"/>
      <c r="NN53" s="218"/>
      <c r="NO53" s="218"/>
      <c r="NP53" s="218"/>
      <c r="NQ53" s="218"/>
      <c r="NR53" s="218"/>
      <c r="NS53" s="218"/>
      <c r="NT53" s="218"/>
      <c r="NU53" s="218"/>
      <c r="NV53" s="218"/>
      <c r="NW53" s="218"/>
      <c r="NX53" s="218"/>
      <c r="NY53" s="218"/>
      <c r="NZ53" s="218"/>
      <c r="OA53" s="218"/>
      <c r="OB53" s="218"/>
      <c r="OC53" s="218"/>
      <c r="OD53" s="218"/>
      <c r="OE53" s="218"/>
      <c r="OF53" s="218"/>
      <c r="OG53" s="218"/>
      <c r="OH53" s="218"/>
      <c r="OI53" s="218"/>
      <c r="OJ53" s="218"/>
      <c r="OK53" s="218"/>
      <c r="OL53" s="218"/>
      <c r="OM53" s="218"/>
      <c r="ON53" s="218"/>
      <c r="OO53" s="218"/>
      <c r="OP53" s="218"/>
      <c r="OQ53" s="218"/>
      <c r="OR53" s="218"/>
      <c r="OS53" s="218"/>
      <c r="OT53" s="218"/>
      <c r="OU53" s="218"/>
      <c r="OV53" s="218"/>
      <c r="OW53" s="218"/>
      <c r="OX53" s="218"/>
      <c r="OY53" s="218"/>
      <c r="OZ53" s="218"/>
      <c r="PA53" s="218"/>
      <c r="PB53" s="218"/>
      <c r="PC53" s="218"/>
      <c r="PD53" s="218"/>
      <c r="PE53" s="218"/>
      <c r="PF53" s="218"/>
      <c r="PG53" s="218"/>
      <c r="PH53" s="218"/>
      <c r="PI53" s="218"/>
      <c r="PJ53" s="218"/>
      <c r="PK53" s="218"/>
      <c r="PL53" s="218"/>
      <c r="PM53" s="218"/>
      <c r="PN53" s="218"/>
      <c r="PO53" s="218"/>
      <c r="PP53" s="218"/>
      <c r="PQ53" s="218"/>
      <c r="PR53" s="218"/>
      <c r="PS53" s="218"/>
      <c r="PT53" s="218"/>
      <c r="PU53" s="218"/>
      <c r="PV53" s="218"/>
      <c r="PW53" s="218"/>
      <c r="PX53" s="218"/>
      <c r="PY53" s="218"/>
      <c r="PZ53" s="218"/>
      <c r="QA53" s="218"/>
      <c r="QB53" s="218"/>
      <c r="QC53" s="218"/>
      <c r="QD53" s="218"/>
      <c r="QE53" s="218"/>
      <c r="QF53" s="218"/>
      <c r="QG53" s="218"/>
      <c r="QH53" s="218"/>
      <c r="QI53" s="218"/>
      <c r="QJ53" s="218"/>
      <c r="QK53" s="218"/>
      <c r="QL53" s="218"/>
      <c r="QM53" s="218"/>
      <c r="QN53" s="218"/>
      <c r="QO53" s="218"/>
      <c r="QP53" s="218"/>
      <c r="QQ53" s="218"/>
      <c r="QR53" s="218"/>
      <c r="QS53" s="218"/>
      <c r="QT53" s="218"/>
      <c r="QU53" s="218"/>
      <c r="QV53" s="218"/>
      <c r="QW53" s="218"/>
      <c r="QX53" s="218"/>
      <c r="QY53" s="218"/>
      <c r="QZ53" s="218"/>
      <c r="RA53" s="218"/>
      <c r="RB53" s="218"/>
      <c r="RC53" s="219"/>
    </row>
    <row r="54" ht="30.1" customHeight="1">
      <c r="A54" s="359">
        <f>(((C54*5)+(D54*4)+(E54*5)+(F54*9)+(G54*7)+(H54*7)+(N54*3)+(O54*8)+(P54*9))-((I54*6)+(J54*8)+(K54*6)+(L54*10)+(M54*8)+(Q54*7)+(R54*8)))/(C54+D54+E54+F54+G54+H54+I54+J54+K54+L54+M54+N54+O54+P54+Q54+R54)</f>
        <v>1.2</v>
      </c>
      <c r="B54" t="s" s="285">
        <v>70</v>
      </c>
      <c r="C54" s="360">
        <f>D21+V21+AN21+BF21+BX21+CP21+DH21+DZ21+ER21+FJ21+GB21+GT21+HL21+ID21+IV21+JN21+KF21+KX21+LP21+MH21+MZ21+NR21+OJ21+PB21+PT21+QL21</f>
        <v>1</v>
      </c>
      <c r="D54" s="361">
        <f>E21+W21+AO21+BG21+BY21+CQ21+DI21+EA21+ES21+FK21+GC21+GU21+HM21+IE21+IW21+JO21+KG21+KY21+LQ21+MI21+NA21+NS21+OK21+PC21+PU21+QM21</f>
        <v>0</v>
      </c>
      <c r="E54" s="361">
        <f>F21+X21+AP21+BH21+BZ21+CR21+DJ21+EB21+ET21+FL21+GD21+GV21+HN21+IF21+IX21+JP21+KH21+KZ21+LR21+MJ21+NB21+NT21+OL21+PD21+PV21+QN21</f>
        <v>0</v>
      </c>
      <c r="F54" s="361">
        <f>G21+Y21+AQ21+BI21+CA21+CS21+DK21+EC21+EU21+FM21+GE21+GW21+HO21+IG21+IY21+JQ21+KI21+LA21+LS21+MK21+NC21+NU21+OM21+PE21+PW21+QO21</f>
        <v>0</v>
      </c>
      <c r="G54" s="361">
        <f>H21+Z21+AR21+BJ21+CB21+CT21+DL21+ED21+EV21+FN21+GF21+GX21+HP21+IH21+IZ21+JR21+KJ21+LB21+LT21+ML21+ND21+NV21+ON21+PF21+PX21+QP21</f>
        <v>0</v>
      </c>
      <c r="H54" s="361">
        <f>I21+AA21+AS21+BK21+CC21+CU21+DM21+EE21+EW21+FO21+GG21+GY21+HQ21+II21+JA21+JS21+KK21+LC21+LU21+MM21+NE21+NW21+OO21+PG21+PY21+QQ21</f>
        <v>1</v>
      </c>
      <c r="I54" s="361">
        <f>J21+AB21+AT21+BL21+CD21+CV21+DN21+EF21+EX21+FP21+GH21+GZ21+HR21+IJ21+JB21+JT21+KL21+LD21+LV21+MN21+NF21+NX21+OP21+PH21+PZ21+QR21</f>
        <v>0</v>
      </c>
      <c r="J54" s="361">
        <f>K21+AC21+AU21+BM21+CE21+CW21+DO21+EG21+EY21+FQ21+GI21+HA21+HS21+IK21+JC21+JU21+KM21+LE21+LW21+MO21+NG21+NY21+OQ21+PI21+QA21+QS21</f>
        <v>0</v>
      </c>
      <c r="K54" s="361">
        <f>L21+AD21+AV21+BN21+CF21+CX21+DP21+EH21+EZ21+FR21+GJ21+HB21+HT21+IL21+JD21+JV21+KN21+LF21+LX21+MP21+NH21+NZ21+OR21+PJ21+QB21+QT21</f>
        <v>0</v>
      </c>
      <c r="L54" s="361">
        <f>M21+AE21+AW21+BO21+CG21+CY21+DQ21+EI21+FA21+FS21+GK21+HC21+HU21+IM21+JE21+JW21+KO21+LG21+LY21+MQ21+NI21+OA21+OS21+PK21+QC21+QU21</f>
        <v>0</v>
      </c>
      <c r="M54" s="361">
        <f>N21+AF21+AX21+BP21+CH21+CZ21+DR21+EJ21+FB21+FT21+GL21+HD21+HV21+IN21+JF21+JX21+KP21+LH21+LZ21+MR21+NJ21+OB21+OT21+PL21+QD21+QV21</f>
        <v>1</v>
      </c>
      <c r="N54" s="361">
        <f>O21+AG21+AY21+BQ21+CI21+DA21+DS21+EK21+FC21+FU21+GM21+HE21+HW21+IO21+JG21+JY21+KQ21+LI21+MA21+MS21+NK21+OC21+OU21+PM21+QE21+QW21</f>
        <v>0</v>
      </c>
      <c r="O54" s="361">
        <f>P21+AH21+AZ21+BR21+CJ21+DB21+DT21+EL21+FD21+FV21+GN21+HF21+HX21+IP21+JH21+JZ21+KR21+LJ21+MB21+MT21+NL21+OD21+OV21+PN21+QF21+QX21</f>
        <v>0</v>
      </c>
      <c r="P54" s="361">
        <f>Q21+AI21+BA21+BS21+CK21+DC21+DU21+EM21+FE21+FW21+GO21+HG21+HY21+IQ21+JI21+KA21+KS21+LK21+MC21+MU21+NM21+OE21+OW21+PO21+QG21+QY21</f>
        <v>1</v>
      </c>
      <c r="Q54" s="361">
        <f>R21+AJ21+BB21+BT21+CL21+DD21+DV21+EN21+FF21+FX21+GP21+HH21+HZ21+IR21+JJ21+KB21+KT21+LL21+MD21+MV21+NN21+OF21+OX21+PP21+QH21+QZ21</f>
        <v>1</v>
      </c>
      <c r="R54" s="361">
        <f>S21+AK21+BC21+BU21+CM21+DE21+DW21+EO21+FG21+FY21+GQ21+HI21+IA21+IS21+JK21+KC21+KU21+LM21+ME21+MW21+NO21+OG21+OY21+PQ21+QI21+RA21</f>
        <v>0</v>
      </c>
      <c r="S54" s="361">
        <f>T21+AL21+BD21+BV21+CN21+DF21+DX21+EP21+FH21+FZ21+GR21+HJ21+IB21+IT21+JL21+KD21+KV21+LN21+MF21+MX21+NP21+OH21+OZ21+PR21+QJ21+RB21</f>
        <v>0</v>
      </c>
      <c r="T54" s="361">
        <f>U21+AM21+BE21+BW21+CO21+DG21+DY21+EQ21+FI21+GA21+GS21+HK21+IC21+IU21+JM21+KE21+KW21+LO21+MG21+MY21+NQ21+OI21+PA21+PS21+QK21+RC21</f>
        <v>0</v>
      </c>
      <c r="U54" s="362">
        <f>((T54)*100)/S54</f>
      </c>
      <c r="V54" s="363">
        <v>6</v>
      </c>
      <c r="W54" s="301"/>
      <c r="X54" s="68"/>
      <c r="Y54" s="312">
        <f>(((D21*5)+(E21*4)+(F21*5)+(G21*9)+(H21*6)+(I21*6)+(O21*2)+(P21*7)+(Q21*8))-((J21*6)+(K21*8)+(L21*5)+(M21*10)+(N21*8)+(R21*7)+(S21*8)))/(D21+E21+F21+G21+H21+I21+J21+K21+L21+M21+N21+O21+P21+Q21+R21+S21)</f>
        <v>7</v>
      </c>
      <c r="Z54" s="303">
        <f>(((BX21*5)+(BY21*4)+(BZ21*5)+(CA21*9)+(CB21*6)+(CC21*6)+(CI21*2)+(CJ21*7)+(CK21*8))-((CD21*6)+(CE21*8)+(CF21*5)+(CG21*10)+(CH21*8)+(CL21*7)+(CM21*8)))/(BX21+BY21+BZ21+CA21+CB21+CC21+CD21+CE21+CF21+CG21+CH21+CI21+CJ21+CK21+CL21+CM21)</f>
        <v>5</v>
      </c>
      <c r="AA54" s="344"/>
      <c r="AB54" s="301"/>
      <c r="AC54" s="364"/>
      <c r="AD54" s="365">
        <v>0</v>
      </c>
      <c r="AE54" s="260"/>
      <c r="AF54" s="260"/>
      <c r="AG54" s="295"/>
      <c r="AH54" s="225">
        <f>(((HL21*5)+(HM21*4)+(HN21*5)+(HO21*9)+(HP21*6)+(HQ21*6)+(HW21*2)+(HX21*7)+(HY21*8))-((HR21*6)+(HS21*8)+(HT21*5)+(HU21*10)+(HV21*8)+(HZ21*7)+(IA21*8)))/(HL21+HM21+HN21+HO21+HP21+HQ21+HR21+HS21+HT21+HU21+HV21+HW21+HX21+HY21)</f>
        <v>-15</v>
      </c>
      <c r="AI54" s="260"/>
      <c r="AJ54" s="260"/>
      <c r="AK54" s="260"/>
      <c r="AL54" s="260"/>
      <c r="AM54" s="295"/>
      <c r="AN54" s="182"/>
      <c r="AO54" t="s" s="180">
        <v>159</v>
      </c>
      <c r="AP54" s="275">
        <f>KX27</f>
        <v>12</v>
      </c>
      <c r="AQ54" s="276">
        <v>10</v>
      </c>
      <c r="AR54" s="276">
        <f>KY27</f>
        <v>8</v>
      </c>
      <c r="AS54" s="277">
        <v>3</v>
      </c>
      <c r="AT54" s="278">
        <f>((AP54+AR54+BE54)*100%)/(AP54+AR54+BE54+AQ54+AS54)</f>
        <v>0.638888888888889</v>
      </c>
      <c r="AU54" s="279"/>
      <c r="AV54" s="280"/>
      <c r="AW54" s="278"/>
      <c r="AX54" s="282">
        <f>LM27</f>
        <v>7</v>
      </c>
      <c r="AY54" s="277">
        <f>LK27</f>
        <v>5</v>
      </c>
      <c r="AZ54" s="283">
        <f>AY54-AX54</f>
        <v>-2</v>
      </c>
      <c r="BA54" s="282">
        <f>LJ27</f>
        <v>4</v>
      </c>
      <c r="BB54" s="277">
        <f>LH27</f>
        <v>8</v>
      </c>
      <c r="BC54" s="283">
        <f>BA54-BB54</f>
        <v>-4</v>
      </c>
      <c r="BD54" s="278">
        <v>0.139</v>
      </c>
      <c r="BE54" s="282">
        <f>LC27</f>
        <v>3</v>
      </c>
      <c r="BF54" s="276">
        <f>LL27</f>
        <v>7</v>
      </c>
      <c r="BG54" s="276">
        <f>KZ27</f>
        <v>3</v>
      </c>
      <c r="BH54" s="276">
        <f>LF27</f>
        <v>1</v>
      </c>
      <c r="BI54" s="276">
        <f>LA27</f>
        <v>4</v>
      </c>
      <c r="BJ54" s="276">
        <f>LG27</f>
        <v>1</v>
      </c>
      <c r="BK54" s="276">
        <f>LB27</f>
        <v>8</v>
      </c>
      <c r="BL54" t="s" s="366">
        <v>160</v>
      </c>
      <c r="BM54" t="s" s="367">
        <v>161</v>
      </c>
      <c r="BN54" s="217"/>
      <c r="BO54" s="218"/>
      <c r="BP54" s="218"/>
      <c r="BQ54" s="218"/>
      <c r="BR54" s="218"/>
      <c r="BS54" s="218"/>
      <c r="BT54" s="218"/>
      <c r="BU54" s="218"/>
      <c r="BV54" s="218"/>
      <c r="BW54" s="218"/>
      <c r="BX54" s="218"/>
      <c r="BY54" s="218"/>
      <c r="BZ54" s="218"/>
      <c r="CA54" s="218"/>
      <c r="CB54" s="218"/>
      <c r="CC54" s="218"/>
      <c r="CD54" s="218"/>
      <c r="CE54" s="218"/>
      <c r="CF54" s="218"/>
      <c r="CG54" s="218"/>
      <c r="CH54" s="218"/>
      <c r="CI54" s="218"/>
      <c r="CJ54" s="218"/>
      <c r="CK54" s="218"/>
      <c r="CL54" s="218"/>
      <c r="CM54" s="218"/>
      <c r="CN54" s="218"/>
      <c r="CO54" s="218"/>
      <c r="CP54" s="218"/>
      <c r="CQ54" s="218"/>
      <c r="CR54" s="218"/>
      <c r="CS54" s="218"/>
      <c r="CT54" s="218"/>
      <c r="CU54" s="218"/>
      <c r="CV54" s="218"/>
      <c r="CW54" s="218"/>
      <c r="CX54" s="218"/>
      <c r="CY54" s="218"/>
      <c r="CZ54" s="218"/>
      <c r="DA54" s="218"/>
      <c r="DB54" s="218"/>
      <c r="DC54" s="218"/>
      <c r="DD54" s="218"/>
      <c r="DE54" s="218"/>
      <c r="DF54" s="218"/>
      <c r="DG54" s="218"/>
      <c r="DH54" s="218"/>
      <c r="DI54" s="218"/>
      <c r="DJ54" s="218"/>
      <c r="DK54" s="218"/>
      <c r="DL54" s="218"/>
      <c r="DM54" s="218"/>
      <c r="DN54" s="218"/>
      <c r="DO54" s="218"/>
      <c r="DP54" s="218"/>
      <c r="DQ54" s="218"/>
      <c r="DR54" s="218"/>
      <c r="DS54" s="218"/>
      <c r="DT54" s="218"/>
      <c r="DU54" s="218"/>
      <c r="DV54" s="218"/>
      <c r="DW54" s="218"/>
      <c r="DX54" s="218"/>
      <c r="DY54" s="218"/>
      <c r="DZ54" s="218"/>
      <c r="EA54" s="218"/>
      <c r="EB54" s="218"/>
      <c r="EC54" s="218"/>
      <c r="ED54" s="218"/>
      <c r="EE54" s="218"/>
      <c r="EF54" s="218"/>
      <c r="EG54" s="218"/>
      <c r="EH54" s="218"/>
      <c r="EI54" s="218"/>
      <c r="EJ54" s="218"/>
      <c r="EK54" s="218"/>
      <c r="EL54" s="218"/>
      <c r="EM54" s="218"/>
      <c r="EN54" s="218"/>
      <c r="EO54" s="218"/>
      <c r="EP54" s="218"/>
      <c r="EQ54" s="218"/>
      <c r="ER54" s="218"/>
      <c r="ES54" s="218"/>
      <c r="ET54" s="218"/>
      <c r="EU54" s="218"/>
      <c r="EV54" s="218"/>
      <c r="EW54" s="218"/>
      <c r="EX54" s="218"/>
      <c r="EY54" s="218"/>
      <c r="EZ54" s="218"/>
      <c r="FA54" s="218"/>
      <c r="FB54" s="218"/>
      <c r="FC54" s="218"/>
      <c r="FD54" s="218"/>
      <c r="FE54" s="218"/>
      <c r="FF54" s="218"/>
      <c r="FG54" s="218"/>
      <c r="FH54" s="218"/>
      <c r="FI54" s="218"/>
      <c r="FJ54" s="218"/>
      <c r="FK54" s="218"/>
      <c r="FL54" s="218"/>
      <c r="FM54" s="218"/>
      <c r="FN54" s="218"/>
      <c r="FO54" s="218"/>
      <c r="FP54" s="218"/>
      <c r="FQ54" s="218"/>
      <c r="FR54" s="218"/>
      <c r="FS54" s="218"/>
      <c r="FT54" s="218"/>
      <c r="FU54" s="218"/>
      <c r="FV54" s="218"/>
      <c r="FW54" s="218"/>
      <c r="FX54" s="218"/>
      <c r="FY54" s="218"/>
      <c r="FZ54" s="218"/>
      <c r="GA54" s="218"/>
      <c r="GB54" s="218"/>
      <c r="GC54" s="218"/>
      <c r="GD54" s="218"/>
      <c r="GE54" s="218"/>
      <c r="GF54" s="218"/>
      <c r="GG54" s="218"/>
      <c r="GH54" s="218"/>
      <c r="GI54" s="218"/>
      <c r="GJ54" s="218"/>
      <c r="GK54" s="218"/>
      <c r="GL54" s="218"/>
      <c r="GM54" s="218"/>
      <c r="GN54" s="218"/>
      <c r="GO54" s="218"/>
      <c r="GP54" s="218"/>
      <c r="GQ54" s="218"/>
      <c r="GR54" s="218"/>
      <c r="GS54" s="218"/>
      <c r="GT54" s="218"/>
      <c r="GU54" s="218"/>
      <c r="GV54" s="218"/>
      <c r="GW54" s="218"/>
      <c r="GX54" s="218"/>
      <c r="GY54" s="218"/>
      <c r="GZ54" s="218"/>
      <c r="HA54" s="218"/>
      <c r="HB54" s="218"/>
      <c r="HC54" s="218"/>
      <c r="HD54" s="218"/>
      <c r="HE54" s="218"/>
      <c r="HF54" s="218"/>
      <c r="HG54" s="218"/>
      <c r="HH54" s="218"/>
      <c r="HI54" s="218"/>
      <c r="HJ54" s="218"/>
      <c r="HK54" s="218"/>
      <c r="HL54" s="218"/>
      <c r="HM54" s="218"/>
      <c r="HN54" s="218"/>
      <c r="HO54" s="218"/>
      <c r="HP54" s="218"/>
      <c r="HQ54" s="218"/>
      <c r="HR54" s="218"/>
      <c r="HS54" s="218"/>
      <c r="HT54" s="218"/>
      <c r="HU54" s="218"/>
      <c r="HV54" s="218"/>
      <c r="HW54" s="218"/>
      <c r="HX54" s="218"/>
      <c r="HY54" s="218"/>
      <c r="HZ54" s="218"/>
      <c r="IA54" s="218"/>
      <c r="IB54" s="218"/>
      <c r="IC54" s="218"/>
      <c r="ID54" s="218"/>
      <c r="IE54" s="218"/>
      <c r="IF54" s="218"/>
      <c r="IG54" s="218"/>
      <c r="IH54" s="218"/>
      <c r="II54" s="218"/>
      <c r="IJ54" s="218"/>
      <c r="IK54" s="218"/>
      <c r="IL54" s="218"/>
      <c r="IM54" s="218"/>
      <c r="IN54" s="218"/>
      <c r="IO54" s="218"/>
      <c r="IP54" s="218"/>
      <c r="IQ54" s="218"/>
      <c r="IR54" s="218"/>
      <c r="IS54" s="218"/>
      <c r="IT54" s="218"/>
      <c r="IU54" s="218"/>
      <c r="IV54" s="218"/>
      <c r="IW54" s="218"/>
      <c r="IX54" s="218"/>
      <c r="IY54" s="218"/>
      <c r="IZ54" s="218"/>
      <c r="JA54" s="218"/>
      <c r="JB54" s="218"/>
      <c r="JC54" s="218"/>
      <c r="JD54" s="218"/>
      <c r="JE54" s="218"/>
      <c r="JF54" s="218"/>
      <c r="JG54" s="218"/>
      <c r="JH54" s="218"/>
      <c r="JI54" s="218"/>
      <c r="JJ54" s="218"/>
      <c r="JK54" s="218"/>
      <c r="JL54" s="218"/>
      <c r="JM54" s="218"/>
      <c r="JN54" s="218"/>
      <c r="JO54" s="218"/>
      <c r="JP54" s="218"/>
      <c r="JQ54" s="218"/>
      <c r="JR54" s="218"/>
      <c r="JS54" s="218"/>
      <c r="JT54" s="218"/>
      <c r="JU54" s="218"/>
      <c r="JV54" s="218"/>
      <c r="JW54" s="218"/>
      <c r="JX54" s="218"/>
      <c r="JY54" s="218"/>
      <c r="JZ54" s="218"/>
      <c r="KA54" s="218"/>
      <c r="KB54" s="218"/>
      <c r="KC54" s="218"/>
      <c r="KD54" s="218"/>
      <c r="KE54" s="218"/>
      <c r="KF54" s="218"/>
      <c r="KG54" s="218"/>
      <c r="KH54" s="218"/>
      <c r="KI54" s="218"/>
      <c r="KJ54" s="218"/>
      <c r="KK54" s="218"/>
      <c r="KL54" s="218"/>
      <c r="KM54" s="218"/>
      <c r="KN54" s="218"/>
      <c r="KO54" s="218"/>
      <c r="KP54" s="218"/>
      <c r="KQ54" s="218"/>
      <c r="KR54" s="218"/>
      <c r="KS54" s="218"/>
      <c r="KT54" s="218"/>
      <c r="KU54" s="218"/>
      <c r="KV54" s="218"/>
      <c r="KW54" s="218"/>
      <c r="KX54" s="218"/>
      <c r="KY54" s="218"/>
      <c r="KZ54" s="218"/>
      <c r="LA54" s="218"/>
      <c r="LB54" s="218"/>
      <c r="LC54" s="218"/>
      <c r="LD54" s="218"/>
      <c r="LE54" s="218"/>
      <c r="LF54" s="218"/>
      <c r="LG54" s="218"/>
      <c r="LH54" s="218"/>
      <c r="LI54" s="218"/>
      <c r="LJ54" s="218"/>
      <c r="LK54" s="218"/>
      <c r="LL54" s="218"/>
      <c r="LM54" s="218"/>
      <c r="LN54" s="218"/>
      <c r="LO54" s="218"/>
      <c r="LP54" s="218"/>
      <c r="LQ54" s="218"/>
      <c r="LR54" s="218"/>
      <c r="LS54" s="218"/>
      <c r="LT54" s="218"/>
      <c r="LU54" s="218"/>
      <c r="LV54" s="218"/>
      <c r="LW54" s="218"/>
      <c r="LX54" s="218"/>
      <c r="LY54" s="218"/>
      <c r="LZ54" s="218"/>
      <c r="MA54" s="218"/>
      <c r="MB54" s="218"/>
      <c r="MC54" s="218"/>
      <c r="MD54" s="218"/>
      <c r="ME54" s="218"/>
      <c r="MF54" s="218"/>
      <c r="MG54" s="218"/>
      <c r="MH54" s="218"/>
      <c r="MI54" s="218"/>
      <c r="MJ54" s="218"/>
      <c r="MK54" s="218"/>
      <c r="ML54" s="218"/>
      <c r="MM54" s="218"/>
      <c r="MN54" s="218"/>
      <c r="MO54" s="218"/>
      <c r="MP54" s="218"/>
      <c r="MQ54" s="218"/>
      <c r="MR54" s="218"/>
      <c r="MS54" s="218"/>
      <c r="MT54" s="218"/>
      <c r="MU54" s="218"/>
      <c r="MV54" s="218"/>
      <c r="MW54" s="218"/>
      <c r="MX54" s="218"/>
      <c r="MY54" s="218"/>
      <c r="MZ54" s="218"/>
      <c r="NA54" s="218"/>
      <c r="NB54" s="218"/>
      <c r="NC54" s="218"/>
      <c r="ND54" s="218"/>
      <c r="NE54" s="218"/>
      <c r="NF54" s="218"/>
      <c r="NG54" s="218"/>
      <c r="NH54" s="218"/>
      <c r="NI54" s="218"/>
      <c r="NJ54" s="218"/>
      <c r="NK54" s="218"/>
      <c r="NL54" s="218"/>
      <c r="NM54" s="218"/>
      <c r="NN54" s="218"/>
      <c r="NO54" s="218"/>
      <c r="NP54" s="218"/>
      <c r="NQ54" s="218"/>
      <c r="NR54" s="218"/>
      <c r="NS54" s="218"/>
      <c r="NT54" s="218"/>
      <c r="NU54" s="218"/>
      <c r="NV54" s="218"/>
      <c r="NW54" s="218"/>
      <c r="NX54" s="218"/>
      <c r="NY54" s="218"/>
      <c r="NZ54" s="218"/>
      <c r="OA54" s="218"/>
      <c r="OB54" s="218"/>
      <c r="OC54" s="218"/>
      <c r="OD54" s="218"/>
      <c r="OE54" s="218"/>
      <c r="OF54" s="218"/>
      <c r="OG54" s="218"/>
      <c r="OH54" s="218"/>
      <c r="OI54" s="218"/>
      <c r="OJ54" s="218"/>
      <c r="OK54" s="218"/>
      <c r="OL54" s="218"/>
      <c r="OM54" s="218"/>
      <c r="ON54" s="218"/>
      <c r="OO54" s="218"/>
      <c r="OP54" s="218"/>
      <c r="OQ54" s="218"/>
      <c r="OR54" s="218"/>
      <c r="OS54" s="218"/>
      <c r="OT54" s="218"/>
      <c r="OU54" s="218"/>
      <c r="OV54" s="218"/>
      <c r="OW54" s="218"/>
      <c r="OX54" s="218"/>
      <c r="OY54" s="218"/>
      <c r="OZ54" s="218"/>
      <c r="PA54" s="218"/>
      <c r="PB54" s="218"/>
      <c r="PC54" s="218"/>
      <c r="PD54" s="218"/>
      <c r="PE54" s="218"/>
      <c r="PF54" s="218"/>
      <c r="PG54" s="218"/>
      <c r="PH54" s="218"/>
      <c r="PI54" s="218"/>
      <c r="PJ54" s="218"/>
      <c r="PK54" s="218"/>
      <c r="PL54" s="218"/>
      <c r="PM54" s="218"/>
      <c r="PN54" s="218"/>
      <c r="PO54" s="218"/>
      <c r="PP54" s="218"/>
      <c r="PQ54" s="218"/>
      <c r="PR54" s="218"/>
      <c r="PS54" s="218"/>
      <c r="PT54" s="218"/>
      <c r="PU54" s="218"/>
      <c r="PV54" s="218"/>
      <c r="PW54" s="218"/>
      <c r="PX54" s="218"/>
      <c r="PY54" s="218"/>
      <c r="PZ54" s="218"/>
      <c r="QA54" s="218"/>
      <c r="QB54" s="218"/>
      <c r="QC54" s="218"/>
      <c r="QD54" s="218"/>
      <c r="QE54" s="218"/>
      <c r="QF54" s="218"/>
      <c r="QG54" s="218"/>
      <c r="QH54" s="218"/>
      <c r="QI54" s="218"/>
      <c r="QJ54" s="218"/>
      <c r="QK54" s="218"/>
      <c r="QL54" s="218"/>
      <c r="QM54" s="218"/>
      <c r="QN54" s="218"/>
      <c r="QO54" s="218"/>
      <c r="QP54" s="218"/>
      <c r="QQ54" s="218"/>
      <c r="QR54" s="218"/>
      <c r="QS54" s="218"/>
      <c r="QT54" s="218"/>
      <c r="QU54" s="218"/>
      <c r="QV54" s="218"/>
      <c r="QW54" s="218"/>
      <c r="QX54" s="218"/>
      <c r="QY54" s="218"/>
      <c r="QZ54" s="218"/>
      <c r="RA54" s="218"/>
      <c r="RB54" s="218"/>
      <c r="RC54" s="219"/>
    </row>
    <row r="55" ht="25.4" customHeight="1">
      <c r="A55" t="s" s="368">
        <v>162</v>
      </c>
      <c r="B55" s="369">
        <f>AVERAGE($B37:$B54)</f>
      </c>
      <c r="C55" s="370">
        <f>SUM(C37:C54)</f>
        <v>219</v>
      </c>
      <c r="D55" s="371">
        <f>SUM(D37:D54)</f>
        <v>250</v>
      </c>
      <c r="E55" s="371">
        <f>SUM(E37:E54)</f>
        <v>34</v>
      </c>
      <c r="F55" s="371">
        <f>SUM(F37:F54)</f>
        <v>20</v>
      </c>
      <c r="G55" s="371">
        <f>SUM(G37:G54)</f>
        <v>236</v>
      </c>
      <c r="H55" s="371">
        <f>SUM(H37:H54)</f>
        <v>69</v>
      </c>
      <c r="I55" s="371">
        <f>SUM(I37:I54)</f>
        <v>142</v>
      </c>
      <c r="J55" s="371">
        <f>SUM(J37:J54)</f>
        <v>86</v>
      </c>
      <c r="K55" s="371">
        <f>SUM(K37:K54)</f>
        <v>27</v>
      </c>
      <c r="L55" s="371">
        <f>SUM(L37:L54)</f>
        <v>4</v>
      </c>
      <c r="M55" s="371">
        <f>SUM(M37:M54)</f>
        <v>212</v>
      </c>
      <c r="N55" s="371">
        <f>SUM(N37:N54)</f>
        <v>13</v>
      </c>
      <c r="O55" s="371">
        <f>SUM(O37:O54)</f>
        <v>119</v>
      </c>
      <c r="P55" s="371">
        <f>SUM(P37:P54)</f>
        <v>61</v>
      </c>
      <c r="Q55" s="371">
        <f>SUM(Q37:Q54)</f>
        <v>74</v>
      </c>
      <c r="R55" s="371">
        <f>SUM(R37:R54)</f>
        <v>66</v>
      </c>
      <c r="S55" s="371">
        <f>SUM(S37:S54)</f>
        <v>72</v>
      </c>
      <c r="T55" s="371">
        <f>SUM(T37:T54)</f>
        <v>51</v>
      </c>
      <c r="U55" s="372">
        <f>((T37:T54)*100%)/(S37:S54)</f>
      </c>
      <c r="V55" s="373">
        <f>(V37+V38+V41+V42+V43+V44+V47+V49+V50+V52+V53)/11</f>
        <v>1.76035353535354</v>
      </c>
      <c r="W55" s="374">
        <f>(W37+W38+W40+W42+W44+W46+W47+W48+W49+W50+W52+W53)/12</f>
        <v>0.213953285992759</v>
      </c>
      <c r="X55" s="374">
        <f>(X37+X38+X40+X41+X43+X46+X47+X49+X50+X52+X53)/11</f>
        <v>0.280571395122479</v>
      </c>
      <c r="Y55" s="375">
        <f>(Y37+Y41+Y42+Y43+Y44+Y46+Y48+Y49+Y50+Y52+Y53+Y54)/12</f>
        <v>0.635214819580144</v>
      </c>
      <c r="Z55" s="375">
        <f>(Z38+Z40+Z41+Z42+Z43+Z44+Z46+Z48+Z49+Z52+Z53+Z54)/12</f>
        <v>1.08514218269653</v>
      </c>
      <c r="AA55" s="374">
        <f>(AA37+AA40+AA42+AA43+AA45+AA46+AA47+AA49+AA50+AA52+AA53)/11</f>
        <v>0.191774891774892</v>
      </c>
      <c r="AB55" s="374">
        <f>(AB37+AB40+AB41+AB42+AB43+AB44+AB46+AB47+AB49+AB50+AB52+AB53)/12</f>
        <v>0.415512265512265</v>
      </c>
      <c r="AC55" s="374">
        <f>(AC37+AC40+AC41+AC42+AC43+AC44+AC46+AC47+AC49+AC50+AC52+AC53)/12</f>
        <v>-1.06597222222222</v>
      </c>
      <c r="AD55" s="376">
        <f>(AD37+AD40+AD41+AD42+AD43+AD44+AD47+AD48+AD49+AD50+AD52+AD54)/12</f>
        <v>-0.661574074074074</v>
      </c>
      <c r="AE55" s="374">
        <f>(AE37+AE40+AE41+AE42+AE43+AE44+AE46+AE47+AE49+AE50+AE52+AE53)/12</f>
        <v>-1.12213804713805</v>
      </c>
      <c r="AF55" s="374">
        <f>(AF37+AF40+AF41+AF42+AF43+AF44+AF46+AF47+AF49+AF50+AF52+AF53)/12</f>
        <v>1.53712121212121</v>
      </c>
      <c r="AG55" s="374">
        <f>(AG37+AG40+AG42+AG43+AG44+AG46+AG47+AG48+AG49+AG50+AG52+AG53)/12</f>
        <v>0.490053258145363</v>
      </c>
      <c r="AH55" s="376">
        <f>(AH37+AH40+AH42+AH44+AH45+AH47+AH48+AH49+AH50+AH52+AH53+AH54)/12</f>
        <v>0.0229166666666658</v>
      </c>
      <c r="AI55" s="377">
        <f>(AI37+AI39+AI42+AI44+AI47+AI49+AI50+AI52+AI53)/9</f>
        <v>1.61324896580315</v>
      </c>
      <c r="AJ55" s="377">
        <f>AVERAGE(AJ37,AJ39,AJ40,AJ42,AJ43,AJ44,AJ46,AJ47,AJ49,AJ52,AJ53)</f>
        <v>-0.42795954045954</v>
      </c>
      <c r="AK55" s="377">
        <f>AVERAGE(AK37,AK39,AK41,AK43,AK44,AK46,AK49,AK52,AK53)</f>
        <v>1.73503086419753</v>
      </c>
      <c r="AL55" s="377">
        <f>AVERAGE(AL37,AL39,AL42,AL43,AL44,AL46,AL47,AL49,AL52,AL53)</f>
        <v>-0.515463458110517</v>
      </c>
      <c r="AM55" s="378">
        <f>AVERAGE(AM37,AM40,AM41,AM42,AM43,AM44,AM46,AM47,AM49,AM52,AM53)</f>
        <v>-1.53749470226743</v>
      </c>
      <c r="AN55" s="218"/>
      <c r="AO55" t="s" s="379">
        <v>163</v>
      </c>
      <c r="AP55" s="380">
        <f>AVERAGE(AP37:AP54)</f>
        <v>12.1666666666667</v>
      </c>
      <c r="AQ55" s="380">
        <v>8</v>
      </c>
      <c r="AR55" s="381">
        <f>AVERAGE(AR37:AR54)</f>
        <v>13.8888888888889</v>
      </c>
      <c r="AS55" s="382">
        <v>5</v>
      </c>
      <c r="AT55" s="383">
        <f>AVERAGE(AT37:AT54)</f>
        <v>0.706588236679089</v>
      </c>
      <c r="AU55" s="384"/>
      <c r="AV55" s="385"/>
      <c r="AW55" s="386"/>
      <c r="AX55" s="387">
        <f>AVERAGE(AX37:AX54)</f>
        <v>3.66666666666667</v>
      </c>
      <c r="AY55" s="382">
        <f>AVERAGE(AY37:AY54)</f>
        <v>3.38888888888889</v>
      </c>
      <c r="AZ55" s="386">
        <f t="shared" si="1450" ref="AZ55:AZ57">3-4</f>
        <v>-1</v>
      </c>
      <c r="BA55" s="387">
        <f>AVERAGE(BA37:BA54)</f>
        <v>6.61111111111111</v>
      </c>
      <c r="BB55" s="382">
        <f>AVERAGE(BB37:BB54)</f>
        <v>11.7777777777778</v>
      </c>
      <c r="BC55" s="386">
        <f>AVERAGE(BC37:BC54)</f>
        <v>-5.16666666666667</v>
      </c>
      <c r="BD55" s="383">
        <f>AVERAGE(BD37:BD54)</f>
        <v>0.288333333333333</v>
      </c>
      <c r="BE55" s="388">
        <f>AVERAGE(BE37:BE54)</f>
        <v>3.83333333333333</v>
      </c>
      <c r="BF55" s="389">
        <f>AVERAGE(BF37:BF54)</f>
        <v>4.11111111111111</v>
      </c>
      <c r="BG55" s="380">
        <f>AVERAGE(BG37:BG54)</f>
        <v>1.88888888888889</v>
      </c>
      <c r="BH55" s="380">
        <f>AVERAGE(BH37:BH54)</f>
        <v>1.5</v>
      </c>
      <c r="BI55" s="380">
        <f>AVERAGE(BI37:BI54)</f>
        <v>1.11111111111111</v>
      </c>
      <c r="BJ55" s="380">
        <f>AVERAGE(BJ37:BJ54)</f>
        <v>0.222222222222222</v>
      </c>
      <c r="BK55" s="381">
        <f>AVERAGE(BK37:BK54)</f>
        <v>13.1111111111111</v>
      </c>
      <c r="BL55" s="390"/>
      <c r="BM55" s="390"/>
      <c r="BN55" s="390"/>
      <c r="BO55" s="390"/>
      <c r="BP55" s="390"/>
      <c r="BQ55" s="390"/>
      <c r="BR55" s="390"/>
      <c r="BS55" s="390"/>
      <c r="BT55" s="390"/>
      <c r="BU55" s="390"/>
      <c r="BV55" s="390"/>
      <c r="BW55" s="390"/>
      <c r="BX55" s="390"/>
      <c r="BY55" s="390"/>
      <c r="BZ55" s="390"/>
      <c r="CA55" s="390"/>
      <c r="CB55" s="390"/>
      <c r="CC55" s="390"/>
      <c r="CD55" s="390"/>
      <c r="CE55" s="390"/>
      <c r="CF55" s="390"/>
      <c r="CG55" s="390"/>
      <c r="CH55" s="390"/>
      <c r="CI55" s="390"/>
      <c r="CJ55" s="390"/>
      <c r="CK55" s="390"/>
      <c r="CL55" s="390"/>
      <c r="CM55" s="390"/>
      <c r="CN55" s="390"/>
      <c r="CO55" s="390"/>
      <c r="CP55" s="390"/>
      <c r="CQ55" s="390"/>
      <c r="CR55" s="390"/>
      <c r="CS55" s="390"/>
      <c r="CT55" s="390"/>
      <c r="CU55" s="390"/>
      <c r="CV55" s="390"/>
      <c r="CW55" s="390"/>
      <c r="CX55" s="390"/>
      <c r="CY55" s="390"/>
      <c r="CZ55" s="390"/>
      <c r="DA55" s="390"/>
      <c r="DB55" s="390"/>
      <c r="DC55" s="390"/>
      <c r="DD55" s="390"/>
      <c r="DE55" s="390"/>
      <c r="DF55" s="390"/>
      <c r="DG55" s="390"/>
      <c r="DH55" s="390"/>
      <c r="DI55" s="390"/>
      <c r="DJ55" s="390"/>
      <c r="DK55" s="390"/>
      <c r="DL55" s="390"/>
      <c r="DM55" s="390"/>
      <c r="DN55" s="390"/>
      <c r="DO55" s="390"/>
      <c r="DP55" s="390"/>
      <c r="DQ55" s="390"/>
      <c r="DR55" s="390"/>
      <c r="DS55" s="390"/>
      <c r="DT55" s="390"/>
      <c r="DU55" s="390"/>
      <c r="DV55" s="390"/>
      <c r="DW55" s="390"/>
      <c r="DX55" s="390"/>
      <c r="DY55" s="390"/>
      <c r="DZ55" s="390"/>
      <c r="EA55" s="390"/>
      <c r="EB55" s="390"/>
      <c r="EC55" s="390"/>
      <c r="ED55" s="390"/>
      <c r="EE55" s="390"/>
      <c r="EF55" s="390"/>
      <c r="EG55" s="390"/>
      <c r="EH55" s="390"/>
      <c r="EI55" s="390"/>
      <c r="EJ55" s="390"/>
      <c r="EK55" s="390"/>
      <c r="EL55" s="390"/>
      <c r="EM55" s="390"/>
      <c r="EN55" s="390"/>
      <c r="EO55" s="390"/>
      <c r="EP55" s="390"/>
      <c r="EQ55" s="390"/>
      <c r="ER55" s="390"/>
      <c r="ES55" s="390"/>
      <c r="ET55" s="390"/>
      <c r="EU55" s="390"/>
      <c r="EV55" s="390"/>
      <c r="EW55" s="390"/>
      <c r="EX55" s="390"/>
      <c r="EY55" s="390"/>
      <c r="EZ55" s="390"/>
      <c r="FA55" s="390"/>
      <c r="FB55" s="390"/>
      <c r="FC55" s="390"/>
      <c r="FD55" s="390"/>
      <c r="FE55" s="390"/>
      <c r="FF55" s="390"/>
      <c r="FG55" s="390"/>
      <c r="FH55" s="390"/>
      <c r="FI55" s="390"/>
      <c r="FJ55" s="390"/>
      <c r="FK55" s="390"/>
      <c r="FL55" s="390"/>
      <c r="FM55" s="390"/>
      <c r="FN55" s="390"/>
      <c r="FO55" s="390"/>
      <c r="FP55" s="390"/>
      <c r="FQ55" s="390"/>
      <c r="FR55" s="390"/>
      <c r="FS55" s="390"/>
      <c r="FT55" s="390"/>
      <c r="FU55" s="390"/>
      <c r="FV55" s="390"/>
      <c r="FW55" s="390"/>
      <c r="FX55" s="390"/>
      <c r="FY55" s="390"/>
      <c r="FZ55" s="390"/>
      <c r="GA55" s="390"/>
      <c r="GB55" s="390"/>
      <c r="GC55" s="390"/>
      <c r="GD55" s="390"/>
      <c r="GE55" s="390"/>
      <c r="GF55" s="390"/>
      <c r="GG55" s="390"/>
      <c r="GH55" s="390"/>
      <c r="GI55" s="390"/>
      <c r="GJ55" s="390"/>
      <c r="GK55" s="390"/>
      <c r="GL55" s="390"/>
      <c r="GM55" s="390"/>
      <c r="GN55" s="390"/>
      <c r="GO55" s="390"/>
      <c r="GP55" s="390"/>
      <c r="GQ55" s="390"/>
      <c r="GR55" s="390"/>
      <c r="GS55" s="390"/>
      <c r="GT55" s="390"/>
      <c r="GU55" s="390"/>
      <c r="GV55" s="390"/>
      <c r="GW55" s="390"/>
      <c r="GX55" s="390"/>
      <c r="GY55" s="390"/>
      <c r="GZ55" s="390"/>
      <c r="HA55" s="390"/>
      <c r="HB55" s="390"/>
      <c r="HC55" s="390"/>
      <c r="HD55" s="390"/>
      <c r="HE55" s="390"/>
      <c r="HF55" s="390"/>
      <c r="HG55" s="390"/>
      <c r="HH55" s="390"/>
      <c r="HI55" s="390"/>
      <c r="HJ55" s="390"/>
      <c r="HK55" s="390"/>
      <c r="HL55" s="390"/>
      <c r="HM55" s="390"/>
      <c r="HN55" s="390"/>
      <c r="HO55" s="390"/>
      <c r="HP55" s="390"/>
      <c r="HQ55" s="390"/>
      <c r="HR55" s="390"/>
      <c r="HS55" s="390"/>
      <c r="HT55" s="390"/>
      <c r="HU55" s="390"/>
      <c r="HV55" s="390"/>
      <c r="HW55" s="390"/>
      <c r="HX55" s="390"/>
      <c r="HY55" s="390"/>
      <c r="HZ55" s="390"/>
      <c r="IA55" s="390"/>
      <c r="IB55" s="390"/>
      <c r="IC55" s="390"/>
      <c r="ID55" s="390"/>
      <c r="IE55" s="390"/>
      <c r="IF55" s="390"/>
      <c r="IG55" s="390"/>
      <c r="IH55" s="390"/>
      <c r="II55" s="390"/>
      <c r="IJ55" s="390"/>
      <c r="IK55" s="390"/>
      <c r="IL55" s="390"/>
      <c r="IM55" s="390"/>
      <c r="IN55" s="390"/>
      <c r="IO55" s="390"/>
      <c r="IP55" s="390"/>
      <c r="IQ55" s="390"/>
      <c r="IR55" s="390"/>
      <c r="IS55" s="390"/>
      <c r="IT55" s="390"/>
      <c r="IU55" s="390"/>
      <c r="IV55" s="390"/>
      <c r="IW55" s="390"/>
      <c r="IX55" s="390"/>
      <c r="IY55" s="390"/>
      <c r="IZ55" s="390"/>
      <c r="JA55" s="390"/>
      <c r="JB55" s="390"/>
      <c r="JC55" s="390"/>
      <c r="JD55" s="390"/>
      <c r="JE55" s="390"/>
      <c r="JF55" s="390"/>
      <c r="JG55" s="390"/>
      <c r="JH55" s="390"/>
      <c r="JI55" s="390"/>
      <c r="JJ55" s="390"/>
      <c r="JK55" s="390"/>
      <c r="JL55" s="390"/>
      <c r="JM55" s="390"/>
      <c r="JN55" s="390"/>
      <c r="JO55" s="390"/>
      <c r="JP55" s="390"/>
      <c r="JQ55" s="390"/>
      <c r="JR55" s="390"/>
      <c r="JS55" s="390"/>
      <c r="JT55" s="390"/>
      <c r="JU55" s="390"/>
      <c r="JV55" s="390"/>
      <c r="JW55" s="390"/>
      <c r="JX55" s="390"/>
      <c r="JY55" s="390"/>
      <c r="JZ55" s="390"/>
      <c r="KA55" s="390"/>
      <c r="KB55" s="390"/>
      <c r="KC55" s="390"/>
      <c r="KD55" s="390"/>
      <c r="KE55" s="390"/>
      <c r="KF55" s="390"/>
      <c r="KG55" s="390"/>
      <c r="KH55" s="390"/>
      <c r="KI55" s="390"/>
      <c r="KJ55" s="390"/>
      <c r="KK55" s="390"/>
      <c r="KL55" s="390"/>
      <c r="KM55" s="390"/>
      <c r="KN55" s="390"/>
      <c r="KO55" s="390"/>
      <c r="KP55" s="390"/>
      <c r="KQ55" s="390"/>
      <c r="KR55" s="390"/>
      <c r="KS55" s="390"/>
      <c r="KT55" s="390"/>
      <c r="KU55" s="390"/>
      <c r="KV55" s="390"/>
      <c r="KW55" s="390"/>
      <c r="KX55" s="390"/>
      <c r="KY55" s="390"/>
      <c r="KZ55" s="390"/>
      <c r="LA55" s="390"/>
      <c r="LB55" s="390"/>
      <c r="LC55" s="390"/>
      <c r="LD55" s="390"/>
      <c r="LE55" s="390"/>
      <c r="LF55" s="390"/>
      <c r="LG55" s="390"/>
      <c r="LH55" s="390"/>
      <c r="LI55" s="390"/>
      <c r="LJ55" s="390"/>
      <c r="LK55" s="390"/>
      <c r="LL55" s="390"/>
      <c r="LM55" s="390"/>
      <c r="LN55" s="390"/>
      <c r="LO55" s="390"/>
      <c r="LP55" s="390"/>
      <c r="LQ55" s="390"/>
      <c r="LR55" s="390"/>
      <c r="LS55" s="390"/>
      <c r="LT55" s="390"/>
      <c r="LU55" s="390"/>
      <c r="LV55" s="390"/>
      <c r="LW55" s="390"/>
      <c r="LX55" s="390"/>
      <c r="LY55" s="390"/>
      <c r="LZ55" s="390"/>
      <c r="MA55" s="390"/>
      <c r="MB55" s="390"/>
      <c r="MC55" s="390"/>
      <c r="MD55" s="390"/>
      <c r="ME55" s="390"/>
      <c r="MF55" s="390"/>
      <c r="MG55" s="390"/>
      <c r="MH55" s="390"/>
      <c r="MI55" s="390"/>
      <c r="MJ55" s="390"/>
      <c r="MK55" s="390"/>
      <c r="ML55" s="390"/>
      <c r="MM55" s="390"/>
      <c r="MN55" s="390"/>
      <c r="MO55" s="390"/>
      <c r="MP55" s="390"/>
      <c r="MQ55" s="390"/>
      <c r="MR55" s="390"/>
      <c r="MS55" s="390"/>
      <c r="MT55" s="390"/>
      <c r="MU55" s="390"/>
      <c r="MV55" s="390"/>
      <c r="MW55" s="390"/>
      <c r="MX55" s="390"/>
      <c r="MY55" s="390"/>
      <c r="MZ55" s="390"/>
      <c r="NA55" s="390"/>
      <c r="NB55" s="390"/>
      <c r="NC55" s="390"/>
      <c r="ND55" s="390"/>
      <c r="NE55" s="390"/>
      <c r="NF55" s="390"/>
      <c r="NG55" s="390"/>
      <c r="NH55" s="390"/>
      <c r="NI55" s="390"/>
      <c r="NJ55" s="390"/>
      <c r="NK55" s="390"/>
      <c r="NL55" s="390"/>
      <c r="NM55" s="390"/>
      <c r="NN55" s="390"/>
      <c r="NO55" s="390"/>
      <c r="NP55" s="390"/>
      <c r="NQ55" s="390"/>
      <c r="NR55" s="390"/>
      <c r="NS55" s="390"/>
      <c r="NT55" s="390"/>
      <c r="NU55" s="390"/>
      <c r="NV55" s="390"/>
      <c r="NW55" s="390"/>
      <c r="NX55" s="390"/>
      <c r="NY55" s="390"/>
      <c r="NZ55" s="390"/>
      <c r="OA55" s="390"/>
      <c r="OB55" s="390"/>
      <c r="OC55" s="390"/>
      <c r="OD55" s="390"/>
      <c r="OE55" s="390"/>
      <c r="OF55" s="390"/>
      <c r="OG55" s="390"/>
      <c r="OH55" s="390"/>
      <c r="OI55" s="390"/>
      <c r="OJ55" s="390"/>
      <c r="OK55" s="390"/>
      <c r="OL55" s="390"/>
      <c r="OM55" s="390"/>
      <c r="ON55" s="390"/>
      <c r="OO55" s="390"/>
      <c r="OP55" s="390"/>
      <c r="OQ55" s="390"/>
      <c r="OR55" s="390"/>
      <c r="OS55" s="390"/>
      <c r="OT55" s="390"/>
      <c r="OU55" s="390"/>
      <c r="OV55" s="390"/>
      <c r="OW55" s="390"/>
      <c r="OX55" s="390"/>
      <c r="OY55" s="390"/>
      <c r="OZ55" s="390"/>
      <c r="PA55" s="390"/>
      <c r="PB55" s="390"/>
      <c r="PC55" s="390"/>
      <c r="PD55" s="390"/>
      <c r="PE55" s="390"/>
      <c r="PF55" s="390"/>
      <c r="PG55" s="390"/>
      <c r="PH55" s="390"/>
      <c r="PI55" s="390"/>
      <c r="PJ55" s="390"/>
      <c r="PK55" s="390"/>
      <c r="PL55" s="390"/>
      <c r="PM55" s="390"/>
      <c r="PN55" s="390"/>
      <c r="PO55" s="390"/>
      <c r="PP55" s="390"/>
      <c r="PQ55" s="390"/>
      <c r="PR55" s="390"/>
      <c r="PS55" s="390"/>
      <c r="PT55" s="390"/>
      <c r="PU55" s="390"/>
      <c r="PV55" s="390"/>
      <c r="PW55" s="390"/>
      <c r="PX55" s="390"/>
      <c r="PY55" s="390"/>
      <c r="PZ55" s="390"/>
      <c r="QA55" s="390"/>
      <c r="QB55" s="390"/>
      <c r="QC55" s="390"/>
      <c r="QD55" s="390"/>
      <c r="QE55" s="390"/>
      <c r="QF55" s="390"/>
      <c r="QG55" s="390"/>
      <c r="QH55" s="390"/>
      <c r="QI55" s="390"/>
      <c r="QJ55" s="390"/>
      <c r="QK55" s="390"/>
      <c r="QL55" s="390"/>
      <c r="QM55" s="390"/>
      <c r="QN55" s="390"/>
      <c r="QO55" s="390"/>
      <c r="QP55" s="390"/>
      <c r="QQ55" s="390"/>
      <c r="QR55" s="390"/>
      <c r="QS55" s="390"/>
      <c r="QT55" s="390"/>
      <c r="QU55" s="390"/>
      <c r="QV55" s="390"/>
      <c r="QW55" s="390"/>
      <c r="QX55" s="390"/>
      <c r="QY55" s="390"/>
      <c r="QZ55" s="390"/>
      <c r="RA55" s="390"/>
      <c r="RB55" s="390"/>
      <c r="RC55" s="391"/>
    </row>
    <row r="56" ht="25.4" customHeight="1">
      <c r="A56" t="s" s="392">
        <v>72</v>
      </c>
      <c r="B56" t="s" s="393">
        <v>164</v>
      </c>
      <c r="C56" t="s" s="394">
        <v>81</v>
      </c>
      <c r="D56" t="s" s="395">
        <v>82</v>
      </c>
      <c r="E56" t="s" s="395">
        <v>76</v>
      </c>
      <c r="F56" t="s" s="395">
        <v>77</v>
      </c>
      <c r="G56" t="s" s="395">
        <v>78</v>
      </c>
      <c r="H56" t="s" s="395">
        <v>40</v>
      </c>
      <c r="I56" t="s" s="395">
        <v>165</v>
      </c>
      <c r="J56" t="s" s="395">
        <v>80</v>
      </c>
      <c r="K56" s="396"/>
      <c r="L56" s="396"/>
      <c r="M56" s="396"/>
      <c r="N56" s="396"/>
      <c r="O56" s="396"/>
      <c r="P56" s="396"/>
      <c r="Q56" s="396"/>
      <c r="R56" s="396"/>
      <c r="S56" s="396"/>
      <c r="T56" s="396"/>
      <c r="U56" s="397"/>
      <c r="V56" t="s" s="398">
        <v>166</v>
      </c>
      <c r="W56" s="399"/>
      <c r="X56" s="399"/>
      <c r="Y56" s="399"/>
      <c r="Z56" s="400"/>
      <c r="AA56" s="401"/>
      <c r="AB56" s="399"/>
      <c r="AC56" s="399"/>
      <c r="AD56" s="402"/>
      <c r="AE56" s="400"/>
      <c r="AF56" s="401"/>
      <c r="AG56" s="399"/>
      <c r="AH56" s="403"/>
      <c r="AI56" s="404"/>
      <c r="AJ56" s="405"/>
      <c r="AK56" s="406"/>
      <c r="AL56" s="407"/>
      <c r="AM56" s="408"/>
      <c r="AN56" s="218"/>
      <c r="AO56" t="s" s="409">
        <v>167</v>
      </c>
      <c r="AP56" s="410">
        <f>AVERAGE(AP37,AP38,AP40,AP41,AP42,AP43,AP45,AP47,AP48,AP49,AP50,AP51,AP52)</f>
        <v>11.7692307692308</v>
      </c>
      <c r="AQ56" s="410">
        <v>6</v>
      </c>
      <c r="AR56" s="410">
        <f>AVERAGE(AR37,AR38,AR40,AR41,AR42,AR43,AR45,AR47,AR48,AR49,AR50,AR51,AR52)</f>
        <v>14.8461538461538</v>
      </c>
      <c r="AS56" s="411">
        <v>5</v>
      </c>
      <c r="AT56" s="412">
        <f>AVERAGE(AT37,AT38,AT40,AT41,AT42,AT43,AT45,AT47,AT48,AT49,AT50,AT51,AT52)</f>
        <v>0.737413593981697</v>
      </c>
      <c r="AU56" s="413"/>
      <c r="AV56" s="414"/>
      <c r="AW56" s="415">
        <v>2</v>
      </c>
      <c r="AX56" s="416">
        <f>AVERAGE(AX37,AX38,AX40,AX41,AX42,AX43,AX45,AX47,AX48,AX49,AX50,AX51,AX52)</f>
        <v>3.61538461538462</v>
      </c>
      <c r="AY56" s="411">
        <f>AVERAGE(AY37,AY38,AY40,AY41,AY42,AY43,AY45,AY47,AY48,AY49,AY50,AY51,AY52)</f>
        <v>3.38461538461538</v>
      </c>
      <c r="AZ56" s="415">
        <f t="shared" si="1450"/>
        <v>-1</v>
      </c>
      <c r="BA56" s="416">
        <f>AVERAGE(BA37,BA38,BA40,BA41,BA42,BA43,BA45,BA47,BA48,BA49,BA50,BA51,BA52)</f>
        <v>7.61538461538462</v>
      </c>
      <c r="BB56" s="411">
        <f>AVERAGE(BB37,BB38,BB40,BB41,BB42,BB43,BB45,BB47,BB48,BB49,BB50,BB51,BB52)</f>
        <v>12.1538461538462</v>
      </c>
      <c r="BC56" s="415">
        <f>AVERAGE(BC37,BC38,BC40,BC41,BC42,BC43,BC45,BC47,BC48,BC49,BC50,BC51,BC52)</f>
        <v>-4.53846153846154</v>
      </c>
      <c r="BD56" s="412">
        <f>AVERAGE(BD37,BD38,BD40,BD41,BD42,BD43,BD45,BD47,BD48,BD49,BD50,BD51,BD52)</f>
        <v>0.315153846153846</v>
      </c>
      <c r="BE56" s="416">
        <f>AVERAGE(BE37,BE38,BE40,BE41,BE42,BE43,BE45,BE47,BE48,BE49,BE50,BE51,BE52)</f>
        <v>3.92307692307692</v>
      </c>
      <c r="BF56" s="410">
        <f>AVERAGE(BF37,BF38,BF40,BF41,BF42,BF43,BF45,BF47,BF48,BF49,BF50,BF51,BF52)</f>
        <v>3.92307692307692</v>
      </c>
      <c r="BG56" s="410">
        <f>AVERAGE(BG37,BG38,BG40,BG41,BG42,BG43,BG45,BG47,BG48,BG49,BG50,BG51,BG52)</f>
        <v>2.23076923076923</v>
      </c>
      <c r="BH56" s="410">
        <f>AVERAGE(BH37,BH38,BH40,BH41,BH42,BH43,BH45,BH47,BH48,BH49,BH50,BH51,BH52)</f>
        <v>1.76923076923077</v>
      </c>
      <c r="BI56" s="410">
        <f>AVERAGE(BI37,BI38,BI40,BI41,BI42,BI43,BI45,BI47,BI48,BI49,BI50,BI51,BI52)</f>
        <v>1</v>
      </c>
      <c r="BJ56" s="410">
        <f>AVERAGE(BJ37,BJ38,BJ40,BJ41,BJ42,BJ43,BJ45,BJ47,BJ48,BJ49,BJ50,BJ51,BJ52)</f>
        <v>0.0769230769230769</v>
      </c>
      <c r="BK56" s="410">
        <f>AVERAGE(BK37,BK38,BK40,BK41,BK42,BK43,BK45,BK47,BK48,BK49,BK50,BK51,BK52)</f>
        <v>13.8461538461538</v>
      </c>
      <c r="BL56" s="218"/>
      <c r="BM56" s="218"/>
      <c r="BN56" s="218"/>
      <c r="BO56" s="218"/>
      <c r="BP56" s="218"/>
      <c r="BQ56" s="218"/>
      <c r="BR56" s="218"/>
      <c r="BS56" s="218"/>
      <c r="BT56" s="218"/>
      <c r="BU56" s="218"/>
      <c r="BV56" s="218"/>
      <c r="BW56" s="218"/>
      <c r="BX56" s="218"/>
      <c r="BY56" s="218"/>
      <c r="BZ56" s="218"/>
      <c r="CA56" s="218"/>
      <c r="CB56" s="218"/>
      <c r="CC56" s="218"/>
      <c r="CD56" s="218"/>
      <c r="CE56" s="218"/>
      <c r="CF56" s="218"/>
      <c r="CG56" s="218"/>
      <c r="CH56" s="218"/>
      <c r="CI56" s="218"/>
      <c r="CJ56" s="218"/>
      <c r="CK56" s="218"/>
      <c r="CL56" s="218"/>
      <c r="CM56" s="218"/>
      <c r="CN56" s="218"/>
      <c r="CO56" s="218"/>
      <c r="CP56" s="218"/>
      <c r="CQ56" s="218"/>
      <c r="CR56" s="218"/>
      <c r="CS56" s="218"/>
      <c r="CT56" s="218"/>
      <c r="CU56" s="218"/>
      <c r="CV56" s="218"/>
      <c r="CW56" s="218"/>
      <c r="CX56" s="218"/>
      <c r="CY56" s="218"/>
      <c r="CZ56" s="218"/>
      <c r="DA56" s="218"/>
      <c r="DB56" s="218"/>
      <c r="DC56" s="218"/>
      <c r="DD56" s="218"/>
      <c r="DE56" s="218"/>
      <c r="DF56" s="218"/>
      <c r="DG56" s="218"/>
      <c r="DH56" s="218"/>
      <c r="DI56" s="218"/>
      <c r="DJ56" s="218"/>
      <c r="DK56" s="218"/>
      <c r="DL56" s="218"/>
      <c r="DM56" s="218"/>
      <c r="DN56" s="218"/>
      <c r="DO56" s="218"/>
      <c r="DP56" s="218"/>
      <c r="DQ56" s="218"/>
      <c r="DR56" s="218"/>
      <c r="DS56" s="218"/>
      <c r="DT56" s="218"/>
      <c r="DU56" s="218"/>
      <c r="DV56" s="218"/>
      <c r="DW56" s="218"/>
      <c r="DX56" s="218"/>
      <c r="DY56" s="218"/>
      <c r="DZ56" s="218"/>
      <c r="EA56" s="218"/>
      <c r="EB56" s="218"/>
      <c r="EC56" s="218"/>
      <c r="ED56" s="218"/>
      <c r="EE56" s="218"/>
      <c r="EF56" s="218"/>
      <c r="EG56" s="218"/>
      <c r="EH56" s="218"/>
      <c r="EI56" s="218"/>
      <c r="EJ56" s="218"/>
      <c r="EK56" s="218"/>
      <c r="EL56" s="218"/>
      <c r="EM56" s="218"/>
      <c r="EN56" s="218"/>
      <c r="EO56" s="218"/>
      <c r="EP56" s="218"/>
      <c r="EQ56" s="218"/>
      <c r="ER56" s="218"/>
      <c r="ES56" s="218"/>
      <c r="ET56" s="218"/>
      <c r="EU56" s="218"/>
      <c r="EV56" s="218"/>
      <c r="EW56" s="218"/>
      <c r="EX56" s="218"/>
      <c r="EY56" s="218"/>
      <c r="EZ56" s="218"/>
      <c r="FA56" s="218"/>
      <c r="FB56" s="218"/>
      <c r="FC56" s="218"/>
      <c r="FD56" s="218"/>
      <c r="FE56" s="218"/>
      <c r="FF56" s="218"/>
      <c r="FG56" s="218"/>
      <c r="FH56" s="218"/>
      <c r="FI56" s="218"/>
      <c r="FJ56" s="218"/>
      <c r="FK56" s="218"/>
      <c r="FL56" s="218"/>
      <c r="FM56" s="218"/>
      <c r="FN56" s="218"/>
      <c r="FO56" s="218"/>
      <c r="FP56" s="218"/>
      <c r="FQ56" s="218"/>
      <c r="FR56" s="218"/>
      <c r="FS56" s="218"/>
      <c r="FT56" s="218"/>
      <c r="FU56" s="218"/>
      <c r="FV56" s="218"/>
      <c r="FW56" s="218"/>
      <c r="FX56" s="218"/>
      <c r="FY56" s="218"/>
      <c r="FZ56" s="218"/>
      <c r="GA56" s="218"/>
      <c r="GB56" s="218"/>
      <c r="GC56" s="218"/>
      <c r="GD56" s="218"/>
      <c r="GE56" s="218"/>
      <c r="GF56" s="218"/>
      <c r="GG56" s="218"/>
      <c r="GH56" s="218"/>
      <c r="GI56" s="218"/>
      <c r="GJ56" s="218"/>
      <c r="GK56" s="218"/>
      <c r="GL56" s="218"/>
      <c r="GM56" s="218"/>
      <c r="GN56" s="218"/>
      <c r="GO56" s="218"/>
      <c r="GP56" s="218"/>
      <c r="GQ56" s="218"/>
      <c r="GR56" s="218"/>
      <c r="GS56" s="218"/>
      <c r="GT56" s="218"/>
      <c r="GU56" s="218"/>
      <c r="GV56" s="218"/>
      <c r="GW56" s="218"/>
      <c r="GX56" s="218"/>
      <c r="GY56" s="218"/>
      <c r="GZ56" s="218"/>
      <c r="HA56" s="218"/>
      <c r="HB56" s="218"/>
      <c r="HC56" s="218"/>
      <c r="HD56" s="218"/>
      <c r="HE56" s="218"/>
      <c r="HF56" s="218"/>
      <c r="HG56" s="218"/>
      <c r="HH56" s="218"/>
      <c r="HI56" s="218"/>
      <c r="HJ56" s="218"/>
      <c r="HK56" s="218"/>
      <c r="HL56" s="218"/>
      <c r="HM56" s="218"/>
      <c r="HN56" s="218"/>
      <c r="HO56" s="218"/>
      <c r="HP56" s="218"/>
      <c r="HQ56" s="218"/>
      <c r="HR56" s="218"/>
      <c r="HS56" s="218"/>
      <c r="HT56" s="218"/>
      <c r="HU56" s="218"/>
      <c r="HV56" s="218"/>
      <c r="HW56" s="218"/>
      <c r="HX56" s="218"/>
      <c r="HY56" s="218"/>
      <c r="HZ56" s="218"/>
      <c r="IA56" s="218"/>
      <c r="IB56" s="218"/>
      <c r="IC56" s="218"/>
      <c r="ID56" s="218"/>
      <c r="IE56" s="218"/>
      <c r="IF56" s="218"/>
      <c r="IG56" s="218"/>
      <c r="IH56" s="218"/>
      <c r="II56" s="218"/>
      <c r="IJ56" s="218"/>
      <c r="IK56" s="218"/>
      <c r="IL56" s="218"/>
      <c r="IM56" s="218"/>
      <c r="IN56" s="218"/>
      <c r="IO56" s="218"/>
      <c r="IP56" s="218"/>
      <c r="IQ56" s="218"/>
      <c r="IR56" s="218"/>
      <c r="IS56" s="218"/>
      <c r="IT56" s="218"/>
      <c r="IU56" s="218"/>
      <c r="IV56" s="218"/>
      <c r="IW56" s="218"/>
      <c r="IX56" s="218"/>
      <c r="IY56" s="218"/>
      <c r="IZ56" s="218"/>
      <c r="JA56" s="218"/>
      <c r="JB56" s="218"/>
      <c r="JC56" s="218"/>
      <c r="JD56" s="218"/>
      <c r="JE56" s="218"/>
      <c r="JF56" s="218"/>
      <c r="JG56" s="218"/>
      <c r="JH56" s="218"/>
      <c r="JI56" s="218"/>
      <c r="JJ56" s="218"/>
      <c r="JK56" s="218"/>
      <c r="JL56" s="218"/>
      <c r="JM56" s="218"/>
      <c r="JN56" s="218"/>
      <c r="JO56" s="218"/>
      <c r="JP56" s="218"/>
      <c r="JQ56" s="218"/>
      <c r="JR56" s="218"/>
      <c r="JS56" s="218"/>
      <c r="JT56" s="218"/>
      <c r="JU56" s="218"/>
      <c r="JV56" s="218"/>
      <c r="JW56" s="218"/>
      <c r="JX56" s="218"/>
      <c r="JY56" s="218"/>
      <c r="JZ56" s="218"/>
      <c r="KA56" s="218"/>
      <c r="KB56" s="218"/>
      <c r="KC56" s="218"/>
      <c r="KD56" s="218"/>
      <c r="KE56" s="218"/>
      <c r="KF56" s="218"/>
      <c r="KG56" s="218"/>
      <c r="KH56" s="218"/>
      <c r="KI56" s="218"/>
      <c r="KJ56" s="218"/>
      <c r="KK56" s="218"/>
      <c r="KL56" s="218"/>
      <c r="KM56" s="218"/>
      <c r="KN56" s="218"/>
      <c r="KO56" s="218"/>
      <c r="KP56" s="218"/>
      <c r="KQ56" s="218"/>
      <c r="KR56" s="218"/>
      <c r="KS56" s="218"/>
      <c r="KT56" s="218"/>
      <c r="KU56" s="218"/>
      <c r="KV56" s="218"/>
      <c r="KW56" s="218"/>
      <c r="KX56" s="218"/>
      <c r="KY56" s="218"/>
      <c r="KZ56" s="218"/>
      <c r="LA56" s="218"/>
      <c r="LB56" s="218"/>
      <c r="LC56" s="218"/>
      <c r="LD56" s="218"/>
      <c r="LE56" s="218"/>
      <c r="LF56" s="218"/>
      <c r="LG56" s="218"/>
      <c r="LH56" s="218"/>
      <c r="LI56" s="218"/>
      <c r="LJ56" s="218"/>
      <c r="LK56" s="218"/>
      <c r="LL56" s="218"/>
      <c r="LM56" s="218"/>
      <c r="LN56" s="218"/>
      <c r="LO56" s="218"/>
      <c r="LP56" s="218"/>
      <c r="LQ56" s="218"/>
      <c r="LR56" s="218"/>
      <c r="LS56" s="218"/>
      <c r="LT56" s="218"/>
      <c r="LU56" s="218"/>
      <c r="LV56" s="218"/>
      <c r="LW56" s="218"/>
      <c r="LX56" s="218"/>
      <c r="LY56" s="218"/>
      <c r="LZ56" s="218"/>
      <c r="MA56" s="218"/>
      <c r="MB56" s="218"/>
      <c r="MC56" s="218"/>
      <c r="MD56" s="218"/>
      <c r="ME56" s="218"/>
      <c r="MF56" s="218"/>
      <c r="MG56" s="218"/>
      <c r="MH56" s="218"/>
      <c r="MI56" s="218"/>
      <c r="MJ56" s="218"/>
      <c r="MK56" s="218"/>
      <c r="ML56" s="218"/>
      <c r="MM56" s="218"/>
      <c r="MN56" s="218"/>
      <c r="MO56" s="218"/>
      <c r="MP56" s="218"/>
      <c r="MQ56" s="218"/>
      <c r="MR56" s="218"/>
      <c r="MS56" s="218"/>
      <c r="MT56" s="218"/>
      <c r="MU56" s="218"/>
      <c r="MV56" s="218"/>
      <c r="MW56" s="218"/>
      <c r="MX56" s="218"/>
      <c r="MY56" s="218"/>
      <c r="MZ56" s="218"/>
      <c r="NA56" s="218"/>
      <c r="NB56" s="218"/>
      <c r="NC56" s="218"/>
      <c r="ND56" s="218"/>
      <c r="NE56" s="218"/>
      <c r="NF56" s="218"/>
      <c r="NG56" s="218"/>
      <c r="NH56" s="218"/>
      <c r="NI56" s="218"/>
      <c r="NJ56" s="218"/>
      <c r="NK56" s="218"/>
      <c r="NL56" s="218"/>
      <c r="NM56" s="218"/>
      <c r="NN56" s="218"/>
      <c r="NO56" s="218"/>
      <c r="NP56" s="218"/>
      <c r="NQ56" s="218"/>
      <c r="NR56" s="218"/>
      <c r="NS56" s="218"/>
      <c r="NT56" s="218"/>
      <c r="NU56" s="218"/>
      <c r="NV56" s="218"/>
      <c r="NW56" s="218"/>
      <c r="NX56" s="218"/>
      <c r="NY56" s="218"/>
      <c r="NZ56" s="218"/>
      <c r="OA56" s="218"/>
      <c r="OB56" s="218"/>
      <c r="OC56" s="218"/>
      <c r="OD56" s="218"/>
      <c r="OE56" s="218"/>
      <c r="OF56" s="218"/>
      <c r="OG56" s="218"/>
      <c r="OH56" s="218"/>
      <c r="OI56" s="218"/>
      <c r="OJ56" s="218"/>
      <c r="OK56" s="218"/>
      <c r="OL56" s="218"/>
      <c r="OM56" s="218"/>
      <c r="ON56" s="218"/>
      <c r="OO56" s="218"/>
      <c r="OP56" s="218"/>
      <c r="OQ56" s="218"/>
      <c r="OR56" s="218"/>
      <c r="OS56" s="218"/>
      <c r="OT56" s="218"/>
      <c r="OU56" s="218"/>
      <c r="OV56" s="218"/>
      <c r="OW56" s="218"/>
      <c r="OX56" s="218"/>
      <c r="OY56" s="218"/>
      <c r="OZ56" s="218"/>
      <c r="PA56" s="218"/>
      <c r="PB56" s="218"/>
      <c r="PC56" s="218"/>
      <c r="PD56" s="218"/>
      <c r="PE56" s="218"/>
      <c r="PF56" s="218"/>
      <c r="PG56" s="218"/>
      <c r="PH56" s="218"/>
      <c r="PI56" s="218"/>
      <c r="PJ56" s="218"/>
      <c r="PK56" s="218"/>
      <c r="PL56" s="218"/>
      <c r="PM56" s="218"/>
      <c r="PN56" s="218"/>
      <c r="PO56" s="218"/>
      <c r="PP56" s="218"/>
      <c r="PQ56" s="218"/>
      <c r="PR56" s="218"/>
      <c r="PS56" s="218"/>
      <c r="PT56" s="218"/>
      <c r="PU56" s="218"/>
      <c r="PV56" s="218"/>
      <c r="PW56" s="218"/>
      <c r="PX56" s="218"/>
      <c r="PY56" s="218"/>
      <c r="PZ56" s="218"/>
      <c r="QA56" s="218"/>
      <c r="QB56" s="218"/>
      <c r="QC56" s="218"/>
      <c r="QD56" s="218"/>
      <c r="QE56" s="218"/>
      <c r="QF56" s="218"/>
      <c r="QG56" s="218"/>
      <c r="QH56" s="218"/>
      <c r="QI56" s="218"/>
      <c r="QJ56" s="218"/>
      <c r="QK56" s="218"/>
      <c r="QL56" s="218"/>
      <c r="QM56" s="218"/>
      <c r="QN56" s="218"/>
      <c r="QO56" s="218"/>
      <c r="QP56" s="218"/>
      <c r="QQ56" s="218"/>
      <c r="QR56" s="218"/>
      <c r="QS56" s="218"/>
      <c r="QT56" s="218"/>
      <c r="QU56" s="218"/>
      <c r="QV56" s="218"/>
      <c r="QW56" s="218"/>
      <c r="QX56" s="218"/>
      <c r="QY56" s="218"/>
      <c r="QZ56" s="218"/>
      <c r="RA56" s="218"/>
      <c r="RB56" s="218"/>
      <c r="RC56" s="219"/>
    </row>
    <row r="57" ht="34.15" customHeight="1">
      <c r="A57" t="s" s="417">
        <v>83</v>
      </c>
      <c r="B57" s="418">
        <f>AVERAGE(V57,W57,X57,Y57,Z57,AA57,AB57,AC57,AD57,AE57,AF57,AG57,AH57,AI57,AJ57,AK57,AL57,AM57)</f>
        <v>35.8885594789026</v>
      </c>
      <c r="C57" s="419">
        <f>(D57*100%)/(D57+J57)</f>
        <v>0.305263157894737</v>
      </c>
      <c r="D57" s="420">
        <f>L29+AD29+AV29+BN29+CF29+CX29+DP29+EH29+EZ29+FR29+GJ29+HB29+HT29+IL29+JD29+JV29+KN29+LF29+LX29+MP29+NH29+NZ29+OR29+PJ29+QB29+QT29</f>
        <v>145</v>
      </c>
      <c r="E57" s="420">
        <f>F29+X29+AP29+BH29+BZ29+CR29+DJ29+EB29+ET29+FL29+GD29+GV29+HN29+IF29+IX29+JP29+KH29+KZ29+LR29+MJ29+NB29+NT29+OL29+PD29+PV29+QN29</f>
        <v>27</v>
      </c>
      <c r="F57" s="420">
        <f>G29+Y29+AQ29+BI29+CA29+CS29+DK29+EC29+EU29+FM29+GE29+GW29+HO29+IG29+IY29+JQ29+KI29+LA29+LS29+MK29+NC29+NU29+OM29+PE29+PW29+QO29</f>
        <v>73</v>
      </c>
      <c r="G57" s="420">
        <f>H29+Z29+AR29+BJ29+CB29+CT29+DL29+ED29+EV29+FN29+GF29+GX29+HP29+IH29+IZ29+JR29+KJ29+LB29+LT29+ML29+ND29+NV29+ON29+PF29+PX29+QP29</f>
        <v>45</v>
      </c>
      <c r="H57" s="420">
        <f>D29+V29+AN29+BF29+BX29+CP29+DH29+DZ29+ER29+FJ29+GB29+GT29+HL29+ID29+IV29+JN29+KF29+KX29+LP29+MH29+MZ29+NR29+OJ29+PB29+PT29+QL29</f>
        <v>7</v>
      </c>
      <c r="I57" s="420">
        <f>E29+W29+AO29+BG29+BY29+CQ29+DI29+EA29+ES29+FK29+GC29+GU29+HM29+IE29+IW29+JO29+KG29+KY29+LQ29+MI29+NA29+NS29+OK29+PC29+PU29+QM29</f>
        <v>7</v>
      </c>
      <c r="J57" s="420">
        <f>J29+AB29+AT29+BL29+CD29+CV29+DN29+EF29+EX29+FP29+GH29+GZ29+HR29+IJ29+JB29+JT29+KL29+LD29+LV29+MN29+NF29+NX29+OP29+PH29+PZ29+QR29</f>
        <v>330</v>
      </c>
      <c r="K57" s="421"/>
      <c r="L57" s="421"/>
      <c r="M57" s="421"/>
      <c r="N57" s="421"/>
      <c r="O57" s="421"/>
      <c r="P57" s="421"/>
      <c r="Q57" s="421"/>
      <c r="R57" s="421"/>
      <c r="S57" s="421"/>
      <c r="T57" s="421"/>
      <c r="U57" s="422"/>
      <c r="V57" s="423">
        <f>((AD29*100)/(AD29+AB29))+((X29+Z29)*2)+(V29*1.5)-(W29*2)</f>
        <v>60.8870967741935</v>
      </c>
      <c r="W57" s="424">
        <f>((AV29*100)/(AV29+AT29))+((AP29+AR29)*2)+(AN29*1.5)-(AO29*2)</f>
        <v>26.6666666666667</v>
      </c>
      <c r="X57" s="425">
        <f>((BN29*100)/(BN29+BL29))+((BH29+BJ29)*2)+(BF29*1.5)-(BG29*2)</f>
        <v>39.2727272727273</v>
      </c>
      <c r="Y57" s="426">
        <f>((L29*100)/(L29+J29))+((F29+H29)*2)+(D29*1.5)-(E29*2)</f>
        <v>48.0405405405405</v>
      </c>
      <c r="Z57" s="427">
        <f>((CF29*100)/(CF29+CD29))+((BZ29+CB29)*2)+(BX29*1.5)-(BY29*2)</f>
        <v>22.7272727272727</v>
      </c>
      <c r="AA57" s="424">
        <f>((CX29*100)/(CX29+CV29))+((CR29+CT29)*2)+(CP29*1.5)-(CQ29*2)</f>
        <v>45.2297297297297</v>
      </c>
      <c r="AB57" s="428">
        <f>((DP29*100)/(DP29+DN29))+((DJ29+DL29)*2)+(DH29*1.5)-(DI29*2)</f>
        <v>49.5</v>
      </c>
      <c r="AC57" s="429">
        <f>((EH29*100)/(EH29+EF29))+((EB29+ED29)*2)+(DZ29*1.5)-(EA29*2)</f>
        <v>52.4827586206897</v>
      </c>
      <c r="AD57" s="429">
        <f>((EZ29*100)/(EZ29+EX29))+((ET29+EV29)*2)+(ER29*1.5)-(ES29*2)</f>
        <v>46</v>
      </c>
      <c r="AE57" s="429">
        <f>((FR29*100)/(FR29+FP29))+((FL29+FN29)*2)+(FJ29*1.5)-(FK29*2)</f>
        <v>7.88235294117647</v>
      </c>
      <c r="AF57" s="429">
        <f>((GJ29*100)/(GJ29+GH29))+((GD29+GF29)*2)+(GB29*1.5)-(GC29*2)</f>
        <v>0</v>
      </c>
      <c r="AG57" s="429">
        <f>((HB29*100)/(HB29+GZ29))+((GV29+GX29)*2)+(GT29*1.5)-(GU29*2)</f>
        <v>43.1428571428571</v>
      </c>
      <c r="AH57" s="429">
        <f>((HT29*100)/(HT29+HR29))+((HN29+HP29)*2)+(HL29*1.5)-(HM29*2)</f>
        <v>45.5</v>
      </c>
      <c r="AI57" s="430">
        <f>((IL29*100)/(IL29+IJ29))+((IF29+IH29)*2)+(ID29*1.5)-(IE29*2)</f>
        <v>49.7073170731707</v>
      </c>
      <c r="AJ57" s="429">
        <f>((JD29*100)/(JD29+JB29))+((IX29+IZ29)*2)+(IV29*1.5)-(IW29*2)</f>
        <v>47.6666666666667</v>
      </c>
      <c r="AK57" s="429">
        <f>((JV29*100)/(JV29+JT29))+((JP29+JR29)*2)+(JN29*1.5)-(JO29*2)</f>
        <v>23.6470588235294</v>
      </c>
      <c r="AL57" s="429">
        <f>((KN29*100)/(KN29+KL29))+((KH29+KJ29)*2)+(KF29*1.5)-(KG29*2)</f>
        <v>37.6410256410256</v>
      </c>
      <c r="AM57" s="431">
        <f>((LF29*100)/(LF29+LD29))+((KZ29+LB29)*2)+(KX29*1.5)-(KY29*2)</f>
        <v>0</v>
      </c>
      <c r="AN57" s="390"/>
      <c r="AO57" t="s" s="432">
        <v>168</v>
      </c>
      <c r="AP57" s="433">
        <f>AVERAGE(AP39,AP44,AP46,AP53,AP54)</f>
        <v>13.2</v>
      </c>
      <c r="AQ57" s="433">
        <v>12</v>
      </c>
      <c r="AR57" s="433">
        <f>AVERAGE(AR39,AR44,AR46,AR53,AR54)</f>
        <v>11.4</v>
      </c>
      <c r="AS57" s="434">
        <v>5</v>
      </c>
      <c r="AT57" s="435">
        <f>AVERAGE(AT39,AT44,AT46,AT53,AT54)</f>
        <v>0.626442307692308</v>
      </c>
      <c r="AU57" s="436"/>
      <c r="AV57" s="437"/>
      <c r="AW57" s="438"/>
      <c r="AX57" s="439">
        <f>AVERAGE(AX39,AX44,AX46,AX53,AX54)</f>
        <v>3.8</v>
      </c>
      <c r="AY57" s="434">
        <f>AVERAGE(AY39,AY44,AY46,AY53,AY54)</f>
        <v>3.4</v>
      </c>
      <c r="AZ57" s="438">
        <f t="shared" si="1450"/>
        <v>-1</v>
      </c>
      <c r="BA57" s="439">
        <f>AVERAGE(BA39,BA44,BA46,BA53,BA54)</f>
        <v>4</v>
      </c>
      <c r="BB57" s="434">
        <f>AVERAGE(BB39,BB44,BB46,BB53,BB54)</f>
        <v>10.8</v>
      </c>
      <c r="BC57" s="438">
        <f>AVERAGE(BC39,BC44,BC46,BC53,BC54)</f>
        <v>-6.8</v>
      </c>
      <c r="BD57" s="440">
        <f>AVERAGE(BD39,BD44,BD46,BD53,BD54)</f>
        <v>0.2186</v>
      </c>
      <c r="BE57" s="439">
        <f>AVERAGE(BE39,BE44,BE46,BE53,BE54)</f>
        <v>3.6</v>
      </c>
      <c r="BF57" s="433">
        <f>AVERAGE(BF39,BF44,BF46,BF53,BF54)</f>
        <v>4.6</v>
      </c>
      <c r="BG57" s="433">
        <f>AVERAGE(BG39,BG44,BG46,BG53,BG54)</f>
        <v>1</v>
      </c>
      <c r="BH57" s="433">
        <f>AVERAGE(BH39,BH44,BH46,BH53,BH54)</f>
        <v>0.8</v>
      </c>
      <c r="BI57" s="433">
        <f>AVERAGE(BI39,BI44,BI46,BI53,BI54)</f>
        <v>1.4</v>
      </c>
      <c r="BJ57" s="433">
        <f>AVERAGE(BJ39,BJ44,BJ46,BJ53,BJ54)</f>
        <v>0.6</v>
      </c>
      <c r="BK57" s="433">
        <f>AVERAGE(BK39,BK44,BK46,BK53,BK54)</f>
        <v>11.2</v>
      </c>
      <c r="BL57" s="218"/>
      <c r="BM57" s="218"/>
      <c r="BN57" s="218"/>
      <c r="BO57" s="218"/>
      <c r="BP57" s="218"/>
      <c r="BQ57" s="218"/>
      <c r="BR57" s="218"/>
      <c r="BS57" s="218"/>
      <c r="BT57" s="218"/>
      <c r="BU57" s="218"/>
      <c r="BV57" s="218"/>
      <c r="BW57" s="218"/>
      <c r="BX57" s="218"/>
      <c r="BY57" s="218"/>
      <c r="BZ57" s="218"/>
      <c r="CA57" s="218"/>
      <c r="CB57" s="218"/>
      <c r="CC57" s="218"/>
      <c r="CD57" s="218"/>
      <c r="CE57" s="218"/>
      <c r="CF57" s="218"/>
      <c r="CG57" s="218"/>
      <c r="CH57" s="218"/>
      <c r="CI57" s="218"/>
      <c r="CJ57" s="218"/>
      <c r="CK57" s="218"/>
      <c r="CL57" s="218"/>
      <c r="CM57" s="218"/>
      <c r="CN57" s="218"/>
      <c r="CO57" s="218"/>
      <c r="CP57" s="218"/>
      <c r="CQ57" s="218"/>
      <c r="CR57" s="218"/>
      <c r="CS57" s="218"/>
      <c r="CT57" s="218"/>
      <c r="CU57" s="218"/>
      <c r="CV57" s="218"/>
      <c r="CW57" s="218"/>
      <c r="CX57" s="218"/>
      <c r="CY57" s="218"/>
      <c r="CZ57" s="218"/>
      <c r="DA57" s="218"/>
      <c r="DB57" s="218"/>
      <c r="DC57" s="218"/>
      <c r="DD57" s="218"/>
      <c r="DE57" s="218"/>
      <c r="DF57" s="218"/>
      <c r="DG57" s="218"/>
      <c r="DH57" s="218"/>
      <c r="DI57" s="218"/>
      <c r="DJ57" s="218"/>
      <c r="DK57" s="218"/>
      <c r="DL57" s="218"/>
      <c r="DM57" s="218"/>
      <c r="DN57" s="218"/>
      <c r="DO57" s="218"/>
      <c r="DP57" s="218"/>
      <c r="DQ57" s="218"/>
      <c r="DR57" s="218"/>
      <c r="DS57" s="218"/>
      <c r="DT57" s="218"/>
      <c r="DU57" s="218"/>
      <c r="DV57" s="218"/>
      <c r="DW57" s="218"/>
      <c r="DX57" s="218"/>
      <c r="DY57" s="218"/>
      <c r="DZ57" s="218"/>
      <c r="EA57" s="218"/>
      <c r="EB57" s="218"/>
      <c r="EC57" s="218"/>
      <c r="ED57" s="218"/>
      <c r="EE57" s="218"/>
      <c r="EF57" s="218"/>
      <c r="EG57" s="218"/>
      <c r="EH57" s="218"/>
      <c r="EI57" s="218"/>
      <c r="EJ57" s="218"/>
      <c r="EK57" s="218"/>
      <c r="EL57" s="218"/>
      <c r="EM57" s="218"/>
      <c r="EN57" s="218"/>
      <c r="EO57" s="218"/>
      <c r="EP57" s="218"/>
      <c r="EQ57" s="218"/>
      <c r="ER57" s="218"/>
      <c r="ES57" s="218"/>
      <c r="ET57" s="218"/>
      <c r="EU57" s="218"/>
      <c r="EV57" s="218"/>
      <c r="EW57" s="218"/>
      <c r="EX57" s="218"/>
      <c r="EY57" s="218"/>
      <c r="EZ57" s="218"/>
      <c r="FA57" s="218"/>
      <c r="FB57" s="218"/>
      <c r="FC57" s="218"/>
      <c r="FD57" s="218"/>
      <c r="FE57" s="218"/>
      <c r="FF57" s="218"/>
      <c r="FG57" s="218"/>
      <c r="FH57" s="218"/>
      <c r="FI57" s="218"/>
      <c r="FJ57" s="218"/>
      <c r="FK57" s="218"/>
      <c r="FL57" s="218"/>
      <c r="FM57" s="218"/>
      <c r="FN57" s="218"/>
      <c r="FO57" s="218"/>
      <c r="FP57" s="218"/>
      <c r="FQ57" s="218"/>
      <c r="FR57" s="218"/>
      <c r="FS57" s="218"/>
      <c r="FT57" s="218"/>
      <c r="FU57" s="218"/>
      <c r="FV57" s="218"/>
      <c r="FW57" s="218"/>
      <c r="FX57" s="218"/>
      <c r="FY57" s="218"/>
      <c r="FZ57" s="218"/>
      <c r="GA57" s="218"/>
      <c r="GB57" s="218"/>
      <c r="GC57" s="218"/>
      <c r="GD57" s="218"/>
      <c r="GE57" s="218"/>
      <c r="GF57" s="218"/>
      <c r="GG57" s="218"/>
      <c r="GH57" s="218"/>
      <c r="GI57" s="218"/>
      <c r="GJ57" s="218"/>
      <c r="GK57" s="218"/>
      <c r="GL57" s="218"/>
      <c r="GM57" s="218"/>
      <c r="GN57" s="218"/>
      <c r="GO57" s="218"/>
      <c r="GP57" s="218"/>
      <c r="GQ57" s="218"/>
      <c r="GR57" s="218"/>
      <c r="GS57" s="218"/>
      <c r="GT57" s="218"/>
      <c r="GU57" s="218"/>
      <c r="GV57" s="218"/>
      <c r="GW57" s="218"/>
      <c r="GX57" s="218"/>
      <c r="GY57" s="218"/>
      <c r="GZ57" s="218"/>
      <c r="HA57" s="218"/>
      <c r="HB57" s="218"/>
      <c r="HC57" s="218"/>
      <c r="HD57" s="218"/>
      <c r="HE57" s="218"/>
      <c r="HF57" s="218"/>
      <c r="HG57" s="218"/>
      <c r="HH57" s="218"/>
      <c r="HI57" s="218"/>
      <c r="HJ57" s="218"/>
      <c r="HK57" s="218"/>
      <c r="HL57" s="218"/>
      <c r="HM57" s="218"/>
      <c r="HN57" s="218"/>
      <c r="HO57" s="218"/>
      <c r="HP57" s="218"/>
      <c r="HQ57" s="218"/>
      <c r="HR57" s="218"/>
      <c r="HS57" s="218"/>
      <c r="HT57" s="218"/>
      <c r="HU57" s="218"/>
      <c r="HV57" s="218"/>
      <c r="HW57" s="218"/>
      <c r="HX57" s="218"/>
      <c r="HY57" s="218"/>
      <c r="HZ57" s="218"/>
      <c r="IA57" s="218"/>
      <c r="IB57" s="218"/>
      <c r="IC57" s="218"/>
      <c r="ID57" s="218"/>
      <c r="IE57" s="218"/>
      <c r="IF57" s="218"/>
      <c r="IG57" s="218"/>
      <c r="IH57" s="218"/>
      <c r="II57" s="218"/>
      <c r="IJ57" s="218"/>
      <c r="IK57" s="218"/>
      <c r="IL57" s="218"/>
      <c r="IM57" s="218"/>
      <c r="IN57" s="218"/>
      <c r="IO57" s="218"/>
      <c r="IP57" s="218"/>
      <c r="IQ57" s="218"/>
      <c r="IR57" s="218"/>
      <c r="IS57" s="218"/>
      <c r="IT57" s="218"/>
      <c r="IU57" s="218"/>
      <c r="IV57" s="218"/>
      <c r="IW57" s="218"/>
      <c r="IX57" s="218"/>
      <c r="IY57" s="218"/>
      <c r="IZ57" s="218"/>
      <c r="JA57" s="218"/>
      <c r="JB57" s="218"/>
      <c r="JC57" s="218"/>
      <c r="JD57" s="218"/>
      <c r="JE57" s="218"/>
      <c r="JF57" s="218"/>
      <c r="JG57" s="218"/>
      <c r="JH57" s="218"/>
      <c r="JI57" s="218"/>
      <c r="JJ57" s="218"/>
      <c r="JK57" s="218"/>
      <c r="JL57" s="218"/>
      <c r="JM57" s="218"/>
      <c r="JN57" s="218"/>
      <c r="JO57" s="218"/>
      <c r="JP57" s="218"/>
      <c r="JQ57" s="218"/>
      <c r="JR57" s="218"/>
      <c r="JS57" s="218"/>
      <c r="JT57" s="218"/>
      <c r="JU57" s="218"/>
      <c r="JV57" s="218"/>
      <c r="JW57" s="218"/>
      <c r="JX57" s="218"/>
      <c r="JY57" s="218"/>
      <c r="JZ57" s="218"/>
      <c r="KA57" s="218"/>
      <c r="KB57" s="218"/>
      <c r="KC57" s="218"/>
      <c r="KD57" s="218"/>
      <c r="KE57" s="218"/>
      <c r="KF57" s="218"/>
      <c r="KG57" s="218"/>
      <c r="KH57" s="218"/>
      <c r="KI57" s="218"/>
      <c r="KJ57" s="218"/>
      <c r="KK57" s="218"/>
      <c r="KL57" s="218"/>
      <c r="KM57" s="218"/>
      <c r="KN57" s="218"/>
      <c r="KO57" s="218"/>
      <c r="KP57" s="218"/>
      <c r="KQ57" s="218"/>
      <c r="KR57" s="218"/>
      <c r="KS57" s="218"/>
      <c r="KT57" s="218"/>
      <c r="KU57" s="218"/>
      <c r="KV57" s="218"/>
      <c r="KW57" s="218"/>
      <c r="KX57" s="218"/>
      <c r="KY57" s="218"/>
      <c r="KZ57" s="218"/>
      <c r="LA57" s="218"/>
      <c r="LB57" s="218"/>
      <c r="LC57" s="218"/>
      <c r="LD57" s="218"/>
      <c r="LE57" s="218"/>
      <c r="LF57" s="218"/>
      <c r="LG57" s="218"/>
      <c r="LH57" s="218"/>
      <c r="LI57" s="218"/>
      <c r="LJ57" s="218"/>
      <c r="LK57" s="218"/>
      <c r="LL57" s="218"/>
      <c r="LM57" s="218"/>
      <c r="LN57" s="218"/>
      <c r="LO57" s="218"/>
      <c r="LP57" s="218"/>
      <c r="LQ57" s="218"/>
      <c r="LR57" s="218"/>
      <c r="LS57" s="218"/>
      <c r="LT57" s="218"/>
      <c r="LU57" s="218"/>
      <c r="LV57" s="218"/>
      <c r="LW57" s="218"/>
      <c r="LX57" s="218"/>
      <c r="LY57" s="218"/>
      <c r="LZ57" s="218"/>
      <c r="MA57" s="218"/>
      <c r="MB57" s="218"/>
      <c r="MC57" s="218"/>
      <c r="MD57" s="218"/>
      <c r="ME57" s="218"/>
      <c r="MF57" s="218"/>
      <c r="MG57" s="218"/>
      <c r="MH57" s="218"/>
      <c r="MI57" s="218"/>
      <c r="MJ57" s="218"/>
      <c r="MK57" s="218"/>
      <c r="ML57" s="218"/>
      <c r="MM57" s="218"/>
      <c r="MN57" s="218"/>
      <c r="MO57" s="218"/>
      <c r="MP57" s="218"/>
      <c r="MQ57" s="218"/>
      <c r="MR57" s="218"/>
      <c r="MS57" s="218"/>
      <c r="MT57" s="218"/>
      <c r="MU57" s="218"/>
      <c r="MV57" s="218"/>
      <c r="MW57" s="218"/>
      <c r="MX57" s="218"/>
      <c r="MY57" s="218"/>
      <c r="MZ57" s="218"/>
      <c r="NA57" s="218"/>
      <c r="NB57" s="218"/>
      <c r="NC57" s="218"/>
      <c r="ND57" s="218"/>
      <c r="NE57" s="218"/>
      <c r="NF57" s="218"/>
      <c r="NG57" s="218"/>
      <c r="NH57" s="218"/>
      <c r="NI57" s="218"/>
      <c r="NJ57" s="218"/>
      <c r="NK57" s="218"/>
      <c r="NL57" s="218"/>
      <c r="NM57" s="218"/>
      <c r="NN57" s="218"/>
      <c r="NO57" s="218"/>
      <c r="NP57" s="218"/>
      <c r="NQ57" s="218"/>
      <c r="NR57" s="218"/>
      <c r="NS57" s="218"/>
      <c r="NT57" s="218"/>
      <c r="NU57" s="218"/>
      <c r="NV57" s="218"/>
      <c r="NW57" s="218"/>
      <c r="NX57" s="218"/>
      <c r="NY57" s="218"/>
      <c r="NZ57" s="218"/>
      <c r="OA57" s="218"/>
      <c r="OB57" s="218"/>
      <c r="OC57" s="218"/>
      <c r="OD57" s="218"/>
      <c r="OE57" s="218"/>
      <c r="OF57" s="218"/>
      <c r="OG57" s="218"/>
      <c r="OH57" s="218"/>
      <c r="OI57" s="218"/>
      <c r="OJ57" s="218"/>
      <c r="OK57" s="218"/>
      <c r="OL57" s="218"/>
      <c r="OM57" s="218"/>
      <c r="ON57" s="218"/>
      <c r="OO57" s="218"/>
      <c r="OP57" s="218"/>
      <c r="OQ57" s="218"/>
      <c r="OR57" s="218"/>
      <c r="OS57" s="218"/>
      <c r="OT57" s="218"/>
      <c r="OU57" s="218"/>
      <c r="OV57" s="218"/>
      <c r="OW57" s="218"/>
      <c r="OX57" s="218"/>
      <c r="OY57" s="218"/>
      <c r="OZ57" s="218"/>
      <c r="PA57" s="218"/>
      <c r="PB57" s="218"/>
      <c r="PC57" s="218"/>
      <c r="PD57" s="218"/>
      <c r="PE57" s="218"/>
      <c r="PF57" s="218"/>
      <c r="PG57" s="218"/>
      <c r="PH57" s="218"/>
      <c r="PI57" s="218"/>
      <c r="PJ57" s="218"/>
      <c r="PK57" s="218"/>
      <c r="PL57" s="218"/>
      <c r="PM57" s="218"/>
      <c r="PN57" s="218"/>
      <c r="PO57" s="218"/>
      <c r="PP57" s="218"/>
      <c r="PQ57" s="218"/>
      <c r="PR57" s="218"/>
      <c r="PS57" s="218"/>
      <c r="PT57" s="218"/>
      <c r="PU57" s="218"/>
      <c r="PV57" s="218"/>
      <c r="PW57" s="218"/>
      <c r="PX57" s="218"/>
      <c r="PY57" s="218"/>
      <c r="PZ57" s="218"/>
      <c r="QA57" s="218"/>
      <c r="QB57" s="218"/>
      <c r="QC57" s="218"/>
      <c r="QD57" s="218"/>
      <c r="QE57" s="218"/>
      <c r="QF57" s="218"/>
      <c r="QG57" s="218"/>
      <c r="QH57" s="218"/>
      <c r="QI57" s="218"/>
      <c r="QJ57" s="218"/>
      <c r="QK57" s="218"/>
      <c r="QL57" s="218"/>
      <c r="QM57" s="218"/>
      <c r="QN57" s="218"/>
      <c r="QO57" s="218"/>
      <c r="QP57" s="218"/>
      <c r="QQ57" s="218"/>
      <c r="QR57" s="218"/>
      <c r="QS57" s="218"/>
      <c r="QT57" s="218"/>
      <c r="QU57" s="218"/>
      <c r="QV57" s="218"/>
      <c r="QW57" s="218"/>
      <c r="QX57" s="218"/>
      <c r="QY57" s="218"/>
      <c r="QZ57" s="218"/>
      <c r="RA57" s="218"/>
      <c r="RB57" s="218"/>
      <c r="RC57" s="219"/>
    </row>
    <row r="58" ht="25.4" customHeight="1">
      <c r="A58" t="s" s="441">
        <v>84</v>
      </c>
      <c r="B58" s="442">
        <f>AVERAGE(W58,AA58,AB58,AC58,AD58,AE58,AF58,AG58,AH58,AJ58,AK58,AL58,AM58)</f>
        <v>23.6996976762863</v>
      </c>
      <c r="C58" s="443">
        <f>(D58*100%)/(D58+J58)</f>
        <v>0.238095238095238</v>
      </c>
      <c r="D58" s="444">
        <f>L30+AD30+AV30+BN30+CF30+CX30+DP30+EH30+EZ30+FR30+GJ30+HB30+HT30+IL30+JD30+JV30+KN30+LF30+LX30+MP30+NH30+NZ30+OR30+PJ30+QB30+QT30</f>
        <v>45</v>
      </c>
      <c r="E58" s="444">
        <f>F30+X30+AP30+BH30+BZ30+CR30+DJ30+EB30+ET30+FL30+GD30+GV30+HN30+IF30+IX30+JP30+KH30+KZ30+LR30+MJ30+NB30+NT30+OL30+PD30+PV30+QN30</f>
        <v>10</v>
      </c>
      <c r="F58" s="444">
        <f>G30+Y30+AQ30+BI30+CA30+CS30+DK30+EC30+EU30+FM30+GE30+GW30+HO30+IG30+IY30+JQ30+KI30+LA30+LS30+MK30+NC30+NU30+OM30+PE30+PW30+QO30</f>
        <v>16</v>
      </c>
      <c r="G58" s="444">
        <f>H30+Z30+AR30+BJ30+CB30+CT30+DL30+ED30+EV30+FN30+GF30+GX30+HP30+IH30+IZ30+JR30+KJ30+LB30+LT30+ML30+ND30+NV30+ON30+PF30+PX30+QP30</f>
        <v>19</v>
      </c>
      <c r="H58" s="444">
        <f>D30+V30+AN30+BF30+BX30+CP30+DH30+DZ30+ER30+FJ30+GB30+GT30+HL30+ID30+IV30+JN30+KF30+KX30+LP30+MH30+MZ30+NR30+OJ30+PB30+PT30+QL30</f>
        <v>4</v>
      </c>
      <c r="I58" s="444">
        <f>E30+W30+AO30+BG30+BY30+CQ30+DI30+EA30+ES30+FK30+GC30+GU30+HM30+IE30+IW30+JO30+KG30+KY30+LQ30+MI30+NA30+NS30+OK30+PC30+PU30+QM30</f>
        <v>4</v>
      </c>
      <c r="J58" s="444">
        <f>J30+AB30+AT30+BL30+CD30+CV30+DN30+EF30+EX30+FP30+GH30+GZ30+HR30+IJ30+JB30+JT30+KL30+LD30+LV30+MN30+NF30+NX30+OP30+PH30+PZ30+QR30</f>
        <v>144</v>
      </c>
      <c r="K58" s="445"/>
      <c r="L58" s="445"/>
      <c r="M58" s="445"/>
      <c r="N58" s="445"/>
      <c r="O58" s="445"/>
      <c r="P58" s="445"/>
      <c r="Q58" s="445"/>
      <c r="R58" s="445"/>
      <c r="S58" s="445"/>
      <c r="T58" s="445"/>
      <c r="U58" s="446"/>
      <c r="V58" s="252"/>
      <c r="W58" s="447">
        <f>((AV30*100)/(AV30+AT30))+((AP30+AR30)*2)+(AN30*1.5)-(AO30*2)</f>
        <v>48</v>
      </c>
      <c r="X58" s="254"/>
      <c r="Y58" s="254"/>
      <c r="Z58" s="252"/>
      <c r="AA58" s="447">
        <f>((CX30*100)/(CX30+CV30))+((CR30+CT30)*2)+(CP30*1.5)-(CQ30*2)</f>
        <v>0</v>
      </c>
      <c r="AB58" s="448">
        <f>((DP30*100)/(DP30+DN30))+((DJ30+DL30)*2)+(DH30*1.5)-(DI30*2)</f>
        <v>61.5</v>
      </c>
      <c r="AC58" s="449">
        <f>((EH30*100)/(EH30+EF30))+((EB30+ED30)*2)+(DZ30*1.5)-(EA30*2)</f>
        <v>27</v>
      </c>
      <c r="AD58" s="449">
        <f>((EZ30*100)/(EZ30+EX30))+((ET30+EV30)*2)+(ER30*1.5)-(ES30*2)</f>
        <v>30.9230769230769</v>
      </c>
      <c r="AE58" s="449">
        <f>((FR30*100)/(FR30+FP30))+((FL30+FN30)*2)+(FJ30*1.5)-(FK30*2)</f>
        <v>23.7857142857143</v>
      </c>
      <c r="AF58" s="430">
        <f>((GJ30*100)/(GJ30+GH30))+((GD30+GF30)*2)+(GB30*1.5)-(GC30*2)</f>
        <v>41.1296296296296</v>
      </c>
      <c r="AG58" s="449">
        <f>((HB30*100)/(HB30+GZ30))+((GV30+GX30)*2)+(GT30*1.5)-(GU30*2)</f>
        <v>0</v>
      </c>
      <c r="AH58" s="430">
        <f>((HT30*100)/(HT30+HR30))+((HN30+HP30)*2)+(HL30*1.5)-(HM30*2)</f>
        <v>24</v>
      </c>
      <c r="AI58" s="450"/>
      <c r="AJ58" s="430">
        <f>((JD30*100)/(JD30+JB30))+((IX30+IZ30)*2)+(IV30*1.5)-(IW30*2)</f>
        <v>25.7391304347826</v>
      </c>
      <c r="AK58" s="430">
        <f>((JV30*100)/(JV30+JT30))+((JP30+JR30)*2)+(JN30*1.5)-(JO30*2)</f>
        <v>0</v>
      </c>
      <c r="AL58" s="430">
        <f>((KN30*100)/(KN30+KL30))+((KH30+KJ30)*2)+(KF30*1.5)-(KG30*2)</f>
        <v>0</v>
      </c>
      <c r="AM58" s="451">
        <f>((LF30*100)/(LF30+LD30))+((KZ30+LB30)*2)+(KX30*1.5)-(KY30*2)</f>
        <v>26.0185185185185</v>
      </c>
      <c r="AN58" s="218"/>
      <c r="AO58" s="218"/>
      <c r="AP58" s="218"/>
      <c r="AQ58" s="218"/>
      <c r="AR58" s="218"/>
      <c r="AS58" s="218"/>
      <c r="AT58" t="s" s="452">
        <v>169</v>
      </c>
      <c r="AU58" s="218"/>
      <c r="AV58" s="218"/>
      <c r="AW58" t="s" s="453">
        <v>169</v>
      </c>
      <c r="AX58" s="218"/>
      <c r="AY58" s="218"/>
      <c r="AZ58" t="s" s="453">
        <v>169</v>
      </c>
      <c r="BA58" s="218"/>
      <c r="BB58" s="218"/>
      <c r="BC58" t="s" s="453">
        <v>169</v>
      </c>
      <c r="BD58" t="s" s="453">
        <v>169</v>
      </c>
      <c r="BE58" s="218"/>
      <c r="BF58" s="218"/>
      <c r="BG58" s="218"/>
      <c r="BH58" s="218"/>
      <c r="BI58" s="218"/>
      <c r="BJ58" s="218"/>
      <c r="BK58" s="218"/>
      <c r="BL58" s="218"/>
      <c r="BM58" s="218"/>
      <c r="BN58" s="218"/>
      <c r="BO58" s="218"/>
      <c r="BP58" s="218"/>
      <c r="BQ58" s="218"/>
      <c r="BR58" s="218"/>
      <c r="BS58" s="218"/>
      <c r="BT58" s="218"/>
      <c r="BU58" s="218"/>
      <c r="BV58" s="218"/>
      <c r="BW58" s="218"/>
      <c r="BX58" s="218"/>
      <c r="BY58" s="218"/>
      <c r="BZ58" s="218"/>
      <c r="CA58" s="218"/>
      <c r="CB58" s="218"/>
      <c r="CC58" s="218"/>
      <c r="CD58" s="218"/>
      <c r="CE58" s="218"/>
      <c r="CF58" s="218"/>
      <c r="CG58" s="218"/>
      <c r="CH58" s="218"/>
      <c r="CI58" s="218"/>
      <c r="CJ58" s="218"/>
      <c r="CK58" s="218"/>
      <c r="CL58" s="218"/>
      <c r="CM58" s="218"/>
      <c r="CN58" s="218"/>
      <c r="CO58" s="218"/>
      <c r="CP58" s="218"/>
      <c r="CQ58" s="218"/>
      <c r="CR58" s="218"/>
      <c r="CS58" s="218"/>
      <c r="CT58" s="218"/>
      <c r="CU58" s="218"/>
      <c r="CV58" s="218"/>
      <c r="CW58" s="218"/>
      <c r="CX58" s="218"/>
      <c r="CY58" s="218"/>
      <c r="CZ58" s="218"/>
      <c r="DA58" s="218"/>
      <c r="DB58" s="218"/>
      <c r="DC58" s="218"/>
      <c r="DD58" s="218"/>
      <c r="DE58" s="218"/>
      <c r="DF58" s="218"/>
      <c r="DG58" s="218"/>
      <c r="DH58" s="218"/>
      <c r="DI58" s="218"/>
      <c r="DJ58" s="218"/>
      <c r="DK58" s="218"/>
      <c r="DL58" s="218"/>
      <c r="DM58" s="218"/>
      <c r="DN58" s="218"/>
      <c r="DO58" s="218"/>
      <c r="DP58" s="218"/>
      <c r="DQ58" s="218"/>
      <c r="DR58" s="218"/>
      <c r="DS58" s="218"/>
      <c r="DT58" s="218"/>
      <c r="DU58" s="218"/>
      <c r="DV58" s="218"/>
      <c r="DW58" s="218"/>
      <c r="DX58" s="218"/>
      <c r="DY58" s="218"/>
      <c r="DZ58" s="218"/>
      <c r="EA58" s="218"/>
      <c r="EB58" s="218"/>
      <c r="EC58" s="218"/>
      <c r="ED58" s="218"/>
      <c r="EE58" s="218"/>
      <c r="EF58" s="218"/>
      <c r="EG58" s="218"/>
      <c r="EH58" s="218"/>
      <c r="EI58" s="218"/>
      <c r="EJ58" s="218"/>
      <c r="EK58" s="218"/>
      <c r="EL58" s="218"/>
      <c r="EM58" s="218"/>
      <c r="EN58" s="218"/>
      <c r="EO58" s="218"/>
      <c r="EP58" s="218"/>
      <c r="EQ58" s="218"/>
      <c r="ER58" s="218"/>
      <c r="ES58" s="218"/>
      <c r="ET58" s="218"/>
      <c r="EU58" s="218"/>
      <c r="EV58" s="218"/>
      <c r="EW58" s="218"/>
      <c r="EX58" s="218"/>
      <c r="EY58" s="218"/>
      <c r="EZ58" s="218"/>
      <c r="FA58" s="218"/>
      <c r="FB58" s="218"/>
      <c r="FC58" s="218"/>
      <c r="FD58" s="218"/>
      <c r="FE58" s="218"/>
      <c r="FF58" s="218"/>
      <c r="FG58" s="218"/>
      <c r="FH58" s="218"/>
      <c r="FI58" s="218"/>
      <c r="FJ58" s="218"/>
      <c r="FK58" s="218"/>
      <c r="FL58" s="218"/>
      <c r="FM58" s="218"/>
      <c r="FN58" s="218"/>
      <c r="FO58" s="218"/>
      <c r="FP58" s="218"/>
      <c r="FQ58" s="218"/>
      <c r="FR58" s="218"/>
      <c r="FS58" s="218"/>
      <c r="FT58" s="218"/>
      <c r="FU58" s="218"/>
      <c r="FV58" s="218"/>
      <c r="FW58" s="218"/>
      <c r="FX58" s="218"/>
      <c r="FY58" s="218"/>
      <c r="FZ58" s="218"/>
      <c r="GA58" s="218"/>
      <c r="GB58" s="218"/>
      <c r="GC58" s="218"/>
      <c r="GD58" s="218"/>
      <c r="GE58" s="218"/>
      <c r="GF58" s="218"/>
      <c r="GG58" s="218"/>
      <c r="GH58" s="218"/>
      <c r="GI58" s="218"/>
      <c r="GJ58" s="218"/>
      <c r="GK58" s="218"/>
      <c r="GL58" s="218"/>
      <c r="GM58" s="218"/>
      <c r="GN58" s="218"/>
      <c r="GO58" s="218"/>
      <c r="GP58" s="218"/>
      <c r="GQ58" s="218"/>
      <c r="GR58" s="218"/>
      <c r="GS58" s="218"/>
      <c r="GT58" s="218"/>
      <c r="GU58" s="218"/>
      <c r="GV58" s="218"/>
      <c r="GW58" s="218"/>
      <c r="GX58" s="218"/>
      <c r="GY58" s="218"/>
      <c r="GZ58" s="218"/>
      <c r="HA58" s="218"/>
      <c r="HB58" s="218"/>
      <c r="HC58" s="218"/>
      <c r="HD58" s="218"/>
      <c r="HE58" s="218"/>
      <c r="HF58" s="218"/>
      <c r="HG58" s="218"/>
      <c r="HH58" s="218"/>
      <c r="HI58" s="218"/>
      <c r="HJ58" s="218"/>
      <c r="HK58" s="218"/>
      <c r="HL58" s="218"/>
      <c r="HM58" s="218"/>
      <c r="HN58" s="218"/>
      <c r="HO58" s="218"/>
      <c r="HP58" s="218"/>
      <c r="HQ58" s="218"/>
      <c r="HR58" s="218"/>
      <c r="HS58" s="218"/>
      <c r="HT58" s="218"/>
      <c r="HU58" s="218"/>
      <c r="HV58" s="218"/>
      <c r="HW58" s="218"/>
      <c r="HX58" s="218"/>
      <c r="HY58" s="218"/>
      <c r="HZ58" s="218"/>
      <c r="IA58" s="218"/>
      <c r="IB58" s="218"/>
      <c r="IC58" s="218"/>
      <c r="ID58" s="218"/>
      <c r="IE58" s="218"/>
      <c r="IF58" s="218"/>
      <c r="IG58" s="218"/>
      <c r="IH58" s="218"/>
      <c r="II58" s="218"/>
      <c r="IJ58" s="218"/>
      <c r="IK58" s="218"/>
      <c r="IL58" s="218"/>
      <c r="IM58" s="218"/>
      <c r="IN58" s="218"/>
      <c r="IO58" s="218"/>
      <c r="IP58" s="218"/>
      <c r="IQ58" s="218"/>
      <c r="IR58" s="218"/>
      <c r="IS58" s="218"/>
      <c r="IT58" s="218"/>
      <c r="IU58" s="218"/>
      <c r="IV58" s="218"/>
      <c r="IW58" s="218"/>
      <c r="IX58" s="218"/>
      <c r="IY58" s="218"/>
      <c r="IZ58" s="218"/>
      <c r="JA58" s="218"/>
      <c r="JB58" s="218"/>
      <c r="JC58" s="218"/>
      <c r="JD58" s="218"/>
      <c r="JE58" s="218"/>
      <c r="JF58" s="218"/>
      <c r="JG58" s="218"/>
      <c r="JH58" s="218"/>
      <c r="JI58" s="218"/>
      <c r="JJ58" s="218"/>
      <c r="JK58" s="218"/>
      <c r="JL58" s="218"/>
      <c r="JM58" s="218"/>
      <c r="JN58" s="218"/>
      <c r="JO58" s="218"/>
      <c r="JP58" s="218"/>
      <c r="JQ58" s="218"/>
      <c r="JR58" s="218"/>
      <c r="JS58" s="218"/>
      <c r="JT58" s="218"/>
      <c r="JU58" s="218"/>
      <c r="JV58" s="218"/>
      <c r="JW58" s="218"/>
      <c r="JX58" s="218"/>
      <c r="JY58" s="218"/>
      <c r="JZ58" s="218"/>
      <c r="KA58" s="218"/>
      <c r="KB58" s="218"/>
      <c r="KC58" s="218"/>
      <c r="KD58" s="218"/>
      <c r="KE58" s="218"/>
      <c r="KF58" s="218"/>
      <c r="KG58" s="218"/>
      <c r="KH58" s="218"/>
      <c r="KI58" s="218"/>
      <c r="KJ58" s="218"/>
      <c r="KK58" s="218"/>
      <c r="KL58" s="218"/>
      <c r="KM58" s="218"/>
      <c r="KN58" s="218"/>
      <c r="KO58" s="218"/>
      <c r="KP58" s="218"/>
      <c r="KQ58" s="218"/>
      <c r="KR58" s="218"/>
      <c r="KS58" s="218"/>
      <c r="KT58" s="218"/>
      <c r="KU58" s="218"/>
      <c r="KV58" s="218"/>
      <c r="KW58" s="218"/>
      <c r="KX58" s="218"/>
      <c r="KY58" s="218"/>
      <c r="KZ58" s="218"/>
      <c r="LA58" s="218"/>
      <c r="LB58" s="218"/>
      <c r="LC58" s="218"/>
      <c r="LD58" s="218"/>
      <c r="LE58" s="218"/>
      <c r="LF58" s="218"/>
      <c r="LG58" s="218"/>
      <c r="LH58" s="218"/>
      <c r="LI58" s="218"/>
      <c r="LJ58" s="218"/>
      <c r="LK58" s="218"/>
      <c r="LL58" s="218"/>
      <c r="LM58" s="218"/>
      <c r="LN58" s="218"/>
      <c r="LO58" s="218"/>
      <c r="LP58" s="218"/>
      <c r="LQ58" s="218"/>
      <c r="LR58" s="218"/>
      <c r="LS58" s="218"/>
      <c r="LT58" s="218"/>
      <c r="LU58" s="218"/>
      <c r="LV58" s="218"/>
      <c r="LW58" s="218"/>
      <c r="LX58" s="218"/>
      <c r="LY58" s="218"/>
      <c r="LZ58" s="218"/>
      <c r="MA58" s="218"/>
      <c r="MB58" s="218"/>
      <c r="MC58" s="218"/>
      <c r="MD58" s="218"/>
      <c r="ME58" s="218"/>
      <c r="MF58" s="218"/>
      <c r="MG58" s="218"/>
      <c r="MH58" s="218"/>
      <c r="MI58" s="218"/>
      <c r="MJ58" s="218"/>
      <c r="MK58" s="218"/>
      <c r="ML58" s="218"/>
      <c r="MM58" s="218"/>
      <c r="MN58" s="218"/>
      <c r="MO58" s="218"/>
      <c r="MP58" s="218"/>
      <c r="MQ58" s="218"/>
      <c r="MR58" s="218"/>
      <c r="MS58" s="218"/>
      <c r="MT58" s="218"/>
      <c r="MU58" s="218"/>
      <c r="MV58" s="218"/>
      <c r="MW58" s="218"/>
      <c r="MX58" s="218"/>
      <c r="MY58" s="218"/>
      <c r="MZ58" s="218"/>
      <c r="NA58" s="218"/>
      <c r="NB58" s="218"/>
      <c r="NC58" s="218"/>
      <c r="ND58" s="218"/>
      <c r="NE58" s="218"/>
      <c r="NF58" s="218"/>
      <c r="NG58" s="218"/>
      <c r="NH58" s="218"/>
      <c r="NI58" s="218"/>
      <c r="NJ58" s="218"/>
      <c r="NK58" s="218"/>
      <c r="NL58" s="218"/>
      <c r="NM58" s="218"/>
      <c r="NN58" s="218"/>
      <c r="NO58" s="218"/>
      <c r="NP58" s="218"/>
      <c r="NQ58" s="218"/>
      <c r="NR58" s="218"/>
      <c r="NS58" s="218"/>
      <c r="NT58" s="218"/>
      <c r="NU58" s="218"/>
      <c r="NV58" s="218"/>
      <c r="NW58" s="218"/>
      <c r="NX58" s="218"/>
      <c r="NY58" s="218"/>
      <c r="NZ58" s="218"/>
      <c r="OA58" s="218"/>
      <c r="OB58" s="218"/>
      <c r="OC58" s="218"/>
      <c r="OD58" s="218"/>
      <c r="OE58" s="218"/>
      <c r="OF58" s="218"/>
      <c r="OG58" s="218"/>
      <c r="OH58" s="218"/>
      <c r="OI58" s="218"/>
      <c r="OJ58" s="218"/>
      <c r="OK58" s="218"/>
      <c r="OL58" s="218"/>
      <c r="OM58" s="218"/>
      <c r="ON58" s="218"/>
      <c r="OO58" s="218"/>
      <c r="OP58" s="218"/>
      <c r="OQ58" s="218"/>
      <c r="OR58" s="218"/>
      <c r="OS58" s="218"/>
      <c r="OT58" s="218"/>
      <c r="OU58" s="218"/>
      <c r="OV58" s="218"/>
      <c r="OW58" s="218"/>
      <c r="OX58" s="218"/>
      <c r="OY58" s="218"/>
      <c r="OZ58" s="218"/>
      <c r="PA58" s="218"/>
      <c r="PB58" s="218"/>
      <c r="PC58" s="218"/>
      <c r="PD58" s="218"/>
      <c r="PE58" s="218"/>
      <c r="PF58" s="218"/>
      <c r="PG58" s="218"/>
      <c r="PH58" s="218"/>
      <c r="PI58" s="218"/>
      <c r="PJ58" s="218"/>
      <c r="PK58" s="218"/>
      <c r="PL58" s="218"/>
      <c r="PM58" s="218"/>
      <c r="PN58" s="218"/>
      <c r="PO58" s="218"/>
      <c r="PP58" s="218"/>
      <c r="PQ58" s="218"/>
      <c r="PR58" s="218"/>
      <c r="PS58" s="218"/>
      <c r="PT58" s="218"/>
      <c r="PU58" s="218"/>
      <c r="PV58" s="218"/>
      <c r="PW58" s="218"/>
      <c r="PX58" s="218"/>
      <c r="PY58" s="218"/>
      <c r="PZ58" s="218"/>
      <c r="QA58" s="218"/>
      <c r="QB58" s="218"/>
      <c r="QC58" s="218"/>
      <c r="QD58" s="218"/>
      <c r="QE58" s="218"/>
      <c r="QF58" s="218"/>
      <c r="QG58" s="218"/>
      <c r="QH58" s="218"/>
      <c r="QI58" s="218"/>
      <c r="QJ58" s="218"/>
      <c r="QK58" s="218"/>
      <c r="QL58" s="218"/>
      <c r="QM58" s="218"/>
      <c r="QN58" s="218"/>
      <c r="QO58" s="218"/>
      <c r="QP58" s="218"/>
      <c r="QQ58" s="218"/>
      <c r="QR58" s="218"/>
      <c r="QS58" s="218"/>
      <c r="QT58" s="218"/>
      <c r="QU58" s="218"/>
      <c r="QV58" s="218"/>
      <c r="QW58" s="218"/>
      <c r="QX58" s="218"/>
      <c r="QY58" s="218"/>
      <c r="QZ58" s="218"/>
      <c r="RA58" s="218"/>
      <c r="RB58" s="218"/>
      <c r="RC58" s="219"/>
    </row>
    <row r="59" ht="25.4" customHeight="1">
      <c r="A59" t="s" s="454">
        <v>85</v>
      </c>
      <c r="B59" s="455">
        <f>((D59*100)/(D59+J59))+((E59+G59)*2)+(H59*1.5)-(I59*2)</f>
      </c>
      <c r="C59" s="456">
        <f>(D59*100%)/(D59+J59)</f>
      </c>
      <c r="D59" s="247">
        <f>L31+U31+AD31+AM31+AV31+BE31+BN31+BW31+CF31+CO31+CX31+DG31+DP31+DY31+EH31+EQ31+EZ31</f>
        <v>0</v>
      </c>
      <c r="E59" s="247">
        <f>F31+O31+X31+AG31+AP31+AY31+BH31+BQ31+BZ31+CI31+CR31+DA31+DJ31+DS31+EB31+EK31+ET31</f>
        <v>0</v>
      </c>
      <c r="F59" s="247">
        <f>G31+P31+Y31+AH31+AQ31+AZ31+BI31+BR31+CA31+CJ31+CS31+DB31+DK31+DT31+EC31+EL31+EU31</f>
        <v>0</v>
      </c>
      <c r="G59" s="247">
        <f>H31+Q31+Z31+AI31+AR31+BA31+BJ31+BS31+CB31+CK31+CT31+DC31+DL31+DU31+ED31+EM31+EV31</f>
        <v>0</v>
      </c>
      <c r="H59" s="247">
        <f>D31+M31+V31+AE31+AN31+AW31+BF31+BO31+BX31+CG31+CP31+CY31+DH31+DQ31+DZ31+EI31+ER31</f>
        <v>0</v>
      </c>
      <c r="I59" s="247">
        <f>E31+N31+W31+AF31+AO31+AX31+BG31+BP31+BY31+CH31+CQ31+CZ31+DI31+DR31+EA31+EJ31+ES31</f>
        <v>0</v>
      </c>
      <c r="J59" s="247">
        <f>J31+S31+AB31+AK31+AT31+BC31+BL31+BU31+CD31+CM31+CV31+DE31+DN31+DW31+EF31+EO31+EX31</f>
        <v>0</v>
      </c>
      <c r="K59" s="457"/>
      <c r="L59" s="457"/>
      <c r="M59" s="457"/>
      <c r="N59" s="457"/>
      <c r="O59" s="457"/>
      <c r="P59" s="457"/>
      <c r="Q59" s="457"/>
      <c r="R59" s="457"/>
      <c r="S59" s="457"/>
      <c r="T59" s="457"/>
      <c r="U59" s="458"/>
      <c r="V59" s="267"/>
      <c r="W59" s="459"/>
      <c r="X59" s="268"/>
      <c r="Y59" s="268"/>
      <c r="Z59" s="267"/>
      <c r="AA59" s="459"/>
      <c r="AB59" s="460"/>
      <c r="AC59" s="254"/>
      <c r="AD59" s="254"/>
      <c r="AE59" s="252"/>
      <c r="AF59" s="459"/>
      <c r="AG59" s="254"/>
      <c r="AH59" s="460"/>
      <c r="AI59" s="268"/>
      <c r="AJ59" s="460"/>
      <c r="AK59" s="460"/>
      <c r="AL59" s="460"/>
      <c r="AM59" s="461"/>
      <c r="AN59" s="218"/>
      <c r="AO59" s="218"/>
      <c r="AP59" s="218"/>
      <c r="AQ59" s="218"/>
      <c r="AR59" s="218"/>
      <c r="AS59" s="218"/>
      <c r="AT59" s="218"/>
      <c r="AU59" s="462"/>
      <c r="AV59" s="462"/>
      <c r="AW59" s="462"/>
      <c r="AX59" s="218"/>
      <c r="AY59" s="218"/>
      <c r="AZ59" s="218"/>
      <c r="BA59" s="218"/>
      <c r="BB59" s="218"/>
      <c r="BC59" s="218"/>
      <c r="BD59" s="218"/>
      <c r="BE59" s="218"/>
      <c r="BF59" s="218"/>
      <c r="BG59" s="218"/>
      <c r="BH59" s="218"/>
      <c r="BI59" s="218"/>
      <c r="BJ59" s="218"/>
      <c r="BK59" s="218"/>
      <c r="BL59" s="218"/>
      <c r="BM59" s="218"/>
      <c r="BN59" s="218"/>
      <c r="BO59" s="218"/>
      <c r="BP59" s="218"/>
      <c r="BQ59" s="218"/>
      <c r="BR59" s="218"/>
      <c r="BS59" s="218"/>
      <c r="BT59" s="218"/>
      <c r="BU59" s="218"/>
      <c r="BV59" s="218"/>
      <c r="BW59" s="218"/>
      <c r="BX59" s="218"/>
      <c r="BY59" s="218"/>
      <c r="BZ59" s="218"/>
      <c r="CA59" s="218"/>
      <c r="CB59" s="218"/>
      <c r="CC59" s="218"/>
      <c r="CD59" s="218"/>
      <c r="CE59" s="218"/>
      <c r="CF59" s="218"/>
      <c r="CG59" s="218"/>
      <c r="CH59" s="218"/>
      <c r="CI59" s="218"/>
      <c r="CJ59" s="218"/>
      <c r="CK59" s="218"/>
      <c r="CL59" s="218"/>
      <c r="CM59" s="218"/>
      <c r="CN59" s="218"/>
      <c r="CO59" s="218"/>
      <c r="CP59" s="218"/>
      <c r="CQ59" s="218"/>
      <c r="CR59" s="218"/>
      <c r="CS59" s="218"/>
      <c r="CT59" s="218"/>
      <c r="CU59" s="218"/>
      <c r="CV59" s="218"/>
      <c r="CW59" s="218"/>
      <c r="CX59" s="218"/>
      <c r="CY59" s="218"/>
      <c r="CZ59" s="218"/>
      <c r="DA59" s="218"/>
      <c r="DB59" s="218"/>
      <c r="DC59" s="218"/>
      <c r="DD59" s="218"/>
      <c r="DE59" s="218"/>
      <c r="DF59" s="218"/>
      <c r="DG59" s="218"/>
      <c r="DH59" s="218"/>
      <c r="DI59" s="218"/>
      <c r="DJ59" s="218"/>
      <c r="DK59" s="218"/>
      <c r="DL59" s="218"/>
      <c r="DM59" s="218"/>
      <c r="DN59" s="218"/>
      <c r="DO59" s="218"/>
      <c r="DP59" s="218"/>
      <c r="DQ59" s="218"/>
      <c r="DR59" s="218"/>
      <c r="DS59" s="218"/>
      <c r="DT59" s="218"/>
      <c r="DU59" s="218"/>
      <c r="DV59" s="218"/>
      <c r="DW59" s="218"/>
      <c r="DX59" s="218"/>
      <c r="DY59" s="218"/>
      <c r="DZ59" s="218"/>
      <c r="EA59" s="218"/>
      <c r="EB59" s="218"/>
      <c r="EC59" s="218"/>
      <c r="ED59" s="218"/>
      <c r="EE59" s="218"/>
      <c r="EF59" s="218"/>
      <c r="EG59" s="218"/>
      <c r="EH59" s="218"/>
      <c r="EI59" s="218"/>
      <c r="EJ59" s="218"/>
      <c r="EK59" s="218"/>
      <c r="EL59" s="218"/>
      <c r="EM59" s="218"/>
      <c r="EN59" s="218"/>
      <c r="EO59" s="218"/>
      <c r="EP59" s="218"/>
      <c r="EQ59" s="218"/>
      <c r="ER59" s="218"/>
      <c r="ES59" s="218"/>
      <c r="ET59" s="218"/>
      <c r="EU59" s="218"/>
      <c r="EV59" s="218"/>
      <c r="EW59" s="218"/>
      <c r="EX59" s="218"/>
      <c r="EY59" s="218"/>
      <c r="EZ59" s="218"/>
      <c r="FA59" s="218"/>
      <c r="FB59" s="218"/>
      <c r="FC59" s="218"/>
      <c r="FD59" s="218"/>
      <c r="FE59" s="218"/>
      <c r="FF59" s="218"/>
      <c r="FG59" s="218"/>
      <c r="FH59" s="218"/>
      <c r="FI59" s="218"/>
      <c r="FJ59" s="218"/>
      <c r="FK59" s="218"/>
      <c r="FL59" s="218"/>
      <c r="FM59" s="218"/>
      <c r="FN59" s="218"/>
      <c r="FO59" s="218"/>
      <c r="FP59" s="218"/>
      <c r="FQ59" s="218"/>
      <c r="FR59" s="218"/>
      <c r="FS59" s="218"/>
      <c r="FT59" s="218"/>
      <c r="FU59" s="218"/>
      <c r="FV59" s="218"/>
      <c r="FW59" s="218"/>
      <c r="FX59" s="218"/>
      <c r="FY59" s="218"/>
      <c r="FZ59" s="218"/>
      <c r="GA59" s="218"/>
      <c r="GB59" s="218"/>
      <c r="GC59" s="218"/>
      <c r="GD59" s="218"/>
      <c r="GE59" s="218"/>
      <c r="GF59" s="218"/>
      <c r="GG59" s="218"/>
      <c r="GH59" s="218"/>
      <c r="GI59" s="218"/>
      <c r="GJ59" s="218"/>
      <c r="GK59" s="218"/>
      <c r="GL59" s="218"/>
      <c r="GM59" s="218"/>
      <c r="GN59" s="218"/>
      <c r="GO59" s="218"/>
      <c r="GP59" s="218"/>
      <c r="GQ59" s="218"/>
      <c r="GR59" s="218"/>
      <c r="GS59" s="218"/>
      <c r="GT59" s="218"/>
      <c r="GU59" s="218"/>
      <c r="GV59" s="218"/>
      <c r="GW59" s="218"/>
      <c r="GX59" s="218"/>
      <c r="GY59" s="218"/>
      <c r="GZ59" s="218"/>
      <c r="HA59" s="218"/>
      <c r="HB59" s="218"/>
      <c r="HC59" s="218"/>
      <c r="HD59" s="218"/>
      <c r="HE59" s="218"/>
      <c r="HF59" s="218"/>
      <c r="HG59" s="218"/>
      <c r="HH59" s="218"/>
      <c r="HI59" s="218"/>
      <c r="HJ59" s="218"/>
      <c r="HK59" s="218"/>
      <c r="HL59" s="218"/>
      <c r="HM59" s="218"/>
      <c r="HN59" s="218"/>
      <c r="HO59" s="218"/>
      <c r="HP59" s="218"/>
      <c r="HQ59" s="218"/>
      <c r="HR59" s="218"/>
      <c r="HS59" s="218"/>
      <c r="HT59" s="218"/>
      <c r="HU59" s="218"/>
      <c r="HV59" s="218"/>
      <c r="HW59" s="218"/>
      <c r="HX59" s="218"/>
      <c r="HY59" s="218"/>
      <c r="HZ59" s="218"/>
      <c r="IA59" s="218"/>
      <c r="IB59" s="218"/>
      <c r="IC59" s="218"/>
      <c r="ID59" s="218"/>
      <c r="IE59" s="218"/>
      <c r="IF59" s="218"/>
      <c r="IG59" s="218"/>
      <c r="IH59" s="218"/>
      <c r="II59" s="218"/>
      <c r="IJ59" s="218"/>
      <c r="IK59" s="218"/>
      <c r="IL59" s="218"/>
      <c r="IM59" s="218"/>
      <c r="IN59" s="218"/>
      <c r="IO59" s="218"/>
      <c r="IP59" s="218"/>
      <c r="IQ59" s="218"/>
      <c r="IR59" s="218"/>
      <c r="IS59" s="218"/>
      <c r="IT59" s="218"/>
      <c r="IU59" s="218"/>
      <c r="IV59" s="218"/>
      <c r="IW59" s="218"/>
      <c r="IX59" s="218"/>
      <c r="IY59" s="218"/>
      <c r="IZ59" s="218"/>
      <c r="JA59" s="218"/>
      <c r="JB59" s="218"/>
      <c r="JC59" s="218"/>
      <c r="JD59" s="218"/>
      <c r="JE59" s="218"/>
      <c r="JF59" s="218"/>
      <c r="JG59" s="218"/>
      <c r="JH59" s="218"/>
      <c r="JI59" s="218"/>
      <c r="JJ59" s="218"/>
      <c r="JK59" s="218"/>
      <c r="JL59" s="218"/>
      <c r="JM59" s="218"/>
      <c r="JN59" s="218"/>
      <c r="JO59" s="218"/>
      <c r="JP59" s="218"/>
      <c r="JQ59" s="218"/>
      <c r="JR59" s="218"/>
      <c r="JS59" s="218"/>
      <c r="JT59" s="218"/>
      <c r="JU59" s="218"/>
      <c r="JV59" s="218"/>
      <c r="JW59" s="218"/>
      <c r="JX59" s="218"/>
      <c r="JY59" s="218"/>
      <c r="JZ59" s="218"/>
      <c r="KA59" s="218"/>
      <c r="KB59" s="218"/>
      <c r="KC59" s="218"/>
      <c r="KD59" s="218"/>
      <c r="KE59" s="218"/>
      <c r="KF59" s="218"/>
      <c r="KG59" s="218"/>
      <c r="KH59" s="218"/>
      <c r="KI59" s="218"/>
      <c r="KJ59" s="218"/>
      <c r="KK59" s="218"/>
      <c r="KL59" s="218"/>
      <c r="KM59" s="218"/>
      <c r="KN59" s="218"/>
      <c r="KO59" s="218"/>
      <c r="KP59" s="218"/>
      <c r="KQ59" s="218"/>
      <c r="KR59" s="218"/>
      <c r="KS59" s="218"/>
      <c r="KT59" s="218"/>
      <c r="KU59" s="218"/>
      <c r="KV59" s="218"/>
      <c r="KW59" s="218"/>
      <c r="KX59" s="218"/>
      <c r="KY59" s="218"/>
      <c r="KZ59" s="218"/>
      <c r="LA59" s="218"/>
      <c r="LB59" s="218"/>
      <c r="LC59" s="218"/>
      <c r="LD59" s="218"/>
      <c r="LE59" s="218"/>
      <c r="LF59" s="218"/>
      <c r="LG59" s="218"/>
      <c r="LH59" s="218"/>
      <c r="LI59" s="218"/>
      <c r="LJ59" s="218"/>
      <c r="LK59" s="218"/>
      <c r="LL59" s="218"/>
      <c r="LM59" s="218"/>
      <c r="LN59" s="218"/>
      <c r="LO59" s="218"/>
      <c r="LP59" s="218"/>
      <c r="LQ59" s="218"/>
      <c r="LR59" s="218"/>
      <c r="LS59" s="218"/>
      <c r="LT59" s="218"/>
      <c r="LU59" s="218"/>
      <c r="LV59" s="218"/>
      <c r="LW59" s="218"/>
      <c r="LX59" s="218"/>
      <c r="LY59" s="218"/>
      <c r="LZ59" s="218"/>
      <c r="MA59" s="218"/>
      <c r="MB59" s="218"/>
      <c r="MC59" s="218"/>
      <c r="MD59" s="218"/>
      <c r="ME59" s="218"/>
      <c r="MF59" s="218"/>
      <c r="MG59" s="218"/>
      <c r="MH59" s="218"/>
      <c r="MI59" s="218"/>
      <c r="MJ59" s="218"/>
      <c r="MK59" s="218"/>
      <c r="ML59" s="218"/>
      <c r="MM59" s="218"/>
      <c r="MN59" s="218"/>
      <c r="MO59" s="218"/>
      <c r="MP59" s="218"/>
      <c r="MQ59" s="218"/>
      <c r="MR59" s="218"/>
      <c r="MS59" s="218"/>
      <c r="MT59" s="218"/>
      <c r="MU59" s="218"/>
      <c r="MV59" s="218"/>
      <c r="MW59" s="218"/>
      <c r="MX59" s="218"/>
      <c r="MY59" s="218"/>
      <c r="MZ59" s="218"/>
      <c r="NA59" s="218"/>
      <c r="NB59" s="218"/>
      <c r="NC59" s="218"/>
      <c r="ND59" s="218"/>
      <c r="NE59" s="218"/>
      <c r="NF59" s="218"/>
      <c r="NG59" s="218"/>
      <c r="NH59" s="218"/>
      <c r="NI59" s="218"/>
      <c r="NJ59" s="218"/>
      <c r="NK59" s="218"/>
      <c r="NL59" s="218"/>
      <c r="NM59" s="218"/>
      <c r="NN59" s="218"/>
      <c r="NO59" s="218"/>
      <c r="NP59" s="218"/>
      <c r="NQ59" s="218"/>
      <c r="NR59" s="218"/>
      <c r="NS59" s="218"/>
      <c r="NT59" s="218"/>
      <c r="NU59" s="218"/>
      <c r="NV59" s="218"/>
      <c r="NW59" s="218"/>
      <c r="NX59" s="218"/>
      <c r="NY59" s="218"/>
      <c r="NZ59" s="218"/>
      <c r="OA59" s="218"/>
      <c r="OB59" s="218"/>
      <c r="OC59" s="218"/>
      <c r="OD59" s="218"/>
      <c r="OE59" s="218"/>
      <c r="OF59" s="218"/>
      <c r="OG59" s="218"/>
      <c r="OH59" s="218"/>
      <c r="OI59" s="218"/>
      <c r="OJ59" s="218"/>
      <c r="OK59" s="218"/>
      <c r="OL59" s="218"/>
      <c r="OM59" s="218"/>
      <c r="ON59" s="218"/>
      <c r="OO59" s="218"/>
      <c r="OP59" s="218"/>
      <c r="OQ59" s="218"/>
      <c r="OR59" s="218"/>
      <c r="OS59" s="218"/>
      <c r="OT59" s="218"/>
      <c r="OU59" s="218"/>
      <c r="OV59" s="218"/>
      <c r="OW59" s="218"/>
      <c r="OX59" s="218"/>
      <c r="OY59" s="218"/>
      <c r="OZ59" s="218"/>
      <c r="PA59" s="218"/>
      <c r="PB59" s="218"/>
      <c r="PC59" s="218"/>
      <c r="PD59" s="218"/>
      <c r="PE59" s="218"/>
      <c r="PF59" s="218"/>
      <c r="PG59" s="218"/>
      <c r="PH59" s="218"/>
      <c r="PI59" s="218"/>
      <c r="PJ59" s="218"/>
      <c r="PK59" s="218"/>
      <c r="PL59" s="218"/>
      <c r="PM59" s="218"/>
      <c r="PN59" s="218"/>
      <c r="PO59" s="218"/>
      <c r="PP59" s="218"/>
      <c r="PQ59" s="218"/>
      <c r="PR59" s="218"/>
      <c r="PS59" s="218"/>
      <c r="PT59" s="218"/>
      <c r="PU59" s="218"/>
      <c r="PV59" s="218"/>
      <c r="PW59" s="218"/>
      <c r="PX59" s="218"/>
      <c r="PY59" s="218"/>
      <c r="PZ59" s="218"/>
      <c r="QA59" s="218"/>
      <c r="QB59" s="218"/>
      <c r="QC59" s="218"/>
      <c r="QD59" s="218"/>
      <c r="QE59" s="218"/>
      <c r="QF59" s="218"/>
      <c r="QG59" s="218"/>
      <c r="QH59" s="218"/>
      <c r="QI59" s="218"/>
      <c r="QJ59" s="218"/>
      <c r="QK59" s="218"/>
      <c r="QL59" s="218"/>
      <c r="QM59" s="218"/>
      <c r="QN59" s="218"/>
      <c r="QO59" s="218"/>
      <c r="QP59" s="218"/>
      <c r="QQ59" s="218"/>
      <c r="QR59" s="218"/>
      <c r="QS59" s="218"/>
      <c r="QT59" s="218"/>
      <c r="QU59" s="218"/>
      <c r="QV59" s="218"/>
      <c r="QW59" s="218"/>
      <c r="QX59" s="218"/>
      <c r="QY59" s="218"/>
      <c r="QZ59" s="218"/>
      <c r="RA59" s="218"/>
      <c r="RB59" s="218"/>
      <c r="RC59" s="219"/>
    </row>
    <row r="60" ht="25.4" customHeight="1">
      <c r="A60" t="s" s="463">
        <v>86</v>
      </c>
      <c r="B60" s="464">
        <f>((D60*100)/(D60+J60))+((E60+G60)*2)+(H60*1.5)-(I60*2)</f>
        <v>23.4285714285714</v>
      </c>
      <c r="C60" s="465">
        <f>(D60*100%)/(D60+J60)</f>
        <v>0.214285714285714</v>
      </c>
      <c r="D60" s="466">
        <f>L32+U32+AD32+AM32+AV32+BE32+BN32+BW32+CF32+CO32+CX32+DG32+DP32+DY32+EH32+EQ32+EZ32</f>
        <v>3</v>
      </c>
      <c r="E60" s="466">
        <f>F32+O32+X32+AG32+AP32+AY32+BH32+BQ32+BZ32+CI32+CR32+DA32+DJ32+DS32+EB32+EK32+ET32</f>
        <v>0</v>
      </c>
      <c r="F60" s="466">
        <f>G32+P32+Y32+AH32+AQ32+AZ32+BI32+BR32+CA32+CJ32+CS32+DB32+DK32+DT32+EC32+EL32+EU32</f>
        <v>1</v>
      </c>
      <c r="G60" s="466">
        <f>H32+Q32+Z32+AI32+AR32+BA32+BJ32+BS32+CB32+CK32+CT32+DC32+DL32+DU32+ED32+EM32+EV32</f>
        <v>2</v>
      </c>
      <c r="H60" s="466">
        <f>D32+M32+V32+AE32+AN32+AW32+BF32+BO32+BX32+CG32+CP32+CY32+DH32+DQ32+DZ32+EI32+ER32</f>
        <v>0</v>
      </c>
      <c r="I60" s="444">
        <f>E32+N32+W32+AF32+AO32+AX32+BG32+BP32+BY32+CH32+CQ32+CZ32+DI32+DR32+EA32+EJ32+ES32</f>
        <v>1</v>
      </c>
      <c r="J60" s="444">
        <f>J32+S32+AB32+AK32+AT32+BC32+BL32+BU32+CD32+CM32+CV32+DE32+DN32+DW32+EF32+EO32+EX32</f>
        <v>11</v>
      </c>
      <c r="K60" s="467"/>
      <c r="L60" s="467"/>
      <c r="M60" s="467"/>
      <c r="N60" s="467"/>
      <c r="O60" s="467"/>
      <c r="P60" s="467"/>
      <c r="Q60" s="467"/>
      <c r="R60" s="467"/>
      <c r="S60" s="467"/>
      <c r="T60" s="467"/>
      <c r="U60" s="468"/>
      <c r="V60" s="469"/>
      <c r="W60" s="268"/>
      <c r="X60" s="470"/>
      <c r="Y60" s="471"/>
      <c r="Z60" s="472">
        <f>((CF32*100)/(CF32+CD32))+((BZ32+CB32)*2)+(BX32*1.5)-(BY32*2)</f>
        <v>23.4285714285714</v>
      </c>
      <c r="AA60" s="473"/>
      <c r="AB60" s="474"/>
      <c r="AC60" s="474"/>
      <c r="AD60" s="474"/>
      <c r="AE60" s="470"/>
      <c r="AF60" s="471"/>
      <c r="AG60" s="474"/>
      <c r="AH60" s="474"/>
      <c r="AI60" s="474"/>
      <c r="AJ60" s="474"/>
      <c r="AK60" s="474"/>
      <c r="AL60" s="474"/>
      <c r="AM60" s="475"/>
      <c r="AN60" s="218"/>
      <c r="AO60" s="218"/>
      <c r="AP60" s="218"/>
      <c r="AQ60" s="218"/>
      <c r="AR60" s="218"/>
      <c r="AS60" s="218"/>
      <c r="AT60" s="218"/>
      <c r="AU60" s="462"/>
      <c r="AV60" s="462"/>
      <c r="AW60" s="462"/>
      <c r="AX60" s="218"/>
      <c r="AY60" s="218"/>
      <c r="AZ60" s="218"/>
      <c r="BA60" s="218"/>
      <c r="BB60" s="218"/>
      <c r="BC60" s="476"/>
      <c r="BD60" s="218"/>
      <c r="BE60" s="218"/>
      <c r="BF60" s="218"/>
      <c r="BG60" s="218"/>
      <c r="BH60" s="218"/>
      <c r="BI60" s="218"/>
      <c r="BJ60" s="218"/>
      <c r="BK60" s="218"/>
      <c r="BL60" s="218"/>
      <c r="BM60" s="218"/>
      <c r="BN60" s="218"/>
      <c r="BO60" s="218"/>
      <c r="BP60" s="218"/>
      <c r="BQ60" s="218"/>
      <c r="BR60" s="218"/>
      <c r="BS60" s="218"/>
      <c r="BT60" s="218"/>
      <c r="BU60" s="218"/>
      <c r="BV60" s="218"/>
      <c r="BW60" s="218"/>
      <c r="BX60" s="218"/>
      <c r="BY60" s="218"/>
      <c r="BZ60" s="218"/>
      <c r="CA60" s="218"/>
      <c r="CB60" s="218"/>
      <c r="CC60" s="218"/>
      <c r="CD60" s="218"/>
      <c r="CE60" s="218"/>
      <c r="CF60" s="218"/>
      <c r="CG60" s="218"/>
      <c r="CH60" s="218"/>
      <c r="CI60" s="218"/>
      <c r="CJ60" s="218"/>
      <c r="CK60" s="218"/>
      <c r="CL60" s="218"/>
      <c r="CM60" s="218"/>
      <c r="CN60" s="218"/>
      <c r="CO60" s="218"/>
      <c r="CP60" s="218"/>
      <c r="CQ60" s="218"/>
      <c r="CR60" s="218"/>
      <c r="CS60" s="218"/>
      <c r="CT60" s="218"/>
      <c r="CU60" s="218"/>
      <c r="CV60" s="218"/>
      <c r="CW60" s="218"/>
      <c r="CX60" s="218"/>
      <c r="CY60" s="218"/>
      <c r="CZ60" s="218"/>
      <c r="DA60" s="218"/>
      <c r="DB60" s="218"/>
      <c r="DC60" s="218"/>
      <c r="DD60" s="218"/>
      <c r="DE60" s="218"/>
      <c r="DF60" s="218"/>
      <c r="DG60" s="218"/>
      <c r="DH60" s="218"/>
      <c r="DI60" s="218"/>
      <c r="DJ60" s="218"/>
      <c r="DK60" s="218"/>
      <c r="DL60" s="218"/>
      <c r="DM60" s="218"/>
      <c r="DN60" s="218"/>
      <c r="DO60" s="218"/>
      <c r="DP60" s="218"/>
      <c r="DQ60" s="218"/>
      <c r="DR60" s="218"/>
      <c r="DS60" s="218"/>
      <c r="DT60" s="218"/>
      <c r="DU60" s="218"/>
      <c r="DV60" s="218"/>
      <c r="DW60" s="218"/>
      <c r="DX60" s="218"/>
      <c r="DY60" s="218"/>
      <c r="DZ60" s="218"/>
      <c r="EA60" s="218"/>
      <c r="EB60" s="218"/>
      <c r="EC60" s="218"/>
      <c r="ED60" s="218"/>
      <c r="EE60" s="218"/>
      <c r="EF60" s="218"/>
      <c r="EG60" s="218"/>
      <c r="EH60" s="218"/>
      <c r="EI60" s="218"/>
      <c r="EJ60" s="218"/>
      <c r="EK60" s="218"/>
      <c r="EL60" s="218"/>
      <c r="EM60" s="218"/>
      <c r="EN60" s="218"/>
      <c r="EO60" s="218"/>
      <c r="EP60" s="218"/>
      <c r="EQ60" s="218"/>
      <c r="ER60" s="218"/>
      <c r="ES60" s="218"/>
      <c r="ET60" s="218"/>
      <c r="EU60" s="218"/>
      <c r="EV60" s="218"/>
      <c r="EW60" s="218"/>
      <c r="EX60" s="218"/>
      <c r="EY60" s="218"/>
      <c r="EZ60" s="218"/>
      <c r="FA60" s="218"/>
      <c r="FB60" s="218"/>
      <c r="FC60" s="218"/>
      <c r="FD60" s="218"/>
      <c r="FE60" s="218"/>
      <c r="FF60" s="218"/>
      <c r="FG60" s="218"/>
      <c r="FH60" s="218"/>
      <c r="FI60" s="218"/>
      <c r="FJ60" s="218"/>
      <c r="FK60" s="218"/>
      <c r="FL60" s="218"/>
      <c r="FM60" s="218"/>
      <c r="FN60" s="218"/>
      <c r="FO60" s="218"/>
      <c r="FP60" s="218"/>
      <c r="FQ60" s="218"/>
      <c r="FR60" s="218"/>
      <c r="FS60" s="218"/>
      <c r="FT60" s="218"/>
      <c r="FU60" s="218"/>
      <c r="FV60" s="218"/>
      <c r="FW60" s="218"/>
      <c r="FX60" s="218"/>
      <c r="FY60" s="218"/>
      <c r="FZ60" s="218"/>
      <c r="GA60" s="218"/>
      <c r="GB60" s="218"/>
      <c r="GC60" s="218"/>
      <c r="GD60" s="218"/>
      <c r="GE60" s="218"/>
      <c r="GF60" s="218"/>
      <c r="GG60" s="218"/>
      <c r="GH60" s="218"/>
      <c r="GI60" s="218"/>
      <c r="GJ60" s="218"/>
      <c r="GK60" s="218"/>
      <c r="GL60" s="218"/>
      <c r="GM60" s="218"/>
      <c r="GN60" s="218"/>
      <c r="GO60" s="218"/>
      <c r="GP60" s="218"/>
      <c r="GQ60" s="218"/>
      <c r="GR60" s="218"/>
      <c r="GS60" s="218"/>
      <c r="GT60" s="218"/>
      <c r="GU60" s="218"/>
      <c r="GV60" s="218"/>
      <c r="GW60" s="218"/>
      <c r="GX60" s="218"/>
      <c r="GY60" s="218"/>
      <c r="GZ60" s="218"/>
      <c r="HA60" s="218"/>
      <c r="HB60" s="218"/>
      <c r="HC60" s="218"/>
      <c r="HD60" s="218"/>
      <c r="HE60" s="218"/>
      <c r="HF60" s="218"/>
      <c r="HG60" s="218"/>
      <c r="HH60" s="218"/>
      <c r="HI60" s="218"/>
      <c r="HJ60" s="218"/>
      <c r="HK60" s="218"/>
      <c r="HL60" s="218"/>
      <c r="HM60" s="218"/>
      <c r="HN60" s="218"/>
      <c r="HO60" s="218"/>
      <c r="HP60" s="218"/>
      <c r="HQ60" s="218"/>
      <c r="HR60" s="218"/>
      <c r="HS60" s="218"/>
      <c r="HT60" s="218"/>
      <c r="HU60" s="218"/>
      <c r="HV60" s="218"/>
      <c r="HW60" s="218"/>
      <c r="HX60" s="218"/>
      <c r="HY60" s="218"/>
      <c r="HZ60" s="218"/>
      <c r="IA60" s="218"/>
      <c r="IB60" s="218"/>
      <c r="IC60" s="218"/>
      <c r="ID60" s="218"/>
      <c r="IE60" s="218"/>
      <c r="IF60" s="218"/>
      <c r="IG60" s="218"/>
      <c r="IH60" s="218"/>
      <c r="II60" s="218"/>
      <c r="IJ60" s="218"/>
      <c r="IK60" s="218"/>
      <c r="IL60" s="218"/>
      <c r="IM60" s="218"/>
      <c r="IN60" s="218"/>
      <c r="IO60" s="218"/>
      <c r="IP60" s="218"/>
      <c r="IQ60" s="218"/>
      <c r="IR60" s="218"/>
      <c r="IS60" s="218"/>
      <c r="IT60" s="218"/>
      <c r="IU60" s="218"/>
      <c r="IV60" s="218"/>
      <c r="IW60" s="218"/>
      <c r="IX60" s="218"/>
      <c r="IY60" s="218"/>
      <c r="IZ60" s="218"/>
      <c r="JA60" s="218"/>
      <c r="JB60" s="218"/>
      <c r="JC60" s="218"/>
      <c r="JD60" s="218"/>
      <c r="JE60" s="218"/>
      <c r="JF60" s="218"/>
      <c r="JG60" s="218"/>
      <c r="JH60" s="218"/>
      <c r="JI60" s="218"/>
      <c r="JJ60" s="218"/>
      <c r="JK60" s="218"/>
      <c r="JL60" s="218"/>
      <c r="JM60" s="218"/>
      <c r="JN60" s="218"/>
      <c r="JO60" s="218"/>
      <c r="JP60" s="218"/>
      <c r="JQ60" s="218"/>
      <c r="JR60" s="218"/>
      <c r="JS60" s="218"/>
      <c r="JT60" s="218"/>
      <c r="JU60" s="218"/>
      <c r="JV60" s="218"/>
      <c r="JW60" s="218"/>
      <c r="JX60" s="218"/>
      <c r="JY60" s="218"/>
      <c r="JZ60" s="218"/>
      <c r="KA60" s="218"/>
      <c r="KB60" s="218"/>
      <c r="KC60" s="218"/>
      <c r="KD60" s="218"/>
      <c r="KE60" s="218"/>
      <c r="KF60" s="218"/>
      <c r="KG60" s="218"/>
      <c r="KH60" s="218"/>
      <c r="KI60" s="218"/>
      <c r="KJ60" s="218"/>
      <c r="KK60" s="218"/>
      <c r="KL60" s="218"/>
      <c r="KM60" s="218"/>
      <c r="KN60" s="218"/>
      <c r="KO60" s="218"/>
      <c r="KP60" s="218"/>
      <c r="KQ60" s="218"/>
      <c r="KR60" s="218"/>
      <c r="KS60" s="218"/>
      <c r="KT60" s="218"/>
      <c r="KU60" s="218"/>
      <c r="KV60" s="218"/>
      <c r="KW60" s="218"/>
      <c r="KX60" s="218"/>
      <c r="KY60" s="218"/>
      <c r="KZ60" s="218"/>
      <c r="LA60" s="218"/>
      <c r="LB60" s="218"/>
      <c r="LC60" s="218"/>
      <c r="LD60" s="218"/>
      <c r="LE60" s="218"/>
      <c r="LF60" s="218"/>
      <c r="LG60" s="218"/>
      <c r="LH60" s="218"/>
      <c r="LI60" s="218"/>
      <c r="LJ60" s="218"/>
      <c r="LK60" s="218"/>
      <c r="LL60" s="218"/>
      <c r="LM60" s="218"/>
      <c r="LN60" s="218"/>
      <c r="LO60" s="218"/>
      <c r="LP60" s="218"/>
      <c r="LQ60" s="218"/>
      <c r="LR60" s="218"/>
      <c r="LS60" s="218"/>
      <c r="LT60" s="218"/>
      <c r="LU60" s="218"/>
      <c r="LV60" s="218"/>
      <c r="LW60" s="218"/>
      <c r="LX60" s="218"/>
      <c r="LY60" s="218"/>
      <c r="LZ60" s="218"/>
      <c r="MA60" s="218"/>
      <c r="MB60" s="218"/>
      <c r="MC60" s="218"/>
      <c r="MD60" s="218"/>
      <c r="ME60" s="218"/>
      <c r="MF60" s="218"/>
      <c r="MG60" s="218"/>
      <c r="MH60" s="218"/>
      <c r="MI60" s="218"/>
      <c r="MJ60" s="218"/>
      <c r="MK60" s="218"/>
      <c r="ML60" s="218"/>
      <c r="MM60" s="218"/>
      <c r="MN60" s="218"/>
      <c r="MO60" s="218"/>
      <c r="MP60" s="218"/>
      <c r="MQ60" s="218"/>
      <c r="MR60" s="218"/>
      <c r="MS60" s="218"/>
      <c r="MT60" s="218"/>
      <c r="MU60" s="218"/>
      <c r="MV60" s="218"/>
      <c r="MW60" s="218"/>
      <c r="MX60" s="218"/>
      <c r="MY60" s="218"/>
      <c r="MZ60" s="218"/>
      <c r="NA60" s="218"/>
      <c r="NB60" s="218"/>
      <c r="NC60" s="218"/>
      <c r="ND60" s="218"/>
      <c r="NE60" s="218"/>
      <c r="NF60" s="218"/>
      <c r="NG60" s="218"/>
      <c r="NH60" s="218"/>
      <c r="NI60" s="218"/>
      <c r="NJ60" s="218"/>
      <c r="NK60" s="218"/>
      <c r="NL60" s="218"/>
      <c r="NM60" s="218"/>
      <c r="NN60" s="218"/>
      <c r="NO60" s="218"/>
      <c r="NP60" s="218"/>
      <c r="NQ60" s="218"/>
      <c r="NR60" s="218"/>
      <c r="NS60" s="218"/>
      <c r="NT60" s="218"/>
      <c r="NU60" s="218"/>
      <c r="NV60" s="218"/>
      <c r="NW60" s="218"/>
      <c r="NX60" s="218"/>
      <c r="NY60" s="218"/>
      <c r="NZ60" s="218"/>
      <c r="OA60" s="218"/>
      <c r="OB60" s="218"/>
      <c r="OC60" s="218"/>
      <c r="OD60" s="218"/>
      <c r="OE60" s="218"/>
      <c r="OF60" s="218"/>
      <c r="OG60" s="218"/>
      <c r="OH60" s="218"/>
      <c r="OI60" s="218"/>
      <c r="OJ60" s="218"/>
      <c r="OK60" s="218"/>
      <c r="OL60" s="218"/>
      <c r="OM60" s="218"/>
      <c r="ON60" s="218"/>
      <c r="OO60" s="218"/>
      <c r="OP60" s="218"/>
      <c r="OQ60" s="218"/>
      <c r="OR60" s="218"/>
      <c r="OS60" s="218"/>
      <c r="OT60" s="218"/>
      <c r="OU60" s="218"/>
      <c r="OV60" s="218"/>
      <c r="OW60" s="218"/>
      <c r="OX60" s="218"/>
      <c r="OY60" s="218"/>
      <c r="OZ60" s="218"/>
      <c r="PA60" s="218"/>
      <c r="PB60" s="218"/>
      <c r="PC60" s="218"/>
      <c r="PD60" s="218"/>
      <c r="PE60" s="218"/>
      <c r="PF60" s="218"/>
      <c r="PG60" s="218"/>
      <c r="PH60" s="218"/>
      <c r="PI60" s="218"/>
      <c r="PJ60" s="218"/>
      <c r="PK60" s="218"/>
      <c r="PL60" s="218"/>
      <c r="PM60" s="218"/>
      <c r="PN60" s="218"/>
      <c r="PO60" s="218"/>
      <c r="PP60" s="218"/>
      <c r="PQ60" s="218"/>
      <c r="PR60" s="218"/>
      <c r="PS60" s="218"/>
      <c r="PT60" s="218"/>
      <c r="PU60" s="218"/>
      <c r="PV60" s="218"/>
      <c r="PW60" s="218"/>
      <c r="PX60" s="218"/>
      <c r="PY60" s="218"/>
      <c r="PZ60" s="218"/>
      <c r="QA60" s="218"/>
      <c r="QB60" s="218"/>
      <c r="QC60" s="218"/>
      <c r="QD60" s="218"/>
      <c r="QE60" s="218"/>
      <c r="QF60" s="218"/>
      <c r="QG60" s="218"/>
      <c r="QH60" s="218"/>
      <c r="QI60" s="218"/>
      <c r="QJ60" s="218"/>
      <c r="QK60" s="218"/>
      <c r="QL60" s="218"/>
      <c r="QM60" s="218"/>
      <c r="QN60" s="218"/>
      <c r="QO60" s="218"/>
      <c r="QP60" s="218"/>
      <c r="QQ60" s="218"/>
      <c r="QR60" s="218"/>
      <c r="QS60" s="218"/>
      <c r="QT60" s="218"/>
      <c r="QU60" s="218"/>
      <c r="QV60" s="218"/>
      <c r="QW60" s="218"/>
      <c r="QX60" s="218"/>
      <c r="QY60" s="218"/>
      <c r="QZ60" s="218"/>
      <c r="RA60" s="218"/>
      <c r="RB60" s="218"/>
      <c r="RC60" s="219"/>
    </row>
    <row r="61" ht="25.4" customHeight="1">
      <c r="A61" t="s" s="477">
        <v>162</v>
      </c>
      <c r="B61" s="478">
        <f>AVERAGE($C57:$C60)</f>
      </c>
      <c r="C61" s="479">
        <f>AVERAGE($C57:$C60)</f>
      </c>
      <c r="D61" s="480">
        <f>SUM(D57:D60)</f>
        <v>193</v>
      </c>
      <c r="E61" s="480">
        <f>SUM(E57:E60)</f>
        <v>37</v>
      </c>
      <c r="F61" s="480">
        <f>SUM(F57:F60)</f>
        <v>90</v>
      </c>
      <c r="G61" s="480">
        <f>SUM(G57:G60)</f>
        <v>66</v>
      </c>
      <c r="H61" s="480">
        <f>SUM(H57:H60)</f>
        <v>11</v>
      </c>
      <c r="I61" s="481">
        <f>SUM(I57:I60)</f>
        <v>12</v>
      </c>
      <c r="J61" s="481">
        <f>SUM(J57:J60)</f>
        <v>485</v>
      </c>
      <c r="K61" s="482"/>
      <c r="L61" s="482"/>
      <c r="M61" s="482"/>
      <c r="N61" s="482"/>
      <c r="O61" s="482"/>
      <c r="P61" s="482"/>
      <c r="Q61" s="482"/>
      <c r="R61" s="482"/>
      <c r="S61" s="482"/>
      <c r="T61" s="482"/>
      <c r="U61" s="483"/>
      <c r="V61" s="484">
        <f>AVERAGE(V57)</f>
        <v>60.8870967741935</v>
      </c>
      <c r="W61" s="485">
        <f>AVERAGE(W57,W58)</f>
        <v>37.3333333333334</v>
      </c>
      <c r="X61" s="486">
        <f>AVERAGE(X57)</f>
        <v>39.2727272727273</v>
      </c>
      <c r="Y61" s="486">
        <f>AVERAGE(Y57)</f>
        <v>48.0405405405405</v>
      </c>
      <c r="Z61" s="487">
        <f>AVERAGE(Z57,Z60)</f>
        <v>23.0779220779221</v>
      </c>
      <c r="AA61" s="480">
        <f>AVERAGE(AA57,AA58)</f>
        <v>22.6148648648649</v>
      </c>
      <c r="AB61" s="480">
        <f>AVERAGE(AB57,AB58)</f>
        <v>55.5</v>
      </c>
      <c r="AC61" s="480">
        <f>AVERAGE(AC57,AC58)</f>
        <v>39.7413793103449</v>
      </c>
      <c r="AD61" s="480">
        <f>AVERAGE(AD57,AD58)</f>
        <v>38.4615384615385</v>
      </c>
      <c r="AE61" s="480">
        <f>AVERAGE(AE57,AE58)</f>
        <v>15.8340336134454</v>
      </c>
      <c r="AF61" s="480">
        <f>AVERAGE(AF57,AF58)</f>
        <v>20.5648148148148</v>
      </c>
      <c r="AG61" s="480">
        <f>AVERAGE(AG57,AG58)</f>
        <v>21.5714285714286</v>
      </c>
      <c r="AH61" s="488">
        <f>AVERAGE(AH57,AH58)</f>
        <v>34.75</v>
      </c>
      <c r="AI61" s="487">
        <f>AVERAGE(AI57)</f>
        <v>49.7073170731707</v>
      </c>
      <c r="AJ61" s="480">
        <f>AVERAGE(AJ57,AJ58)</f>
        <v>36.7028985507247</v>
      </c>
      <c r="AK61" s="480">
        <f>AVERAGE(AK57,AK58)</f>
        <v>11.8235294117647</v>
      </c>
      <c r="AL61" s="480">
        <f>AVERAGE(AL57,AL58)</f>
        <v>18.8205128205128</v>
      </c>
      <c r="AM61" s="489">
        <f>AVERAGE(AM57,AM58)</f>
        <v>13.0092592592593</v>
      </c>
      <c r="AN61" s="218"/>
      <c r="AO61" s="218"/>
      <c r="AP61" s="218"/>
      <c r="AQ61" s="218"/>
      <c r="AR61" s="218"/>
      <c r="AS61" s="218"/>
      <c r="AT61" s="218"/>
      <c r="AU61" s="462"/>
      <c r="AV61" s="462"/>
      <c r="AW61" s="462"/>
      <c r="AX61" s="218"/>
      <c r="AY61" s="218"/>
      <c r="AZ61" s="218"/>
      <c r="BA61" s="476"/>
      <c r="BB61" s="218"/>
      <c r="BC61" s="218"/>
      <c r="BD61" s="218"/>
      <c r="BE61" s="218"/>
      <c r="BF61" s="218"/>
      <c r="BG61" s="218"/>
      <c r="BH61" s="218"/>
      <c r="BI61" s="218"/>
      <c r="BJ61" s="218"/>
      <c r="BK61" s="218"/>
      <c r="BL61" s="218"/>
      <c r="BM61" s="218"/>
      <c r="BN61" s="218"/>
      <c r="BO61" s="218"/>
      <c r="BP61" s="218"/>
      <c r="BQ61" s="218"/>
      <c r="BR61" s="218"/>
      <c r="BS61" s="218"/>
      <c r="BT61" s="218"/>
      <c r="BU61" s="218"/>
      <c r="BV61" s="218"/>
      <c r="BW61" s="218"/>
      <c r="BX61" s="218"/>
      <c r="BY61" s="218"/>
      <c r="BZ61" s="218"/>
      <c r="CA61" s="218"/>
      <c r="CB61" s="218"/>
      <c r="CC61" s="218"/>
      <c r="CD61" s="218"/>
      <c r="CE61" s="218"/>
      <c r="CF61" s="218"/>
      <c r="CG61" s="218"/>
      <c r="CH61" s="218"/>
      <c r="CI61" s="218"/>
      <c r="CJ61" s="218"/>
      <c r="CK61" s="218"/>
      <c r="CL61" s="218"/>
      <c r="CM61" s="218"/>
      <c r="CN61" s="218"/>
      <c r="CO61" s="218"/>
      <c r="CP61" s="218"/>
      <c r="CQ61" s="218"/>
      <c r="CR61" s="218"/>
      <c r="CS61" s="218"/>
      <c r="CT61" s="218"/>
      <c r="CU61" s="218"/>
      <c r="CV61" s="218"/>
      <c r="CW61" s="218"/>
      <c r="CX61" s="218"/>
      <c r="CY61" s="218"/>
      <c r="CZ61" s="218"/>
      <c r="DA61" s="218"/>
      <c r="DB61" s="218"/>
      <c r="DC61" s="218"/>
      <c r="DD61" s="218"/>
      <c r="DE61" s="218"/>
      <c r="DF61" s="218"/>
      <c r="DG61" s="218"/>
      <c r="DH61" s="218"/>
      <c r="DI61" s="218"/>
      <c r="DJ61" s="218"/>
      <c r="DK61" s="218"/>
      <c r="DL61" s="218"/>
      <c r="DM61" s="218"/>
      <c r="DN61" s="218"/>
      <c r="DO61" s="218"/>
      <c r="DP61" s="218"/>
      <c r="DQ61" s="218"/>
      <c r="DR61" s="218"/>
      <c r="DS61" s="218"/>
      <c r="DT61" s="218"/>
      <c r="DU61" s="218"/>
      <c r="DV61" s="218"/>
      <c r="DW61" s="218"/>
      <c r="DX61" s="218"/>
      <c r="DY61" s="218"/>
      <c r="DZ61" s="218"/>
      <c r="EA61" s="218"/>
      <c r="EB61" s="218"/>
      <c r="EC61" s="218"/>
      <c r="ED61" s="218"/>
      <c r="EE61" s="218"/>
      <c r="EF61" s="218"/>
      <c r="EG61" s="218"/>
      <c r="EH61" s="218"/>
      <c r="EI61" s="218"/>
      <c r="EJ61" s="218"/>
      <c r="EK61" s="218"/>
      <c r="EL61" s="218"/>
      <c r="EM61" s="218"/>
      <c r="EN61" s="218"/>
      <c r="EO61" s="218"/>
      <c r="EP61" s="218"/>
      <c r="EQ61" s="218"/>
      <c r="ER61" s="218"/>
      <c r="ES61" s="218"/>
      <c r="ET61" s="218"/>
      <c r="EU61" s="218"/>
      <c r="EV61" s="218"/>
      <c r="EW61" s="218"/>
      <c r="EX61" s="218"/>
      <c r="EY61" s="218"/>
      <c r="EZ61" s="218"/>
      <c r="FA61" s="218"/>
      <c r="FB61" s="218"/>
      <c r="FC61" s="218"/>
      <c r="FD61" s="218"/>
      <c r="FE61" s="218"/>
      <c r="FF61" s="218"/>
      <c r="FG61" s="218"/>
      <c r="FH61" s="218"/>
      <c r="FI61" s="218"/>
      <c r="FJ61" s="218"/>
      <c r="FK61" s="218"/>
      <c r="FL61" s="218"/>
      <c r="FM61" s="218"/>
      <c r="FN61" s="218"/>
      <c r="FO61" s="218"/>
      <c r="FP61" s="218"/>
      <c r="FQ61" s="218"/>
      <c r="FR61" s="218"/>
      <c r="FS61" s="218"/>
      <c r="FT61" s="218"/>
      <c r="FU61" s="218"/>
      <c r="FV61" s="218"/>
      <c r="FW61" s="218"/>
      <c r="FX61" s="218"/>
      <c r="FY61" s="218"/>
      <c r="FZ61" s="218"/>
      <c r="GA61" s="218"/>
      <c r="GB61" s="218"/>
      <c r="GC61" s="218"/>
      <c r="GD61" s="218"/>
      <c r="GE61" s="218"/>
      <c r="GF61" s="218"/>
      <c r="GG61" s="218"/>
      <c r="GH61" s="218"/>
      <c r="GI61" s="218"/>
      <c r="GJ61" s="218"/>
      <c r="GK61" s="218"/>
      <c r="GL61" s="218"/>
      <c r="GM61" s="218"/>
      <c r="GN61" s="218"/>
      <c r="GO61" s="218"/>
      <c r="GP61" s="218"/>
      <c r="GQ61" s="218"/>
      <c r="GR61" s="218"/>
      <c r="GS61" s="218"/>
      <c r="GT61" s="218"/>
      <c r="GU61" s="218"/>
      <c r="GV61" s="218"/>
      <c r="GW61" s="218"/>
      <c r="GX61" s="218"/>
      <c r="GY61" s="218"/>
      <c r="GZ61" s="218"/>
      <c r="HA61" s="218"/>
      <c r="HB61" s="218"/>
      <c r="HC61" s="218"/>
      <c r="HD61" s="218"/>
      <c r="HE61" s="218"/>
      <c r="HF61" s="218"/>
      <c r="HG61" s="218"/>
      <c r="HH61" s="218"/>
      <c r="HI61" s="218"/>
      <c r="HJ61" s="218"/>
      <c r="HK61" s="218"/>
      <c r="HL61" s="218"/>
      <c r="HM61" s="218"/>
      <c r="HN61" s="218"/>
      <c r="HO61" s="218"/>
      <c r="HP61" s="218"/>
      <c r="HQ61" s="218"/>
      <c r="HR61" s="218"/>
      <c r="HS61" s="218"/>
      <c r="HT61" s="218"/>
      <c r="HU61" s="218"/>
      <c r="HV61" s="218"/>
      <c r="HW61" s="218"/>
      <c r="HX61" s="218"/>
      <c r="HY61" s="218"/>
      <c r="HZ61" s="218"/>
      <c r="IA61" s="218"/>
      <c r="IB61" s="218"/>
      <c r="IC61" s="218"/>
      <c r="ID61" s="218"/>
      <c r="IE61" s="218"/>
      <c r="IF61" s="218"/>
      <c r="IG61" s="218"/>
      <c r="IH61" s="218"/>
      <c r="II61" s="218"/>
      <c r="IJ61" s="218"/>
      <c r="IK61" s="218"/>
      <c r="IL61" s="218"/>
      <c r="IM61" s="218"/>
      <c r="IN61" s="218"/>
      <c r="IO61" s="218"/>
      <c r="IP61" s="218"/>
      <c r="IQ61" s="218"/>
      <c r="IR61" s="218"/>
      <c r="IS61" s="218"/>
      <c r="IT61" s="218"/>
      <c r="IU61" s="218"/>
      <c r="IV61" s="218"/>
      <c r="IW61" s="218"/>
      <c r="IX61" s="218"/>
      <c r="IY61" s="218"/>
      <c r="IZ61" s="218"/>
      <c r="JA61" s="218"/>
      <c r="JB61" s="218"/>
      <c r="JC61" s="218"/>
      <c r="JD61" s="218"/>
      <c r="JE61" s="218"/>
      <c r="JF61" s="218"/>
      <c r="JG61" s="218"/>
      <c r="JH61" s="218"/>
      <c r="JI61" s="218"/>
      <c r="JJ61" s="218"/>
      <c r="JK61" s="218"/>
      <c r="JL61" s="218"/>
      <c r="JM61" s="218"/>
      <c r="JN61" s="218"/>
      <c r="JO61" s="218"/>
      <c r="JP61" s="218"/>
      <c r="JQ61" s="218"/>
      <c r="JR61" s="218"/>
      <c r="JS61" s="218"/>
      <c r="JT61" s="218"/>
      <c r="JU61" s="218"/>
      <c r="JV61" s="218"/>
      <c r="JW61" s="218"/>
      <c r="JX61" s="218"/>
      <c r="JY61" s="218"/>
      <c r="JZ61" s="218"/>
      <c r="KA61" s="218"/>
      <c r="KB61" s="218"/>
      <c r="KC61" s="218"/>
      <c r="KD61" s="218"/>
      <c r="KE61" s="218"/>
      <c r="KF61" s="218"/>
      <c r="KG61" s="218"/>
      <c r="KH61" s="218"/>
      <c r="KI61" s="218"/>
      <c r="KJ61" s="218"/>
      <c r="KK61" s="218"/>
      <c r="KL61" s="218"/>
      <c r="KM61" s="218"/>
      <c r="KN61" s="218"/>
      <c r="KO61" s="218"/>
      <c r="KP61" s="218"/>
      <c r="KQ61" s="218"/>
      <c r="KR61" s="218"/>
      <c r="KS61" s="218"/>
      <c r="KT61" s="218"/>
      <c r="KU61" s="218"/>
      <c r="KV61" s="218"/>
      <c r="KW61" s="218"/>
      <c r="KX61" s="218"/>
      <c r="KY61" s="218"/>
      <c r="KZ61" s="218"/>
      <c r="LA61" s="218"/>
      <c r="LB61" s="218"/>
      <c r="LC61" s="218"/>
      <c r="LD61" s="218"/>
      <c r="LE61" s="218"/>
      <c r="LF61" s="218"/>
      <c r="LG61" s="218"/>
      <c r="LH61" s="218"/>
      <c r="LI61" s="218"/>
      <c r="LJ61" s="218"/>
      <c r="LK61" s="218"/>
      <c r="LL61" s="218"/>
      <c r="LM61" s="218"/>
      <c r="LN61" s="218"/>
      <c r="LO61" s="218"/>
      <c r="LP61" s="218"/>
      <c r="LQ61" s="218"/>
      <c r="LR61" s="218"/>
      <c r="LS61" s="218"/>
      <c r="LT61" s="218"/>
      <c r="LU61" s="218"/>
      <c r="LV61" s="218"/>
      <c r="LW61" s="218"/>
      <c r="LX61" s="218"/>
      <c r="LY61" s="218"/>
      <c r="LZ61" s="218"/>
      <c r="MA61" s="218"/>
      <c r="MB61" s="218"/>
      <c r="MC61" s="218"/>
      <c r="MD61" s="218"/>
      <c r="ME61" s="218"/>
      <c r="MF61" s="218"/>
      <c r="MG61" s="218"/>
      <c r="MH61" s="218"/>
      <c r="MI61" s="218"/>
      <c r="MJ61" s="218"/>
      <c r="MK61" s="218"/>
      <c r="ML61" s="218"/>
      <c r="MM61" s="218"/>
      <c r="MN61" s="218"/>
      <c r="MO61" s="218"/>
      <c r="MP61" s="218"/>
      <c r="MQ61" s="218"/>
      <c r="MR61" s="218"/>
      <c r="MS61" s="218"/>
      <c r="MT61" s="218"/>
      <c r="MU61" s="218"/>
      <c r="MV61" s="218"/>
      <c r="MW61" s="218"/>
      <c r="MX61" s="218"/>
      <c r="MY61" s="218"/>
      <c r="MZ61" s="218"/>
      <c r="NA61" s="218"/>
      <c r="NB61" s="218"/>
      <c r="NC61" s="218"/>
      <c r="ND61" s="218"/>
      <c r="NE61" s="218"/>
      <c r="NF61" s="218"/>
      <c r="NG61" s="218"/>
      <c r="NH61" s="218"/>
      <c r="NI61" s="218"/>
      <c r="NJ61" s="218"/>
      <c r="NK61" s="218"/>
      <c r="NL61" s="218"/>
      <c r="NM61" s="218"/>
      <c r="NN61" s="218"/>
      <c r="NO61" s="218"/>
      <c r="NP61" s="218"/>
      <c r="NQ61" s="218"/>
      <c r="NR61" s="218"/>
      <c r="NS61" s="218"/>
      <c r="NT61" s="218"/>
      <c r="NU61" s="218"/>
      <c r="NV61" s="218"/>
      <c r="NW61" s="218"/>
      <c r="NX61" s="218"/>
      <c r="NY61" s="218"/>
      <c r="NZ61" s="218"/>
      <c r="OA61" s="218"/>
      <c r="OB61" s="218"/>
      <c r="OC61" s="218"/>
      <c r="OD61" s="218"/>
      <c r="OE61" s="218"/>
      <c r="OF61" s="218"/>
      <c r="OG61" s="218"/>
      <c r="OH61" s="218"/>
      <c r="OI61" s="218"/>
      <c r="OJ61" s="218"/>
      <c r="OK61" s="218"/>
      <c r="OL61" s="218"/>
      <c r="OM61" s="218"/>
      <c r="ON61" s="218"/>
      <c r="OO61" s="218"/>
      <c r="OP61" s="218"/>
      <c r="OQ61" s="218"/>
      <c r="OR61" s="218"/>
      <c r="OS61" s="218"/>
      <c r="OT61" s="218"/>
      <c r="OU61" s="218"/>
      <c r="OV61" s="218"/>
      <c r="OW61" s="218"/>
      <c r="OX61" s="218"/>
      <c r="OY61" s="218"/>
      <c r="OZ61" s="218"/>
      <c r="PA61" s="218"/>
      <c r="PB61" s="218"/>
      <c r="PC61" s="218"/>
      <c r="PD61" s="218"/>
      <c r="PE61" s="218"/>
      <c r="PF61" s="218"/>
      <c r="PG61" s="218"/>
      <c r="PH61" s="218"/>
      <c r="PI61" s="218"/>
      <c r="PJ61" s="218"/>
      <c r="PK61" s="218"/>
      <c r="PL61" s="218"/>
      <c r="PM61" s="218"/>
      <c r="PN61" s="218"/>
      <c r="PO61" s="218"/>
      <c r="PP61" s="218"/>
      <c r="PQ61" s="218"/>
      <c r="PR61" s="218"/>
      <c r="PS61" s="218"/>
      <c r="PT61" s="218"/>
      <c r="PU61" s="218"/>
      <c r="PV61" s="218"/>
      <c r="PW61" s="218"/>
      <c r="PX61" s="218"/>
      <c r="PY61" s="218"/>
      <c r="PZ61" s="218"/>
      <c r="QA61" s="218"/>
      <c r="QB61" s="218"/>
      <c r="QC61" s="218"/>
      <c r="QD61" s="218"/>
      <c r="QE61" s="218"/>
      <c r="QF61" s="218"/>
      <c r="QG61" s="218"/>
      <c r="QH61" s="218"/>
      <c r="QI61" s="218"/>
      <c r="QJ61" s="218"/>
      <c r="QK61" s="218"/>
      <c r="QL61" s="218"/>
      <c r="QM61" s="218"/>
      <c r="QN61" s="218"/>
      <c r="QO61" s="218"/>
      <c r="QP61" s="218"/>
      <c r="QQ61" s="218"/>
      <c r="QR61" s="218"/>
      <c r="QS61" s="218"/>
      <c r="QT61" s="218"/>
      <c r="QU61" s="218"/>
      <c r="QV61" s="218"/>
      <c r="QW61" s="218"/>
      <c r="QX61" s="218"/>
      <c r="QY61" s="218"/>
      <c r="QZ61" s="218"/>
      <c r="RA61" s="218"/>
      <c r="RB61" s="218"/>
      <c r="RC61" s="219"/>
    </row>
    <row r="62" ht="25.4" customHeight="1">
      <c r="A62" s="165"/>
      <c r="B62" s="165"/>
      <c r="C62" s="166"/>
      <c r="D62" s="166"/>
      <c r="E62" s="165"/>
      <c r="F62" s="165"/>
      <c r="G62" s="166"/>
      <c r="H62" s="165"/>
      <c r="I62" s="165"/>
      <c r="J62" s="490"/>
      <c r="K62" s="491"/>
      <c r="L62" s="492"/>
      <c r="M62" s="491"/>
      <c r="N62" s="492"/>
      <c r="O62" s="491"/>
      <c r="P62" s="492"/>
      <c r="Q62" s="491"/>
      <c r="R62" s="492"/>
      <c r="S62" s="491"/>
      <c r="T62" s="492"/>
      <c r="U62" s="491"/>
      <c r="V62" s="492"/>
      <c r="W62" s="491"/>
      <c r="X62" s="492"/>
      <c r="Y62" s="491"/>
      <c r="Z62" s="492"/>
      <c r="AA62" s="491"/>
      <c r="AB62" s="491"/>
      <c r="AC62" s="492"/>
      <c r="AD62" s="491"/>
      <c r="AE62" s="492"/>
      <c r="AF62" s="491"/>
      <c r="AG62" s="492"/>
      <c r="AH62" s="491"/>
      <c r="AI62" s="492"/>
      <c r="AJ62" s="491"/>
      <c r="AK62" s="492"/>
      <c r="AL62" s="491"/>
      <c r="AM62" s="492"/>
      <c r="AN62" s="218"/>
      <c r="AO62" s="218"/>
      <c r="AP62" s="218"/>
      <c r="AQ62" s="493"/>
      <c r="AR62" s="218"/>
      <c r="AS62" s="493"/>
      <c r="AT62" s="218"/>
      <c r="AU62" s="462"/>
      <c r="AV62" s="462"/>
      <c r="AW62" s="462"/>
      <c r="AX62" s="218"/>
      <c r="AY62" s="218"/>
      <c r="AZ62" s="218"/>
      <c r="BA62" s="218"/>
      <c r="BB62" s="218"/>
      <c r="BC62" s="218"/>
      <c r="BD62" s="218"/>
      <c r="BE62" s="218"/>
      <c r="BF62" s="218"/>
      <c r="BG62" s="218"/>
      <c r="BH62" s="218"/>
      <c r="BI62" s="218"/>
      <c r="BJ62" s="218"/>
      <c r="BK62" s="218"/>
      <c r="BL62" s="218"/>
      <c r="BM62" s="218"/>
      <c r="BN62" s="218"/>
      <c r="BO62" s="218"/>
      <c r="BP62" s="218"/>
      <c r="BQ62" s="218"/>
      <c r="BR62" s="218"/>
      <c r="BS62" s="218"/>
      <c r="BT62" s="218"/>
      <c r="BU62" s="218"/>
      <c r="BV62" s="218"/>
      <c r="BW62" s="218"/>
      <c r="BX62" s="218"/>
      <c r="BY62" s="218"/>
      <c r="BZ62" s="218"/>
      <c r="CA62" s="218"/>
      <c r="CB62" s="218"/>
      <c r="CC62" s="218"/>
      <c r="CD62" s="218"/>
      <c r="CE62" s="218"/>
      <c r="CF62" s="218"/>
      <c r="CG62" s="218"/>
      <c r="CH62" s="218"/>
      <c r="CI62" s="218"/>
      <c r="CJ62" s="218"/>
      <c r="CK62" s="218"/>
      <c r="CL62" s="218"/>
      <c r="CM62" s="218"/>
      <c r="CN62" s="218"/>
      <c r="CO62" s="218"/>
      <c r="CP62" s="218"/>
      <c r="CQ62" s="218"/>
      <c r="CR62" s="218"/>
      <c r="CS62" s="218"/>
      <c r="CT62" s="218"/>
      <c r="CU62" s="218"/>
      <c r="CV62" s="218"/>
      <c r="CW62" s="218"/>
      <c r="CX62" s="218"/>
      <c r="CY62" s="218"/>
      <c r="CZ62" s="218"/>
      <c r="DA62" s="218"/>
      <c r="DB62" s="218"/>
      <c r="DC62" s="218"/>
      <c r="DD62" s="218"/>
      <c r="DE62" s="218"/>
      <c r="DF62" s="218"/>
      <c r="DG62" s="218"/>
      <c r="DH62" s="218"/>
      <c r="DI62" s="218"/>
      <c r="DJ62" s="218"/>
      <c r="DK62" s="218"/>
      <c r="DL62" s="218"/>
      <c r="DM62" s="218"/>
      <c r="DN62" s="218"/>
      <c r="DO62" s="218"/>
      <c r="DP62" s="218"/>
      <c r="DQ62" s="218"/>
      <c r="DR62" s="218"/>
      <c r="DS62" s="218"/>
      <c r="DT62" s="218"/>
      <c r="DU62" s="218"/>
      <c r="DV62" s="218"/>
      <c r="DW62" s="218"/>
      <c r="DX62" s="218"/>
      <c r="DY62" s="218"/>
      <c r="DZ62" s="218"/>
      <c r="EA62" s="218"/>
      <c r="EB62" s="218"/>
      <c r="EC62" s="218"/>
      <c r="ED62" s="218"/>
      <c r="EE62" s="218"/>
      <c r="EF62" s="218"/>
      <c r="EG62" s="218"/>
      <c r="EH62" s="218"/>
      <c r="EI62" s="218"/>
      <c r="EJ62" s="218"/>
      <c r="EK62" s="218"/>
      <c r="EL62" s="218"/>
      <c r="EM62" s="218"/>
      <c r="EN62" s="218"/>
      <c r="EO62" s="218"/>
      <c r="EP62" s="218"/>
      <c r="EQ62" s="218"/>
      <c r="ER62" s="218"/>
      <c r="ES62" s="218"/>
      <c r="ET62" s="218"/>
      <c r="EU62" s="218"/>
      <c r="EV62" s="218"/>
      <c r="EW62" s="218"/>
      <c r="EX62" s="218"/>
      <c r="EY62" s="218"/>
      <c r="EZ62" s="218"/>
      <c r="FA62" s="218"/>
      <c r="FB62" s="218"/>
      <c r="FC62" s="218"/>
      <c r="FD62" s="218"/>
      <c r="FE62" s="218"/>
      <c r="FF62" s="218"/>
      <c r="FG62" s="218"/>
      <c r="FH62" s="218"/>
      <c r="FI62" s="218"/>
      <c r="FJ62" s="218"/>
      <c r="FK62" s="218"/>
      <c r="FL62" s="218"/>
      <c r="FM62" s="218"/>
      <c r="FN62" s="218"/>
      <c r="FO62" s="218"/>
      <c r="FP62" s="218"/>
      <c r="FQ62" s="218"/>
      <c r="FR62" s="218"/>
      <c r="FS62" s="218"/>
      <c r="FT62" s="218"/>
      <c r="FU62" s="218"/>
      <c r="FV62" s="218"/>
      <c r="FW62" s="218"/>
      <c r="FX62" s="218"/>
      <c r="FY62" s="218"/>
      <c r="FZ62" s="218"/>
      <c r="GA62" s="218"/>
      <c r="GB62" s="218"/>
      <c r="GC62" s="218"/>
      <c r="GD62" s="218"/>
      <c r="GE62" s="218"/>
      <c r="GF62" s="218"/>
      <c r="GG62" s="218"/>
      <c r="GH62" s="218"/>
      <c r="GI62" s="218"/>
      <c r="GJ62" s="218"/>
      <c r="GK62" s="218"/>
      <c r="GL62" s="218"/>
      <c r="GM62" s="218"/>
      <c r="GN62" s="218"/>
      <c r="GO62" s="218"/>
      <c r="GP62" s="218"/>
      <c r="GQ62" s="218"/>
      <c r="GR62" s="218"/>
      <c r="GS62" s="218"/>
      <c r="GT62" s="218"/>
      <c r="GU62" s="218"/>
      <c r="GV62" s="218"/>
      <c r="GW62" s="218"/>
      <c r="GX62" s="218"/>
      <c r="GY62" s="218"/>
      <c r="GZ62" s="218"/>
      <c r="HA62" s="218"/>
      <c r="HB62" s="218"/>
      <c r="HC62" s="218"/>
      <c r="HD62" s="218"/>
      <c r="HE62" s="218"/>
      <c r="HF62" s="218"/>
      <c r="HG62" s="218"/>
      <c r="HH62" s="218"/>
      <c r="HI62" s="218"/>
      <c r="HJ62" s="218"/>
      <c r="HK62" s="218"/>
      <c r="HL62" s="218"/>
      <c r="HM62" s="218"/>
      <c r="HN62" s="218"/>
      <c r="HO62" s="218"/>
      <c r="HP62" s="218"/>
      <c r="HQ62" s="218"/>
      <c r="HR62" s="218"/>
      <c r="HS62" s="218"/>
      <c r="HT62" s="218"/>
      <c r="HU62" s="218"/>
      <c r="HV62" s="218"/>
      <c r="HW62" s="218"/>
      <c r="HX62" s="218"/>
      <c r="HY62" s="218"/>
      <c r="HZ62" s="218"/>
      <c r="IA62" s="218"/>
      <c r="IB62" s="218"/>
      <c r="IC62" s="218"/>
      <c r="ID62" s="218"/>
      <c r="IE62" s="218"/>
      <c r="IF62" s="218"/>
      <c r="IG62" s="218"/>
      <c r="IH62" s="218"/>
      <c r="II62" s="218"/>
      <c r="IJ62" s="218"/>
      <c r="IK62" s="218"/>
      <c r="IL62" s="218"/>
      <c r="IM62" s="218"/>
      <c r="IN62" s="218"/>
      <c r="IO62" s="218"/>
      <c r="IP62" s="218"/>
      <c r="IQ62" s="218"/>
      <c r="IR62" s="218"/>
      <c r="IS62" s="218"/>
      <c r="IT62" s="218"/>
      <c r="IU62" s="218"/>
      <c r="IV62" s="218"/>
      <c r="IW62" s="218"/>
      <c r="IX62" s="218"/>
      <c r="IY62" s="218"/>
      <c r="IZ62" s="218"/>
      <c r="JA62" s="218"/>
      <c r="JB62" s="218"/>
      <c r="JC62" s="218"/>
      <c r="JD62" s="218"/>
      <c r="JE62" s="218"/>
      <c r="JF62" s="218"/>
      <c r="JG62" s="218"/>
      <c r="JH62" s="218"/>
      <c r="JI62" s="218"/>
      <c r="JJ62" s="218"/>
      <c r="JK62" s="218"/>
      <c r="JL62" s="218"/>
      <c r="JM62" s="218"/>
      <c r="JN62" s="218"/>
      <c r="JO62" s="218"/>
      <c r="JP62" s="218"/>
      <c r="JQ62" s="218"/>
      <c r="JR62" s="218"/>
      <c r="JS62" s="218"/>
      <c r="JT62" s="218"/>
      <c r="JU62" s="218"/>
      <c r="JV62" s="218"/>
      <c r="JW62" s="218"/>
      <c r="JX62" s="218"/>
      <c r="JY62" s="218"/>
      <c r="JZ62" s="218"/>
      <c r="KA62" s="218"/>
      <c r="KB62" s="218"/>
      <c r="KC62" s="218"/>
      <c r="KD62" s="218"/>
      <c r="KE62" s="218"/>
      <c r="KF62" s="218"/>
      <c r="KG62" s="218"/>
      <c r="KH62" s="218"/>
      <c r="KI62" s="218"/>
      <c r="KJ62" s="218"/>
      <c r="KK62" s="218"/>
      <c r="KL62" s="218"/>
      <c r="KM62" s="218"/>
      <c r="KN62" s="218"/>
      <c r="KO62" s="218"/>
      <c r="KP62" s="218"/>
      <c r="KQ62" s="218"/>
      <c r="KR62" s="218"/>
      <c r="KS62" s="218"/>
      <c r="KT62" s="218"/>
      <c r="KU62" s="218"/>
      <c r="KV62" s="218"/>
      <c r="KW62" s="218"/>
      <c r="KX62" s="218"/>
      <c r="KY62" s="218"/>
      <c r="KZ62" s="218"/>
      <c r="LA62" s="218"/>
      <c r="LB62" s="218"/>
      <c r="LC62" s="218"/>
      <c r="LD62" s="218"/>
      <c r="LE62" s="218"/>
      <c r="LF62" s="218"/>
      <c r="LG62" s="218"/>
      <c r="LH62" s="218"/>
      <c r="LI62" s="218"/>
      <c r="LJ62" s="218"/>
      <c r="LK62" s="218"/>
      <c r="LL62" s="218"/>
      <c r="LM62" s="218"/>
      <c r="LN62" s="218"/>
      <c r="LO62" s="218"/>
      <c r="LP62" s="218"/>
      <c r="LQ62" s="218"/>
      <c r="LR62" s="218"/>
      <c r="LS62" s="218"/>
      <c r="LT62" s="218"/>
      <c r="LU62" s="218"/>
      <c r="LV62" s="218"/>
      <c r="LW62" s="218"/>
      <c r="LX62" s="218"/>
      <c r="LY62" s="218"/>
      <c r="LZ62" s="218"/>
      <c r="MA62" s="218"/>
      <c r="MB62" s="218"/>
      <c r="MC62" s="218"/>
      <c r="MD62" s="218"/>
      <c r="ME62" s="218"/>
      <c r="MF62" s="218"/>
      <c r="MG62" s="218"/>
      <c r="MH62" s="218"/>
      <c r="MI62" s="218"/>
      <c r="MJ62" s="218"/>
      <c r="MK62" s="218"/>
      <c r="ML62" s="218"/>
      <c r="MM62" s="218"/>
      <c r="MN62" s="218"/>
      <c r="MO62" s="218"/>
      <c r="MP62" s="218"/>
      <c r="MQ62" s="218"/>
      <c r="MR62" s="218"/>
      <c r="MS62" s="218"/>
      <c r="MT62" s="218"/>
      <c r="MU62" s="218"/>
      <c r="MV62" s="218"/>
      <c r="MW62" s="218"/>
      <c r="MX62" s="218"/>
      <c r="MY62" s="218"/>
      <c r="MZ62" s="218"/>
      <c r="NA62" s="218"/>
      <c r="NB62" s="218"/>
      <c r="NC62" s="218"/>
      <c r="ND62" s="218"/>
      <c r="NE62" s="218"/>
      <c r="NF62" s="218"/>
      <c r="NG62" s="218"/>
      <c r="NH62" s="218"/>
      <c r="NI62" s="218"/>
      <c r="NJ62" s="218"/>
      <c r="NK62" s="218"/>
      <c r="NL62" s="218"/>
      <c r="NM62" s="218"/>
      <c r="NN62" s="218"/>
      <c r="NO62" s="218"/>
      <c r="NP62" s="218"/>
      <c r="NQ62" s="218"/>
      <c r="NR62" s="218"/>
      <c r="NS62" s="218"/>
      <c r="NT62" s="218"/>
      <c r="NU62" s="218"/>
      <c r="NV62" s="218"/>
      <c r="NW62" s="218"/>
      <c r="NX62" s="218"/>
      <c r="NY62" s="218"/>
      <c r="NZ62" s="218"/>
      <c r="OA62" s="218"/>
      <c r="OB62" s="218"/>
      <c r="OC62" s="218"/>
      <c r="OD62" s="218"/>
      <c r="OE62" s="218"/>
      <c r="OF62" s="218"/>
      <c r="OG62" s="218"/>
      <c r="OH62" s="218"/>
      <c r="OI62" s="218"/>
      <c r="OJ62" s="218"/>
      <c r="OK62" s="218"/>
      <c r="OL62" s="218"/>
      <c r="OM62" s="218"/>
      <c r="ON62" s="218"/>
      <c r="OO62" s="218"/>
      <c r="OP62" s="218"/>
      <c r="OQ62" s="218"/>
      <c r="OR62" s="218"/>
      <c r="OS62" s="218"/>
      <c r="OT62" s="218"/>
      <c r="OU62" s="218"/>
      <c r="OV62" s="218"/>
      <c r="OW62" s="218"/>
      <c r="OX62" s="218"/>
      <c r="OY62" s="218"/>
      <c r="OZ62" s="218"/>
      <c r="PA62" s="218"/>
      <c r="PB62" s="218"/>
      <c r="PC62" s="218"/>
      <c r="PD62" s="218"/>
      <c r="PE62" s="218"/>
      <c r="PF62" s="218"/>
      <c r="PG62" s="218"/>
      <c r="PH62" s="218"/>
      <c r="PI62" s="218"/>
      <c r="PJ62" s="218"/>
      <c r="PK62" s="218"/>
      <c r="PL62" s="218"/>
      <c r="PM62" s="218"/>
      <c r="PN62" s="218"/>
      <c r="PO62" s="218"/>
      <c r="PP62" s="218"/>
      <c r="PQ62" s="218"/>
      <c r="PR62" s="218"/>
      <c r="PS62" s="218"/>
      <c r="PT62" s="218"/>
      <c r="PU62" s="218"/>
      <c r="PV62" s="218"/>
      <c r="PW62" s="218"/>
      <c r="PX62" s="218"/>
      <c r="PY62" s="218"/>
      <c r="PZ62" s="218"/>
      <c r="QA62" s="218"/>
      <c r="QB62" s="218"/>
      <c r="QC62" s="218"/>
      <c r="QD62" s="218"/>
      <c r="QE62" s="218"/>
      <c r="QF62" s="218"/>
      <c r="QG62" s="218"/>
      <c r="QH62" s="218"/>
      <c r="QI62" s="218"/>
      <c r="QJ62" s="218"/>
      <c r="QK62" s="218"/>
      <c r="QL62" s="218"/>
      <c r="QM62" s="218"/>
      <c r="QN62" s="218"/>
      <c r="QO62" s="218"/>
      <c r="QP62" s="218"/>
      <c r="QQ62" s="218"/>
      <c r="QR62" s="218"/>
      <c r="QS62" s="218"/>
      <c r="QT62" s="218"/>
      <c r="QU62" s="218"/>
      <c r="QV62" s="218"/>
      <c r="QW62" s="218"/>
      <c r="QX62" s="218"/>
      <c r="QY62" s="218"/>
      <c r="QZ62" s="218"/>
      <c r="RA62" s="218"/>
      <c r="RB62" s="218"/>
      <c r="RC62" s="219"/>
    </row>
    <row r="63" ht="25.4" customHeight="1">
      <c r="A63" s="7"/>
      <c r="B63" s="7"/>
      <c r="C63" s="170"/>
      <c r="D63" s="170"/>
      <c r="E63" s="7"/>
      <c r="F63" s="7"/>
      <c r="G63" s="494"/>
      <c r="H63" s="7"/>
      <c r="I63" s="7"/>
      <c r="J63" s="495"/>
      <c r="K63" s="496"/>
      <c r="L63" s="497"/>
      <c r="M63" s="496"/>
      <c r="N63" s="497"/>
      <c r="O63" s="496"/>
      <c r="P63" s="497"/>
      <c r="Q63" s="496"/>
      <c r="R63" s="497"/>
      <c r="S63" s="218"/>
      <c r="T63" s="493"/>
      <c r="U63" s="218"/>
      <c r="V63" s="498">
        <f>(100-V61)+V55</f>
        <v>40.873256761160</v>
      </c>
      <c r="W63" s="498">
        <f>(100-W61)+W55</f>
        <v>62.8806199526594</v>
      </c>
      <c r="X63" s="498">
        <f>(100-X61)+X55</f>
        <v>61.0078441223952</v>
      </c>
      <c r="Y63" s="498">
        <f>(100-Y61)+Y55</f>
        <v>52.5946742790396</v>
      </c>
      <c r="Z63" s="498">
        <f>(100-Z61)+Z55</f>
        <v>78.0072201047744</v>
      </c>
      <c r="AA63" s="499"/>
      <c r="AB63" s="499"/>
      <c r="AC63" s="499"/>
      <c r="AD63" s="499"/>
      <c r="AE63" s="499"/>
      <c r="AF63" s="499"/>
      <c r="AG63" s="499"/>
      <c r="AH63" s="499"/>
      <c r="AI63" s="499"/>
      <c r="AJ63" s="499"/>
      <c r="AK63" s="499"/>
      <c r="AL63" s="499"/>
      <c r="AM63" s="499"/>
      <c r="AN63" s="218"/>
      <c r="AO63" s="218"/>
      <c r="AP63" s="218"/>
      <c r="AQ63" s="493"/>
      <c r="AR63" s="218"/>
      <c r="AS63" t="s" s="500">
        <v>170</v>
      </c>
      <c r="AT63" s="501">
        <f>(AP37+AR37)*0.813</f>
        <v>30.081</v>
      </c>
      <c r="AU63" s="462"/>
      <c r="AV63" s="462"/>
      <c r="AW63" s="462"/>
      <c r="AX63" s="218"/>
      <c r="AY63" s="218"/>
      <c r="AZ63" s="218"/>
      <c r="BA63" s="218"/>
      <c r="BB63" s="218"/>
      <c r="BC63" s="218"/>
      <c r="BD63" s="218"/>
      <c r="BE63" s="218"/>
      <c r="BF63" s="218"/>
      <c r="BG63" s="218"/>
      <c r="BH63" s="218"/>
      <c r="BI63" s="218"/>
      <c r="BJ63" s="218"/>
      <c r="BK63" s="218"/>
      <c r="BL63" s="218"/>
      <c r="BM63" s="218"/>
      <c r="BN63" s="218"/>
      <c r="BO63" s="218"/>
      <c r="BP63" s="218"/>
      <c r="BQ63" s="218"/>
      <c r="BR63" s="218"/>
      <c r="BS63" s="218"/>
      <c r="BT63" s="218"/>
      <c r="BU63" s="218"/>
      <c r="BV63" s="218"/>
      <c r="BW63" s="218"/>
      <c r="BX63" s="218"/>
      <c r="BY63" s="218"/>
      <c r="BZ63" s="218"/>
      <c r="CA63" s="218"/>
      <c r="CB63" s="218"/>
      <c r="CC63" s="218"/>
      <c r="CD63" s="218"/>
      <c r="CE63" s="218"/>
      <c r="CF63" s="218"/>
      <c r="CG63" s="218"/>
      <c r="CH63" s="218"/>
      <c r="CI63" s="218"/>
      <c r="CJ63" s="218"/>
      <c r="CK63" s="218"/>
      <c r="CL63" s="218"/>
      <c r="CM63" s="218"/>
      <c r="CN63" s="218"/>
      <c r="CO63" s="218"/>
      <c r="CP63" s="218"/>
      <c r="CQ63" s="218"/>
      <c r="CR63" s="218"/>
      <c r="CS63" s="218"/>
      <c r="CT63" s="218"/>
      <c r="CU63" s="218"/>
      <c r="CV63" s="218"/>
      <c r="CW63" s="218"/>
      <c r="CX63" s="218"/>
      <c r="CY63" s="218"/>
      <c r="CZ63" s="218"/>
      <c r="DA63" s="218"/>
      <c r="DB63" s="218"/>
      <c r="DC63" s="218"/>
      <c r="DD63" s="218"/>
      <c r="DE63" s="218"/>
      <c r="DF63" s="218"/>
      <c r="DG63" s="218"/>
      <c r="DH63" s="218"/>
      <c r="DI63" s="218"/>
      <c r="DJ63" s="218"/>
      <c r="DK63" s="218"/>
      <c r="DL63" s="218"/>
      <c r="DM63" s="218"/>
      <c r="DN63" s="218"/>
      <c r="DO63" s="218"/>
      <c r="DP63" s="218"/>
      <c r="DQ63" s="218"/>
      <c r="DR63" s="218"/>
      <c r="DS63" s="218"/>
      <c r="DT63" s="218"/>
      <c r="DU63" s="218"/>
      <c r="DV63" s="218"/>
      <c r="DW63" s="218"/>
      <c r="DX63" s="218"/>
      <c r="DY63" s="218"/>
      <c r="DZ63" s="218"/>
      <c r="EA63" s="218"/>
      <c r="EB63" s="218"/>
      <c r="EC63" s="218"/>
      <c r="ED63" s="218"/>
      <c r="EE63" s="218"/>
      <c r="EF63" s="218"/>
      <c r="EG63" s="218"/>
      <c r="EH63" s="218"/>
      <c r="EI63" s="218"/>
      <c r="EJ63" s="218"/>
      <c r="EK63" s="218"/>
      <c r="EL63" s="218"/>
      <c r="EM63" s="218"/>
      <c r="EN63" s="218"/>
      <c r="EO63" s="218"/>
      <c r="EP63" s="218"/>
      <c r="EQ63" s="218"/>
      <c r="ER63" s="218"/>
      <c r="ES63" s="218"/>
      <c r="ET63" s="218"/>
      <c r="EU63" s="218"/>
      <c r="EV63" s="218"/>
      <c r="EW63" s="218"/>
      <c r="EX63" s="218"/>
      <c r="EY63" s="218"/>
      <c r="EZ63" s="218"/>
      <c r="FA63" s="218"/>
      <c r="FB63" s="218"/>
      <c r="FC63" s="218"/>
      <c r="FD63" s="218"/>
      <c r="FE63" s="218"/>
      <c r="FF63" s="218"/>
      <c r="FG63" s="218"/>
      <c r="FH63" s="218"/>
      <c r="FI63" s="218"/>
      <c r="FJ63" s="218"/>
      <c r="FK63" s="218"/>
      <c r="FL63" s="218"/>
      <c r="FM63" s="218"/>
      <c r="FN63" s="218"/>
      <c r="FO63" s="218"/>
      <c r="FP63" s="218"/>
      <c r="FQ63" s="218"/>
      <c r="FR63" s="218"/>
      <c r="FS63" s="218"/>
      <c r="FT63" s="218"/>
      <c r="FU63" s="218"/>
      <c r="FV63" s="218"/>
      <c r="FW63" s="218"/>
      <c r="FX63" s="218"/>
      <c r="FY63" s="218"/>
      <c r="FZ63" s="218"/>
      <c r="GA63" s="218"/>
      <c r="GB63" s="218"/>
      <c r="GC63" s="218"/>
      <c r="GD63" s="218"/>
      <c r="GE63" s="218"/>
      <c r="GF63" s="218"/>
      <c r="GG63" s="218"/>
      <c r="GH63" s="218"/>
      <c r="GI63" s="218"/>
      <c r="GJ63" s="218"/>
      <c r="GK63" s="218"/>
      <c r="GL63" s="218"/>
      <c r="GM63" s="218"/>
      <c r="GN63" s="218"/>
      <c r="GO63" s="218"/>
      <c r="GP63" s="218"/>
      <c r="GQ63" s="218"/>
      <c r="GR63" s="218"/>
      <c r="GS63" s="218"/>
      <c r="GT63" s="218"/>
      <c r="GU63" s="218"/>
      <c r="GV63" s="218"/>
      <c r="GW63" s="218"/>
      <c r="GX63" s="218"/>
      <c r="GY63" s="218"/>
      <c r="GZ63" s="218"/>
      <c r="HA63" s="218"/>
      <c r="HB63" s="218"/>
      <c r="HC63" s="218"/>
      <c r="HD63" s="218"/>
      <c r="HE63" s="218"/>
      <c r="HF63" s="218"/>
      <c r="HG63" s="218"/>
      <c r="HH63" s="218"/>
      <c r="HI63" s="218"/>
      <c r="HJ63" s="218"/>
      <c r="HK63" s="218"/>
      <c r="HL63" s="218"/>
      <c r="HM63" s="218"/>
      <c r="HN63" s="218"/>
      <c r="HO63" s="218"/>
      <c r="HP63" s="218"/>
      <c r="HQ63" s="218"/>
      <c r="HR63" s="218"/>
      <c r="HS63" s="218"/>
      <c r="HT63" s="218"/>
      <c r="HU63" s="218"/>
      <c r="HV63" s="218"/>
      <c r="HW63" s="218"/>
      <c r="HX63" s="218"/>
      <c r="HY63" s="218"/>
      <c r="HZ63" s="218"/>
      <c r="IA63" s="218"/>
      <c r="IB63" s="218"/>
      <c r="IC63" s="218"/>
      <c r="ID63" s="218"/>
      <c r="IE63" s="218"/>
      <c r="IF63" s="218"/>
      <c r="IG63" s="218"/>
      <c r="IH63" s="218"/>
      <c r="II63" s="218"/>
      <c r="IJ63" s="218"/>
      <c r="IK63" s="218"/>
      <c r="IL63" s="218"/>
      <c r="IM63" s="218"/>
      <c r="IN63" s="218"/>
      <c r="IO63" s="218"/>
      <c r="IP63" s="218"/>
      <c r="IQ63" s="218"/>
      <c r="IR63" s="218"/>
      <c r="IS63" s="218"/>
      <c r="IT63" s="218"/>
      <c r="IU63" s="218"/>
      <c r="IV63" s="218"/>
      <c r="IW63" s="218"/>
      <c r="IX63" s="218"/>
      <c r="IY63" s="218"/>
      <c r="IZ63" s="218"/>
      <c r="JA63" s="218"/>
      <c r="JB63" s="218"/>
      <c r="JC63" s="218"/>
      <c r="JD63" s="218"/>
      <c r="JE63" s="218"/>
      <c r="JF63" s="218"/>
      <c r="JG63" s="218"/>
      <c r="JH63" s="218"/>
      <c r="JI63" s="218"/>
      <c r="JJ63" s="218"/>
      <c r="JK63" s="218"/>
      <c r="JL63" s="218"/>
      <c r="JM63" s="218"/>
      <c r="JN63" s="218"/>
      <c r="JO63" s="218"/>
      <c r="JP63" s="218"/>
      <c r="JQ63" s="218"/>
      <c r="JR63" s="218"/>
      <c r="JS63" s="218"/>
      <c r="JT63" s="218"/>
      <c r="JU63" s="218"/>
      <c r="JV63" s="218"/>
      <c r="JW63" s="218"/>
      <c r="JX63" s="218"/>
      <c r="JY63" s="218"/>
      <c r="JZ63" s="218"/>
      <c r="KA63" s="218"/>
      <c r="KB63" s="218"/>
      <c r="KC63" s="218"/>
      <c r="KD63" s="218"/>
      <c r="KE63" s="218"/>
      <c r="KF63" s="218"/>
      <c r="KG63" s="218"/>
      <c r="KH63" s="218"/>
      <c r="KI63" s="218"/>
      <c r="KJ63" s="218"/>
      <c r="KK63" s="218"/>
      <c r="KL63" s="218"/>
      <c r="KM63" s="218"/>
      <c r="KN63" s="218"/>
      <c r="KO63" s="218"/>
      <c r="KP63" s="218"/>
      <c r="KQ63" s="218"/>
      <c r="KR63" s="218"/>
      <c r="KS63" s="218"/>
      <c r="KT63" s="218"/>
      <c r="KU63" s="218"/>
      <c r="KV63" s="218"/>
      <c r="KW63" s="218"/>
      <c r="KX63" s="218"/>
      <c r="KY63" s="218"/>
      <c r="KZ63" s="218"/>
      <c r="LA63" s="218"/>
      <c r="LB63" s="218"/>
      <c r="LC63" s="218"/>
      <c r="LD63" s="218"/>
      <c r="LE63" s="218"/>
      <c r="LF63" s="218"/>
      <c r="LG63" s="218"/>
      <c r="LH63" s="218"/>
      <c r="LI63" s="218"/>
      <c r="LJ63" s="218"/>
      <c r="LK63" s="218"/>
      <c r="LL63" s="218"/>
      <c r="LM63" s="218"/>
      <c r="LN63" s="218"/>
      <c r="LO63" s="218"/>
      <c r="LP63" s="218"/>
      <c r="LQ63" s="218"/>
      <c r="LR63" s="218"/>
      <c r="LS63" s="218"/>
      <c r="LT63" s="218"/>
      <c r="LU63" s="218"/>
      <c r="LV63" s="218"/>
      <c r="LW63" s="218"/>
      <c r="LX63" s="218"/>
      <c r="LY63" s="218"/>
      <c r="LZ63" s="218"/>
      <c r="MA63" s="218"/>
      <c r="MB63" s="218"/>
      <c r="MC63" s="218"/>
      <c r="MD63" s="218"/>
      <c r="ME63" s="218"/>
      <c r="MF63" s="218"/>
      <c r="MG63" s="218"/>
      <c r="MH63" s="218"/>
      <c r="MI63" s="218"/>
      <c r="MJ63" s="218"/>
      <c r="MK63" s="218"/>
      <c r="ML63" s="218"/>
      <c r="MM63" s="218"/>
      <c r="MN63" s="218"/>
      <c r="MO63" s="218"/>
      <c r="MP63" s="218"/>
      <c r="MQ63" s="218"/>
      <c r="MR63" s="218"/>
      <c r="MS63" s="218"/>
      <c r="MT63" s="218"/>
      <c r="MU63" s="218"/>
      <c r="MV63" s="218"/>
      <c r="MW63" s="218"/>
      <c r="MX63" s="218"/>
      <c r="MY63" s="218"/>
      <c r="MZ63" s="218"/>
      <c r="NA63" s="218"/>
      <c r="NB63" s="218"/>
      <c r="NC63" s="218"/>
      <c r="ND63" s="218"/>
      <c r="NE63" s="218"/>
      <c r="NF63" s="218"/>
      <c r="NG63" s="218"/>
      <c r="NH63" s="218"/>
      <c r="NI63" s="218"/>
      <c r="NJ63" s="218"/>
      <c r="NK63" s="218"/>
      <c r="NL63" s="218"/>
      <c r="NM63" s="218"/>
      <c r="NN63" s="218"/>
      <c r="NO63" s="218"/>
      <c r="NP63" s="218"/>
      <c r="NQ63" s="218"/>
      <c r="NR63" s="218"/>
      <c r="NS63" s="218"/>
      <c r="NT63" s="218"/>
      <c r="NU63" s="218"/>
      <c r="NV63" s="218"/>
      <c r="NW63" s="218"/>
      <c r="NX63" s="218"/>
      <c r="NY63" s="218"/>
      <c r="NZ63" s="218"/>
      <c r="OA63" s="218"/>
      <c r="OB63" s="218"/>
      <c r="OC63" s="218"/>
      <c r="OD63" s="218"/>
      <c r="OE63" s="218"/>
      <c r="OF63" s="218"/>
      <c r="OG63" s="218"/>
      <c r="OH63" s="218"/>
      <c r="OI63" s="218"/>
      <c r="OJ63" s="218"/>
      <c r="OK63" s="218"/>
      <c r="OL63" s="218"/>
      <c r="OM63" s="218"/>
      <c r="ON63" s="218"/>
      <c r="OO63" s="218"/>
      <c r="OP63" s="218"/>
      <c r="OQ63" s="218"/>
      <c r="OR63" s="218"/>
      <c r="OS63" s="218"/>
      <c r="OT63" s="218"/>
      <c r="OU63" s="218"/>
      <c r="OV63" s="218"/>
      <c r="OW63" s="218"/>
      <c r="OX63" s="218"/>
      <c r="OY63" s="218"/>
      <c r="OZ63" s="218"/>
      <c r="PA63" s="218"/>
      <c r="PB63" s="218"/>
      <c r="PC63" s="218"/>
      <c r="PD63" s="218"/>
      <c r="PE63" s="218"/>
      <c r="PF63" s="218"/>
      <c r="PG63" s="218"/>
      <c r="PH63" s="218"/>
      <c r="PI63" s="218"/>
      <c r="PJ63" s="218"/>
      <c r="PK63" s="218"/>
      <c r="PL63" s="218"/>
      <c r="PM63" s="218"/>
      <c r="PN63" s="218"/>
      <c r="PO63" s="218"/>
      <c r="PP63" s="218"/>
      <c r="PQ63" s="218"/>
      <c r="PR63" s="218"/>
      <c r="PS63" s="218"/>
      <c r="PT63" s="218"/>
      <c r="PU63" s="218"/>
      <c r="PV63" s="218"/>
      <c r="PW63" s="218"/>
      <c r="PX63" s="218"/>
      <c r="PY63" s="218"/>
      <c r="PZ63" s="218"/>
      <c r="QA63" s="218"/>
      <c r="QB63" s="218"/>
      <c r="QC63" s="218"/>
      <c r="QD63" s="218"/>
      <c r="QE63" s="218"/>
      <c r="QF63" s="218"/>
      <c r="QG63" s="218"/>
      <c r="QH63" s="218"/>
      <c r="QI63" s="218"/>
      <c r="QJ63" s="218"/>
      <c r="QK63" s="218"/>
      <c r="QL63" s="218"/>
      <c r="QM63" s="218"/>
      <c r="QN63" s="218"/>
      <c r="QO63" s="218"/>
      <c r="QP63" s="218"/>
      <c r="QQ63" s="218"/>
      <c r="QR63" s="218"/>
      <c r="QS63" s="218"/>
      <c r="QT63" s="218"/>
      <c r="QU63" s="218"/>
      <c r="QV63" s="218"/>
      <c r="QW63" s="218"/>
      <c r="QX63" s="218"/>
      <c r="QY63" s="218"/>
      <c r="QZ63" s="218"/>
      <c r="RA63" s="218"/>
      <c r="RB63" s="218"/>
      <c r="RC63" s="219"/>
    </row>
    <row r="64" ht="34.15" customHeight="1">
      <c r="A64" t="s" s="502">
        <v>171</v>
      </c>
      <c r="B64" t="s" s="502">
        <v>73</v>
      </c>
      <c r="C64" t="s" s="502">
        <v>36</v>
      </c>
      <c r="D64" t="s" s="502">
        <v>37</v>
      </c>
      <c r="E64" t="s" s="502">
        <v>38</v>
      </c>
      <c r="F64" t="s" s="502">
        <v>172</v>
      </c>
      <c r="G64" t="s" s="502">
        <v>40</v>
      </c>
      <c r="H64" t="s" s="502">
        <v>41</v>
      </c>
      <c r="I64" t="s" s="502">
        <v>42</v>
      </c>
      <c r="J64" t="s" s="502">
        <v>43</v>
      </c>
      <c r="K64" t="s" s="502">
        <v>44</v>
      </c>
      <c r="L64" t="s" s="502">
        <v>45</v>
      </c>
      <c r="M64" t="s" s="502">
        <v>46</v>
      </c>
      <c r="N64" t="s" s="502">
        <v>47</v>
      </c>
      <c r="O64" t="s" s="502">
        <v>48</v>
      </c>
      <c r="P64" t="s" s="502">
        <v>49</v>
      </c>
      <c r="Q64" t="s" s="502">
        <v>50</v>
      </c>
      <c r="R64" t="s" s="502">
        <v>51</v>
      </c>
      <c r="S64" s="503"/>
      <c r="T64" s="493"/>
      <c r="U64" s="218"/>
      <c r="V64" s="493"/>
      <c r="W64" s="218"/>
      <c r="X64" s="493"/>
      <c r="Y64" s="218"/>
      <c r="Z64" s="493"/>
      <c r="AA64" s="218"/>
      <c r="AB64" s="218"/>
      <c r="AC64" s="493"/>
      <c r="AD64" s="218"/>
      <c r="AE64" s="493"/>
      <c r="AF64" s="218"/>
      <c r="AG64" s="493"/>
      <c r="AH64" s="218"/>
      <c r="AI64" s="493"/>
      <c r="AJ64" s="218"/>
      <c r="AK64" s="493"/>
      <c r="AL64" s="218"/>
      <c r="AM64" s="493"/>
      <c r="AN64" s="218"/>
      <c r="AO64" s="493"/>
      <c r="AP64" s="218"/>
      <c r="AQ64" s="493"/>
      <c r="AR64" s="218"/>
      <c r="AS64" s="493"/>
      <c r="AT64" s="218"/>
      <c r="AU64" s="462"/>
      <c r="AV64" s="462"/>
      <c r="AW64" s="462"/>
      <c r="AX64" s="218"/>
      <c r="AY64" s="218"/>
      <c r="AZ64" s="218"/>
      <c r="BA64" s="218"/>
      <c r="BB64" s="218"/>
      <c r="BC64" s="218"/>
      <c r="BD64" s="218"/>
      <c r="BE64" s="218"/>
      <c r="BF64" s="218"/>
      <c r="BG64" s="218"/>
      <c r="BH64" s="218"/>
      <c r="BI64" s="218"/>
      <c r="BJ64" s="218"/>
      <c r="BK64" s="218"/>
      <c r="BL64" s="218"/>
      <c r="BM64" s="218"/>
      <c r="BN64" s="218"/>
      <c r="BO64" s="218"/>
      <c r="BP64" s="218"/>
      <c r="BQ64" s="218"/>
      <c r="BR64" s="218"/>
      <c r="BS64" s="218"/>
      <c r="BT64" s="218"/>
      <c r="BU64" s="218"/>
      <c r="BV64" s="218"/>
      <c r="BW64" s="218"/>
      <c r="BX64" s="218"/>
      <c r="BY64" s="218"/>
      <c r="BZ64" s="218"/>
      <c r="CA64" s="218"/>
      <c r="CB64" s="218"/>
      <c r="CC64" s="218"/>
      <c r="CD64" s="218"/>
      <c r="CE64" s="218"/>
      <c r="CF64" s="218"/>
      <c r="CG64" s="218"/>
      <c r="CH64" s="218"/>
      <c r="CI64" s="218"/>
      <c r="CJ64" s="218"/>
      <c r="CK64" s="218"/>
      <c r="CL64" s="218"/>
      <c r="CM64" s="218"/>
      <c r="CN64" s="218"/>
      <c r="CO64" s="218"/>
      <c r="CP64" s="218"/>
      <c r="CQ64" s="218"/>
      <c r="CR64" s="218"/>
      <c r="CS64" s="218"/>
      <c r="CT64" s="218"/>
      <c r="CU64" s="218"/>
      <c r="CV64" s="218"/>
      <c r="CW64" s="218"/>
      <c r="CX64" s="218"/>
      <c r="CY64" s="218"/>
      <c r="CZ64" s="218"/>
      <c r="DA64" s="218"/>
      <c r="DB64" s="218"/>
      <c r="DC64" s="218"/>
      <c r="DD64" s="218"/>
      <c r="DE64" s="218"/>
      <c r="DF64" s="218"/>
      <c r="DG64" s="218"/>
      <c r="DH64" s="218"/>
      <c r="DI64" s="218"/>
      <c r="DJ64" s="218"/>
      <c r="DK64" s="218"/>
      <c r="DL64" s="218"/>
      <c r="DM64" s="218"/>
      <c r="DN64" s="218"/>
      <c r="DO64" s="218"/>
      <c r="DP64" s="218"/>
      <c r="DQ64" s="218"/>
      <c r="DR64" s="218"/>
      <c r="DS64" s="218"/>
      <c r="DT64" s="218"/>
      <c r="DU64" s="218"/>
      <c r="DV64" s="218"/>
      <c r="DW64" s="218"/>
      <c r="DX64" s="218"/>
      <c r="DY64" s="218"/>
      <c r="DZ64" s="218"/>
      <c r="EA64" s="218"/>
      <c r="EB64" s="218"/>
      <c r="EC64" s="218"/>
      <c r="ED64" s="218"/>
      <c r="EE64" s="218"/>
      <c r="EF64" s="218"/>
      <c r="EG64" s="218"/>
      <c r="EH64" s="218"/>
      <c r="EI64" s="218"/>
      <c r="EJ64" s="218"/>
      <c r="EK64" s="218"/>
      <c r="EL64" s="218"/>
      <c r="EM64" s="218"/>
      <c r="EN64" s="218"/>
      <c r="EO64" s="218"/>
      <c r="EP64" s="218"/>
      <c r="EQ64" s="218"/>
      <c r="ER64" s="218"/>
      <c r="ES64" s="218"/>
      <c r="ET64" s="218"/>
      <c r="EU64" s="218"/>
      <c r="EV64" s="218"/>
      <c r="EW64" s="218"/>
      <c r="EX64" s="218"/>
      <c r="EY64" s="218"/>
      <c r="EZ64" s="218"/>
      <c r="FA64" s="218"/>
      <c r="FB64" s="218"/>
      <c r="FC64" s="218"/>
      <c r="FD64" s="218"/>
      <c r="FE64" s="218"/>
      <c r="FF64" s="218"/>
      <c r="FG64" s="218"/>
      <c r="FH64" s="218"/>
      <c r="FI64" s="218"/>
      <c r="FJ64" s="218"/>
      <c r="FK64" s="218"/>
      <c r="FL64" s="218"/>
      <c r="FM64" s="218"/>
      <c r="FN64" s="218"/>
      <c r="FO64" s="218"/>
      <c r="FP64" s="218"/>
      <c r="FQ64" s="218"/>
      <c r="FR64" s="218"/>
      <c r="FS64" s="218"/>
      <c r="FT64" s="218"/>
      <c r="FU64" s="218"/>
      <c r="FV64" s="218"/>
      <c r="FW64" s="218"/>
      <c r="FX64" s="218"/>
      <c r="FY64" s="218"/>
      <c r="FZ64" s="218"/>
      <c r="GA64" s="218"/>
      <c r="GB64" s="218"/>
      <c r="GC64" s="218"/>
      <c r="GD64" s="218"/>
      <c r="GE64" s="218"/>
      <c r="GF64" s="218"/>
      <c r="GG64" s="218"/>
      <c r="GH64" s="218"/>
      <c r="GI64" s="218"/>
      <c r="GJ64" s="218"/>
      <c r="GK64" s="218"/>
      <c r="GL64" s="218"/>
      <c r="GM64" s="218"/>
      <c r="GN64" s="218"/>
      <c r="GO64" s="218"/>
      <c r="GP64" s="218"/>
      <c r="GQ64" s="218"/>
      <c r="GR64" s="218"/>
      <c r="GS64" s="218"/>
      <c r="GT64" s="218"/>
      <c r="GU64" s="218"/>
      <c r="GV64" s="218"/>
      <c r="GW64" s="218"/>
      <c r="GX64" s="218"/>
      <c r="GY64" s="218"/>
      <c r="GZ64" s="218"/>
      <c r="HA64" s="218"/>
      <c r="HB64" s="218"/>
      <c r="HC64" s="218"/>
      <c r="HD64" s="218"/>
      <c r="HE64" s="218"/>
      <c r="HF64" s="218"/>
      <c r="HG64" s="218"/>
      <c r="HH64" s="218"/>
      <c r="HI64" s="218"/>
      <c r="HJ64" s="218"/>
      <c r="HK64" s="218"/>
      <c r="HL64" s="218"/>
      <c r="HM64" s="218"/>
      <c r="HN64" s="218"/>
      <c r="HO64" s="218"/>
      <c r="HP64" s="218"/>
      <c r="HQ64" s="218"/>
      <c r="HR64" s="218"/>
      <c r="HS64" s="218"/>
      <c r="HT64" s="218"/>
      <c r="HU64" s="218"/>
      <c r="HV64" s="218"/>
      <c r="HW64" s="218"/>
      <c r="HX64" s="218"/>
      <c r="HY64" s="218"/>
      <c r="HZ64" s="218"/>
      <c r="IA64" s="218"/>
      <c r="IB64" s="218"/>
      <c r="IC64" s="218"/>
      <c r="ID64" s="218"/>
      <c r="IE64" s="218"/>
      <c r="IF64" s="218"/>
      <c r="IG64" s="218"/>
      <c r="IH64" s="218"/>
      <c r="II64" s="218"/>
      <c r="IJ64" s="218"/>
      <c r="IK64" s="218"/>
      <c r="IL64" s="218"/>
      <c r="IM64" s="218"/>
      <c r="IN64" s="218"/>
      <c r="IO64" s="218"/>
      <c r="IP64" s="218"/>
      <c r="IQ64" s="218"/>
      <c r="IR64" s="218"/>
      <c r="IS64" s="218"/>
      <c r="IT64" s="218"/>
      <c r="IU64" s="218"/>
      <c r="IV64" s="218"/>
      <c r="IW64" s="218"/>
      <c r="IX64" s="218"/>
      <c r="IY64" s="218"/>
      <c r="IZ64" s="218"/>
      <c r="JA64" s="218"/>
      <c r="JB64" s="218"/>
      <c r="JC64" s="218"/>
      <c r="JD64" s="218"/>
      <c r="JE64" s="218"/>
      <c r="JF64" s="218"/>
      <c r="JG64" s="218"/>
      <c r="JH64" s="218"/>
      <c r="JI64" s="218"/>
      <c r="JJ64" s="218"/>
      <c r="JK64" s="218"/>
      <c r="JL64" s="218"/>
      <c r="JM64" s="218"/>
      <c r="JN64" s="218"/>
      <c r="JO64" s="218"/>
      <c r="JP64" s="218"/>
      <c r="JQ64" s="218"/>
      <c r="JR64" s="218"/>
      <c r="JS64" s="218"/>
      <c r="JT64" s="218"/>
      <c r="JU64" s="218"/>
      <c r="JV64" s="218"/>
      <c r="JW64" s="218"/>
      <c r="JX64" s="218"/>
      <c r="JY64" s="218"/>
      <c r="JZ64" s="218"/>
      <c r="KA64" s="218"/>
      <c r="KB64" s="218"/>
      <c r="KC64" s="218"/>
      <c r="KD64" s="218"/>
      <c r="KE64" s="218"/>
      <c r="KF64" s="218"/>
      <c r="KG64" s="218"/>
      <c r="KH64" s="218"/>
      <c r="KI64" s="218"/>
      <c r="KJ64" s="218"/>
      <c r="KK64" s="218"/>
      <c r="KL64" s="218"/>
      <c r="KM64" s="218"/>
      <c r="KN64" s="218"/>
      <c r="KO64" s="218"/>
      <c r="KP64" s="218"/>
      <c r="KQ64" s="218"/>
      <c r="KR64" s="218"/>
      <c r="KS64" s="218"/>
      <c r="KT64" s="218"/>
      <c r="KU64" s="218"/>
      <c r="KV64" s="218"/>
      <c r="KW64" s="218"/>
      <c r="KX64" s="218"/>
      <c r="KY64" s="218"/>
      <c r="KZ64" s="218"/>
      <c r="LA64" s="218"/>
      <c r="LB64" s="218"/>
      <c r="LC64" s="218"/>
      <c r="LD64" s="218"/>
      <c r="LE64" s="218"/>
      <c r="LF64" s="218"/>
      <c r="LG64" s="218"/>
      <c r="LH64" s="218"/>
      <c r="LI64" s="218"/>
      <c r="LJ64" s="218"/>
      <c r="LK64" s="218"/>
      <c r="LL64" s="218"/>
      <c r="LM64" s="218"/>
      <c r="LN64" s="218"/>
      <c r="LO64" s="218"/>
      <c r="LP64" s="218"/>
      <c r="LQ64" s="218"/>
      <c r="LR64" s="218"/>
      <c r="LS64" s="218"/>
      <c r="LT64" s="218"/>
      <c r="LU64" s="218"/>
      <c r="LV64" s="218"/>
      <c r="LW64" s="218"/>
      <c r="LX64" s="218"/>
      <c r="LY64" s="218"/>
      <c r="LZ64" s="218"/>
      <c r="MA64" s="218"/>
      <c r="MB64" s="218"/>
      <c r="MC64" s="218"/>
      <c r="MD64" s="218"/>
      <c r="ME64" s="218"/>
      <c r="MF64" s="218"/>
      <c r="MG64" s="218"/>
      <c r="MH64" s="218"/>
      <c r="MI64" s="218"/>
      <c r="MJ64" s="218"/>
      <c r="MK64" s="218"/>
      <c r="ML64" s="218"/>
      <c r="MM64" s="218"/>
      <c r="MN64" s="218"/>
      <c r="MO64" s="218"/>
      <c r="MP64" s="218"/>
      <c r="MQ64" s="218"/>
      <c r="MR64" s="218"/>
      <c r="MS64" s="218"/>
      <c r="MT64" s="218"/>
      <c r="MU64" s="218"/>
      <c r="MV64" s="218"/>
      <c r="MW64" s="218"/>
      <c r="MX64" s="218"/>
      <c r="MY64" s="218"/>
      <c r="MZ64" s="218"/>
      <c r="NA64" s="218"/>
      <c r="NB64" s="218"/>
      <c r="NC64" s="218"/>
      <c r="ND64" s="218"/>
      <c r="NE64" s="218"/>
      <c r="NF64" s="218"/>
      <c r="NG64" s="218"/>
      <c r="NH64" s="218"/>
      <c r="NI64" s="218"/>
      <c r="NJ64" s="218"/>
      <c r="NK64" s="218"/>
      <c r="NL64" s="218"/>
      <c r="NM64" s="218"/>
      <c r="NN64" s="218"/>
      <c r="NO64" s="218"/>
      <c r="NP64" s="218"/>
      <c r="NQ64" s="218"/>
      <c r="NR64" s="218"/>
      <c r="NS64" s="218"/>
      <c r="NT64" s="218"/>
      <c r="NU64" s="218"/>
      <c r="NV64" s="218"/>
      <c r="NW64" s="218"/>
      <c r="NX64" s="218"/>
      <c r="NY64" s="218"/>
      <c r="NZ64" s="218"/>
      <c r="OA64" s="218"/>
      <c r="OB64" s="218"/>
      <c r="OC64" s="218"/>
      <c r="OD64" s="218"/>
      <c r="OE64" s="218"/>
      <c r="OF64" s="218"/>
      <c r="OG64" s="218"/>
      <c r="OH64" s="218"/>
      <c r="OI64" s="218"/>
      <c r="OJ64" s="218"/>
      <c r="OK64" s="218"/>
      <c r="OL64" s="218"/>
      <c r="OM64" s="218"/>
      <c r="ON64" s="218"/>
      <c r="OO64" s="218"/>
      <c r="OP64" s="218"/>
      <c r="OQ64" s="218"/>
      <c r="OR64" s="218"/>
      <c r="OS64" s="218"/>
      <c r="OT64" s="218"/>
      <c r="OU64" s="218"/>
      <c r="OV64" s="218"/>
      <c r="OW64" s="218"/>
      <c r="OX64" s="218"/>
      <c r="OY64" s="218"/>
      <c r="OZ64" s="218"/>
      <c r="PA64" s="218"/>
      <c r="PB64" s="218"/>
      <c r="PC64" s="218"/>
      <c r="PD64" s="218"/>
      <c r="PE64" s="218"/>
      <c r="PF64" s="218"/>
      <c r="PG64" s="218"/>
      <c r="PH64" s="218"/>
      <c r="PI64" s="218"/>
      <c r="PJ64" s="218"/>
      <c r="PK64" s="218"/>
      <c r="PL64" s="218"/>
      <c r="PM64" s="218"/>
      <c r="PN64" s="218"/>
      <c r="PO64" s="218"/>
      <c r="PP64" s="218"/>
      <c r="PQ64" s="218"/>
      <c r="PR64" s="218"/>
      <c r="PS64" s="218"/>
      <c r="PT64" s="218"/>
      <c r="PU64" s="218"/>
      <c r="PV64" s="218"/>
      <c r="PW64" s="218"/>
      <c r="PX64" s="218"/>
      <c r="PY64" s="218"/>
      <c r="PZ64" s="218"/>
      <c r="QA64" s="218"/>
      <c r="QB64" s="218"/>
      <c r="QC64" s="218"/>
      <c r="QD64" s="218"/>
      <c r="QE64" s="218"/>
      <c r="QF64" s="218"/>
      <c r="QG64" s="218"/>
      <c r="QH64" s="218"/>
      <c r="QI64" s="218"/>
      <c r="QJ64" s="218"/>
      <c r="QK64" s="218"/>
      <c r="QL64" s="218"/>
      <c r="QM64" s="218"/>
      <c r="QN64" s="218"/>
      <c r="QO64" s="218"/>
      <c r="QP64" s="218"/>
      <c r="QQ64" s="218"/>
      <c r="QR64" s="218"/>
      <c r="QS64" s="218"/>
      <c r="QT64" s="218"/>
      <c r="QU64" s="218"/>
      <c r="QV64" s="218"/>
      <c r="QW64" s="218"/>
      <c r="QX64" s="218"/>
      <c r="QY64" s="218"/>
      <c r="QZ64" s="218"/>
      <c r="RA64" s="218"/>
      <c r="RB64" s="218"/>
      <c r="RC64" s="219"/>
    </row>
    <row r="65" ht="25.4" customHeight="1">
      <c r="A65" t="s" s="504">
        <v>173</v>
      </c>
      <c r="B65" s="505">
        <f>((C65+D65+E65+F65)*100%)/(C65+D65+E65+F65+I65+J65+K65+L65)</f>
        <v>0.649164677804296</v>
      </c>
      <c r="C65" s="506">
        <f>SUM(C37:C45)</f>
        <v>84</v>
      </c>
      <c r="D65" s="506">
        <f>SUM(D37:D45)</f>
        <v>150</v>
      </c>
      <c r="E65" s="506">
        <f>SUM(E37:E45)</f>
        <v>27</v>
      </c>
      <c r="F65" s="506">
        <f>SUM(F37:F45)</f>
        <v>11</v>
      </c>
      <c r="G65" s="506">
        <f>SUM(G37:G45)</f>
        <v>196</v>
      </c>
      <c r="H65" s="506">
        <f>SUM(H37:H45)</f>
        <v>48</v>
      </c>
      <c r="I65" s="506">
        <f>SUM(I37:I45)</f>
        <v>67</v>
      </c>
      <c r="J65" s="506">
        <f>SUM(J37:J45)</f>
        <v>54</v>
      </c>
      <c r="K65" s="506">
        <f>SUM(K37:K45)</f>
        <v>23</v>
      </c>
      <c r="L65" s="506">
        <f>SUM(L37:L45)</f>
        <v>3</v>
      </c>
      <c r="M65" s="506">
        <f>SUM(M37:M45)</f>
        <v>147</v>
      </c>
      <c r="N65" s="506">
        <f>SUM(N37:N45)</f>
        <v>9</v>
      </c>
      <c r="O65" s="506">
        <f>SUM(O37:O45)</f>
        <v>50</v>
      </c>
      <c r="P65" s="506">
        <f>SUM(P37:P45)</f>
        <v>46</v>
      </c>
      <c r="Q65" s="506">
        <f>SUM(Q37:Q45)</f>
        <v>40</v>
      </c>
      <c r="R65" s="507">
        <f>SUM(R37:R45)</f>
        <v>38</v>
      </c>
      <c r="S65" s="503"/>
      <c r="T65" s="493"/>
      <c r="U65" s="218"/>
      <c r="V65" s="493"/>
      <c r="W65" s="218"/>
      <c r="X65" s="493"/>
      <c r="Y65" s="218"/>
      <c r="Z65" s="493"/>
      <c r="AA65" s="218"/>
      <c r="AB65" s="218"/>
      <c r="AC65" s="493"/>
      <c r="AD65" s="218"/>
      <c r="AE65" s="493"/>
      <c r="AF65" s="218"/>
      <c r="AG65" s="493"/>
      <c r="AH65" s="218"/>
      <c r="AI65" s="493"/>
      <c r="AJ65" s="218"/>
      <c r="AK65" s="493"/>
      <c r="AL65" s="218"/>
      <c r="AM65" s="493"/>
      <c r="AN65" s="218"/>
      <c r="AO65" s="493"/>
      <c r="AP65" s="218"/>
      <c r="AQ65" s="493"/>
      <c r="AR65" s="218"/>
      <c r="AS65" s="493"/>
      <c r="AT65" s="218"/>
      <c r="AU65" s="462"/>
      <c r="AV65" s="462"/>
      <c r="AW65" s="462"/>
      <c r="AX65" s="218"/>
      <c r="AY65" s="218"/>
      <c r="AZ65" s="218"/>
      <c r="BA65" s="218"/>
      <c r="BB65" s="218"/>
      <c r="BC65" s="218"/>
      <c r="BD65" s="218"/>
      <c r="BE65" s="218"/>
      <c r="BF65" s="218"/>
      <c r="BG65" s="218"/>
      <c r="BH65" s="218"/>
      <c r="BI65" s="218"/>
      <c r="BJ65" s="218"/>
      <c r="BK65" s="218"/>
      <c r="BL65" s="218"/>
      <c r="BM65" s="218"/>
      <c r="BN65" s="218"/>
      <c r="BO65" s="218"/>
      <c r="BP65" s="218"/>
      <c r="BQ65" s="218"/>
      <c r="BR65" s="218"/>
      <c r="BS65" s="218"/>
      <c r="BT65" s="218"/>
      <c r="BU65" s="218"/>
      <c r="BV65" s="218"/>
      <c r="BW65" s="218"/>
      <c r="BX65" s="218"/>
      <c r="BY65" s="218"/>
      <c r="BZ65" s="218"/>
      <c r="CA65" s="218"/>
      <c r="CB65" s="218"/>
      <c r="CC65" s="218"/>
      <c r="CD65" s="218"/>
      <c r="CE65" s="218"/>
      <c r="CF65" s="218"/>
      <c r="CG65" s="218"/>
      <c r="CH65" s="218"/>
      <c r="CI65" s="218"/>
      <c r="CJ65" s="218"/>
      <c r="CK65" s="218"/>
      <c r="CL65" s="218"/>
      <c r="CM65" s="218"/>
      <c r="CN65" s="218"/>
      <c r="CO65" s="218"/>
      <c r="CP65" s="218"/>
      <c r="CQ65" s="218"/>
      <c r="CR65" s="218"/>
      <c r="CS65" s="218"/>
      <c r="CT65" s="218"/>
      <c r="CU65" s="218"/>
      <c r="CV65" s="218"/>
      <c r="CW65" s="218"/>
      <c r="CX65" s="218"/>
      <c r="CY65" s="218"/>
      <c r="CZ65" s="218"/>
      <c r="DA65" s="218"/>
      <c r="DB65" s="218"/>
      <c r="DC65" s="218"/>
      <c r="DD65" s="218"/>
      <c r="DE65" s="218"/>
      <c r="DF65" s="218"/>
      <c r="DG65" s="218"/>
      <c r="DH65" s="218"/>
      <c r="DI65" s="218"/>
      <c r="DJ65" s="218"/>
      <c r="DK65" s="218"/>
      <c r="DL65" s="218"/>
      <c r="DM65" s="218"/>
      <c r="DN65" s="218"/>
      <c r="DO65" s="218"/>
      <c r="DP65" s="218"/>
      <c r="DQ65" s="218"/>
      <c r="DR65" s="218"/>
      <c r="DS65" s="218"/>
      <c r="DT65" s="218"/>
      <c r="DU65" s="218"/>
      <c r="DV65" s="218"/>
      <c r="DW65" s="218"/>
      <c r="DX65" s="218"/>
      <c r="DY65" s="218"/>
      <c r="DZ65" s="218"/>
      <c r="EA65" s="218"/>
      <c r="EB65" s="218"/>
      <c r="EC65" s="218"/>
      <c r="ED65" s="218"/>
      <c r="EE65" s="218"/>
      <c r="EF65" s="218"/>
      <c r="EG65" s="218"/>
      <c r="EH65" s="218"/>
      <c r="EI65" s="218"/>
      <c r="EJ65" s="218"/>
      <c r="EK65" s="218"/>
      <c r="EL65" s="218"/>
      <c r="EM65" s="218"/>
      <c r="EN65" s="218"/>
      <c r="EO65" s="218"/>
      <c r="EP65" s="218"/>
      <c r="EQ65" s="218"/>
      <c r="ER65" s="218"/>
      <c r="ES65" s="218"/>
      <c r="ET65" s="218"/>
      <c r="EU65" s="218"/>
      <c r="EV65" s="218"/>
      <c r="EW65" s="218"/>
      <c r="EX65" s="218"/>
      <c r="EY65" s="218"/>
      <c r="EZ65" s="218"/>
      <c r="FA65" s="218"/>
      <c r="FB65" s="218"/>
      <c r="FC65" s="218"/>
      <c r="FD65" s="218"/>
      <c r="FE65" s="218"/>
      <c r="FF65" s="218"/>
      <c r="FG65" s="218"/>
      <c r="FH65" s="218"/>
      <c r="FI65" s="218"/>
      <c r="FJ65" s="218"/>
      <c r="FK65" s="218"/>
      <c r="FL65" s="218"/>
      <c r="FM65" s="218"/>
      <c r="FN65" s="218"/>
      <c r="FO65" s="218"/>
      <c r="FP65" s="218"/>
      <c r="FQ65" s="218"/>
      <c r="FR65" s="218"/>
      <c r="FS65" s="218"/>
      <c r="FT65" s="218"/>
      <c r="FU65" s="218"/>
      <c r="FV65" s="218"/>
      <c r="FW65" s="218"/>
      <c r="FX65" s="218"/>
      <c r="FY65" s="218"/>
      <c r="FZ65" s="218"/>
      <c r="GA65" s="218"/>
      <c r="GB65" s="218"/>
      <c r="GC65" s="218"/>
      <c r="GD65" s="218"/>
      <c r="GE65" s="218"/>
      <c r="GF65" s="218"/>
      <c r="GG65" s="218"/>
      <c r="GH65" s="218"/>
      <c r="GI65" s="218"/>
      <c r="GJ65" s="218"/>
      <c r="GK65" s="218"/>
      <c r="GL65" s="218"/>
      <c r="GM65" s="218"/>
      <c r="GN65" s="218"/>
      <c r="GO65" s="218"/>
      <c r="GP65" s="218"/>
      <c r="GQ65" s="218"/>
      <c r="GR65" s="218"/>
      <c r="GS65" s="218"/>
      <c r="GT65" s="218"/>
      <c r="GU65" s="218"/>
      <c r="GV65" s="218"/>
      <c r="GW65" s="218"/>
      <c r="GX65" s="218"/>
      <c r="GY65" s="218"/>
      <c r="GZ65" s="218"/>
      <c r="HA65" s="218"/>
      <c r="HB65" s="218"/>
      <c r="HC65" s="218"/>
      <c r="HD65" s="218"/>
      <c r="HE65" s="218"/>
      <c r="HF65" s="218"/>
      <c r="HG65" s="218"/>
      <c r="HH65" s="218"/>
      <c r="HI65" s="218"/>
      <c r="HJ65" s="218"/>
      <c r="HK65" s="218"/>
      <c r="HL65" s="218"/>
      <c r="HM65" s="218"/>
      <c r="HN65" s="218"/>
      <c r="HO65" s="218"/>
      <c r="HP65" s="218"/>
      <c r="HQ65" s="218"/>
      <c r="HR65" s="218"/>
      <c r="HS65" s="218"/>
      <c r="HT65" s="218"/>
      <c r="HU65" s="218"/>
      <c r="HV65" s="218"/>
      <c r="HW65" s="218"/>
      <c r="HX65" s="218"/>
      <c r="HY65" s="218"/>
      <c r="HZ65" s="218"/>
      <c r="IA65" s="218"/>
      <c r="IB65" s="218"/>
      <c r="IC65" s="218"/>
      <c r="ID65" s="218"/>
      <c r="IE65" s="218"/>
      <c r="IF65" s="218"/>
      <c r="IG65" s="218"/>
      <c r="IH65" s="218"/>
      <c r="II65" s="218"/>
      <c r="IJ65" s="218"/>
      <c r="IK65" s="218"/>
      <c r="IL65" s="218"/>
      <c r="IM65" s="218"/>
      <c r="IN65" s="218"/>
      <c r="IO65" s="218"/>
      <c r="IP65" s="218"/>
      <c r="IQ65" s="218"/>
      <c r="IR65" s="218"/>
      <c r="IS65" s="218"/>
      <c r="IT65" s="218"/>
      <c r="IU65" s="218"/>
      <c r="IV65" s="218"/>
      <c r="IW65" s="218"/>
      <c r="IX65" s="218"/>
      <c r="IY65" s="218"/>
      <c r="IZ65" s="218"/>
      <c r="JA65" s="218"/>
      <c r="JB65" s="218"/>
      <c r="JC65" s="218"/>
      <c r="JD65" s="218"/>
      <c r="JE65" s="218"/>
      <c r="JF65" s="218"/>
      <c r="JG65" s="218"/>
      <c r="JH65" s="218"/>
      <c r="JI65" s="218"/>
      <c r="JJ65" s="218"/>
      <c r="JK65" s="218"/>
      <c r="JL65" s="218"/>
      <c r="JM65" s="218"/>
      <c r="JN65" s="218"/>
      <c r="JO65" s="218"/>
      <c r="JP65" s="218"/>
      <c r="JQ65" s="218"/>
      <c r="JR65" s="218"/>
      <c r="JS65" s="218"/>
      <c r="JT65" s="218"/>
      <c r="JU65" s="218"/>
      <c r="JV65" s="218"/>
      <c r="JW65" s="218"/>
      <c r="JX65" s="218"/>
      <c r="JY65" s="218"/>
      <c r="JZ65" s="218"/>
      <c r="KA65" s="218"/>
      <c r="KB65" s="218"/>
      <c r="KC65" s="218"/>
      <c r="KD65" s="218"/>
      <c r="KE65" s="218"/>
      <c r="KF65" s="218"/>
      <c r="KG65" s="218"/>
      <c r="KH65" s="218"/>
      <c r="KI65" s="218"/>
      <c r="KJ65" s="218"/>
      <c r="KK65" s="218"/>
      <c r="KL65" s="218"/>
      <c r="KM65" s="218"/>
      <c r="KN65" s="218"/>
      <c r="KO65" s="218"/>
      <c r="KP65" s="218"/>
      <c r="KQ65" s="218"/>
      <c r="KR65" s="218"/>
      <c r="KS65" s="218"/>
      <c r="KT65" s="218"/>
      <c r="KU65" s="218"/>
      <c r="KV65" s="218"/>
      <c r="KW65" s="218"/>
      <c r="KX65" s="218"/>
      <c r="KY65" s="218"/>
      <c r="KZ65" s="218"/>
      <c r="LA65" s="218"/>
      <c r="LB65" s="218"/>
      <c r="LC65" s="218"/>
      <c r="LD65" s="218"/>
      <c r="LE65" s="218"/>
      <c r="LF65" s="218"/>
      <c r="LG65" s="218"/>
      <c r="LH65" s="218"/>
      <c r="LI65" s="218"/>
      <c r="LJ65" s="218"/>
      <c r="LK65" s="218"/>
      <c r="LL65" s="218"/>
      <c r="LM65" s="218"/>
      <c r="LN65" s="218"/>
      <c r="LO65" s="218"/>
      <c r="LP65" s="218"/>
      <c r="LQ65" s="218"/>
      <c r="LR65" s="218"/>
      <c r="LS65" s="218"/>
      <c r="LT65" s="218"/>
      <c r="LU65" s="218"/>
      <c r="LV65" s="218"/>
      <c r="LW65" s="218"/>
      <c r="LX65" s="218"/>
      <c r="LY65" s="218"/>
      <c r="LZ65" s="218"/>
      <c r="MA65" s="218"/>
      <c r="MB65" s="218"/>
      <c r="MC65" s="218"/>
      <c r="MD65" s="218"/>
      <c r="ME65" s="218"/>
      <c r="MF65" s="218"/>
      <c r="MG65" s="218"/>
      <c r="MH65" s="218"/>
      <c r="MI65" s="218"/>
      <c r="MJ65" s="218"/>
      <c r="MK65" s="218"/>
      <c r="ML65" s="218"/>
      <c r="MM65" s="218"/>
      <c r="MN65" s="218"/>
      <c r="MO65" s="218"/>
      <c r="MP65" s="218"/>
      <c r="MQ65" s="218"/>
      <c r="MR65" s="218"/>
      <c r="MS65" s="218"/>
      <c r="MT65" s="218"/>
      <c r="MU65" s="218"/>
      <c r="MV65" s="218"/>
      <c r="MW65" s="218"/>
      <c r="MX65" s="218"/>
      <c r="MY65" s="218"/>
      <c r="MZ65" s="218"/>
      <c r="NA65" s="218"/>
      <c r="NB65" s="218"/>
      <c r="NC65" s="218"/>
      <c r="ND65" s="218"/>
      <c r="NE65" s="218"/>
      <c r="NF65" s="218"/>
      <c r="NG65" s="218"/>
      <c r="NH65" s="218"/>
      <c r="NI65" s="218"/>
      <c r="NJ65" s="218"/>
      <c r="NK65" s="218"/>
      <c r="NL65" s="218"/>
      <c r="NM65" s="218"/>
      <c r="NN65" s="218"/>
      <c r="NO65" s="218"/>
      <c r="NP65" s="218"/>
      <c r="NQ65" s="218"/>
      <c r="NR65" s="218"/>
      <c r="NS65" s="218"/>
      <c r="NT65" s="218"/>
      <c r="NU65" s="218"/>
      <c r="NV65" s="218"/>
      <c r="NW65" s="218"/>
      <c r="NX65" s="218"/>
      <c r="NY65" s="218"/>
      <c r="NZ65" s="218"/>
      <c r="OA65" s="218"/>
      <c r="OB65" s="218"/>
      <c r="OC65" s="218"/>
      <c r="OD65" s="218"/>
      <c r="OE65" s="218"/>
      <c r="OF65" s="218"/>
      <c r="OG65" s="218"/>
      <c r="OH65" s="218"/>
      <c r="OI65" s="218"/>
      <c r="OJ65" s="218"/>
      <c r="OK65" s="218"/>
      <c r="OL65" s="218"/>
      <c r="OM65" s="218"/>
      <c r="ON65" s="218"/>
      <c r="OO65" s="218"/>
      <c r="OP65" s="218"/>
      <c r="OQ65" s="218"/>
      <c r="OR65" s="218"/>
      <c r="OS65" s="218"/>
      <c r="OT65" s="218"/>
      <c r="OU65" s="218"/>
      <c r="OV65" s="218"/>
      <c r="OW65" s="218"/>
      <c r="OX65" s="218"/>
      <c r="OY65" s="218"/>
      <c r="OZ65" s="218"/>
      <c r="PA65" s="218"/>
      <c r="PB65" s="218"/>
      <c r="PC65" s="218"/>
      <c r="PD65" s="218"/>
      <c r="PE65" s="218"/>
      <c r="PF65" s="218"/>
      <c r="PG65" s="218"/>
      <c r="PH65" s="218"/>
      <c r="PI65" s="218"/>
      <c r="PJ65" s="218"/>
      <c r="PK65" s="218"/>
      <c r="PL65" s="218"/>
      <c r="PM65" s="218"/>
      <c r="PN65" s="218"/>
      <c r="PO65" s="218"/>
      <c r="PP65" s="218"/>
      <c r="PQ65" s="218"/>
      <c r="PR65" s="218"/>
      <c r="PS65" s="218"/>
      <c r="PT65" s="218"/>
      <c r="PU65" s="218"/>
      <c r="PV65" s="218"/>
      <c r="PW65" s="218"/>
      <c r="PX65" s="218"/>
      <c r="PY65" s="218"/>
      <c r="PZ65" s="218"/>
      <c r="QA65" s="218"/>
      <c r="QB65" s="218"/>
      <c r="QC65" s="218"/>
      <c r="QD65" s="218"/>
      <c r="QE65" s="218"/>
      <c r="QF65" s="218"/>
      <c r="QG65" s="218"/>
      <c r="QH65" s="218"/>
      <c r="QI65" s="218"/>
      <c r="QJ65" s="218"/>
      <c r="QK65" s="218"/>
      <c r="QL65" s="218"/>
      <c r="QM65" s="218"/>
      <c r="QN65" s="218"/>
      <c r="QO65" s="218"/>
      <c r="QP65" s="218"/>
      <c r="QQ65" s="218"/>
      <c r="QR65" s="218"/>
      <c r="QS65" s="218"/>
      <c r="QT65" s="218"/>
      <c r="QU65" s="218"/>
      <c r="QV65" s="218"/>
      <c r="QW65" s="218"/>
      <c r="QX65" s="218"/>
      <c r="QY65" s="218"/>
      <c r="QZ65" s="218"/>
      <c r="RA65" s="218"/>
      <c r="RB65" s="218"/>
      <c r="RC65" s="219"/>
    </row>
    <row r="66" ht="25.4" customHeight="1">
      <c r="A66" t="s" s="508">
        <v>174</v>
      </c>
      <c r="B66" s="509">
        <f>((C66+D66+E66+F66)*100%)/(C66+D66+E66+F66+I66+J66+K66+L66)</f>
        <v>0.683760683760684</v>
      </c>
      <c r="C66" s="510">
        <f>SUM(C46:C51)</f>
        <v>71</v>
      </c>
      <c r="D66" s="510">
        <f>SUM(D46:D51)</f>
        <v>80</v>
      </c>
      <c r="E66" s="510">
        <f>SUM(E46:E51)</f>
        <v>2</v>
      </c>
      <c r="F66" s="510">
        <f>SUM(F46:F51)</f>
        <v>7</v>
      </c>
      <c r="G66" s="510">
        <f>SUM(G46:G51)</f>
        <v>15</v>
      </c>
      <c r="H66" s="510">
        <f>SUM(H46:H51)</f>
        <v>6</v>
      </c>
      <c r="I66" s="510">
        <f>SUM(I46:I51)</f>
        <v>45</v>
      </c>
      <c r="J66" s="510">
        <f>SUM(J46:J51)</f>
        <v>27</v>
      </c>
      <c r="K66" s="510">
        <f>SUM(K46:K51)</f>
        <v>1</v>
      </c>
      <c r="L66" s="510">
        <f>SUM(L46:L51)</f>
        <v>1</v>
      </c>
      <c r="M66" s="510">
        <f>SUM(M46:M51)</f>
        <v>41</v>
      </c>
      <c r="N66" s="510">
        <f>SUM(N46:N51)</f>
        <v>0</v>
      </c>
      <c r="O66" s="510">
        <f>SUM(O46:O51)</f>
        <v>34</v>
      </c>
      <c r="P66" s="510">
        <f>SUM(P46:P51)</f>
        <v>7</v>
      </c>
      <c r="Q66" s="510">
        <f>SUM(Q46:Q51)</f>
        <v>5</v>
      </c>
      <c r="R66" s="511">
        <f>SUM(R46:R51)</f>
        <v>7</v>
      </c>
      <c r="S66" s="503"/>
      <c r="T66" s="493"/>
      <c r="U66" s="218"/>
      <c r="V66" s="493"/>
      <c r="W66" s="218"/>
      <c r="X66" s="493"/>
      <c r="Y66" s="218"/>
      <c r="Z66" s="493"/>
      <c r="AA66" s="218"/>
      <c r="AB66" s="218"/>
      <c r="AC66" s="493"/>
      <c r="AD66" s="218"/>
      <c r="AE66" s="493"/>
      <c r="AF66" s="218"/>
      <c r="AG66" s="493"/>
      <c r="AH66" s="218"/>
      <c r="AI66" s="493"/>
      <c r="AJ66" s="218"/>
      <c r="AK66" s="493"/>
      <c r="AL66" s="218"/>
      <c r="AM66" s="493"/>
      <c r="AN66" s="218"/>
      <c r="AO66" s="493"/>
      <c r="AP66" s="218"/>
      <c r="AQ66" s="493"/>
      <c r="AR66" s="218"/>
      <c r="AS66" s="493"/>
      <c r="AT66" s="218"/>
      <c r="AU66" s="218"/>
      <c r="AV66" s="218"/>
      <c r="AW66" s="218"/>
      <c r="AX66" s="218"/>
      <c r="AY66" s="218"/>
      <c r="AZ66" s="218"/>
      <c r="BA66" s="218"/>
      <c r="BB66" s="218"/>
      <c r="BC66" s="218"/>
      <c r="BD66" s="218"/>
      <c r="BE66" s="218"/>
      <c r="BF66" s="218"/>
      <c r="BG66" s="218"/>
      <c r="BH66" s="218"/>
      <c r="BI66" s="218"/>
      <c r="BJ66" s="218"/>
      <c r="BK66" s="218"/>
      <c r="BL66" s="218"/>
      <c r="BM66" s="218"/>
      <c r="BN66" s="218"/>
      <c r="BO66" s="218"/>
      <c r="BP66" s="218"/>
      <c r="BQ66" s="218"/>
      <c r="BR66" s="218"/>
      <c r="BS66" s="218"/>
      <c r="BT66" s="218"/>
      <c r="BU66" s="218"/>
      <c r="BV66" s="218"/>
      <c r="BW66" s="218"/>
      <c r="BX66" s="218"/>
      <c r="BY66" s="218"/>
      <c r="BZ66" s="218"/>
      <c r="CA66" s="218"/>
      <c r="CB66" s="218"/>
      <c r="CC66" s="218"/>
      <c r="CD66" s="218"/>
      <c r="CE66" s="218"/>
      <c r="CF66" s="218"/>
      <c r="CG66" s="218"/>
      <c r="CH66" s="218"/>
      <c r="CI66" s="218"/>
      <c r="CJ66" s="218"/>
      <c r="CK66" s="218"/>
      <c r="CL66" s="218"/>
      <c r="CM66" s="218"/>
      <c r="CN66" s="218"/>
      <c r="CO66" s="218"/>
      <c r="CP66" s="218"/>
      <c r="CQ66" s="218"/>
      <c r="CR66" s="218"/>
      <c r="CS66" s="218"/>
      <c r="CT66" s="218"/>
      <c r="CU66" s="218"/>
      <c r="CV66" s="218"/>
      <c r="CW66" s="218"/>
      <c r="CX66" s="218"/>
      <c r="CY66" s="218"/>
      <c r="CZ66" s="218"/>
      <c r="DA66" s="218"/>
      <c r="DB66" s="218"/>
      <c r="DC66" s="218"/>
      <c r="DD66" s="218"/>
      <c r="DE66" s="218"/>
      <c r="DF66" s="218"/>
      <c r="DG66" s="218"/>
      <c r="DH66" s="218"/>
      <c r="DI66" s="218"/>
      <c r="DJ66" s="218"/>
      <c r="DK66" s="218"/>
      <c r="DL66" s="218"/>
      <c r="DM66" s="218"/>
      <c r="DN66" s="218"/>
      <c r="DO66" s="218"/>
      <c r="DP66" s="218"/>
      <c r="DQ66" s="218"/>
      <c r="DR66" s="218"/>
      <c r="DS66" s="218"/>
      <c r="DT66" s="218"/>
      <c r="DU66" s="218"/>
      <c r="DV66" s="218"/>
      <c r="DW66" s="218"/>
      <c r="DX66" s="218"/>
      <c r="DY66" s="218"/>
      <c r="DZ66" s="218"/>
      <c r="EA66" s="218"/>
      <c r="EB66" s="218"/>
      <c r="EC66" s="218"/>
      <c r="ED66" s="218"/>
      <c r="EE66" s="218"/>
      <c r="EF66" s="218"/>
      <c r="EG66" s="218"/>
      <c r="EH66" s="218"/>
      <c r="EI66" s="218"/>
      <c r="EJ66" s="218"/>
      <c r="EK66" s="218"/>
      <c r="EL66" s="218"/>
      <c r="EM66" s="218"/>
      <c r="EN66" s="218"/>
      <c r="EO66" s="218"/>
      <c r="EP66" s="218"/>
      <c r="EQ66" s="218"/>
      <c r="ER66" s="218"/>
      <c r="ES66" s="218"/>
      <c r="ET66" s="218"/>
      <c r="EU66" s="218"/>
      <c r="EV66" s="218"/>
      <c r="EW66" s="218"/>
      <c r="EX66" s="218"/>
      <c r="EY66" s="218"/>
      <c r="EZ66" s="218"/>
      <c r="FA66" s="218"/>
      <c r="FB66" s="218"/>
      <c r="FC66" s="218"/>
      <c r="FD66" s="218"/>
      <c r="FE66" s="218"/>
      <c r="FF66" s="218"/>
      <c r="FG66" s="218"/>
      <c r="FH66" s="218"/>
      <c r="FI66" s="218"/>
      <c r="FJ66" s="218"/>
      <c r="FK66" s="218"/>
      <c r="FL66" s="218"/>
      <c r="FM66" s="218"/>
      <c r="FN66" s="218"/>
      <c r="FO66" s="218"/>
      <c r="FP66" s="218"/>
      <c r="FQ66" s="218"/>
      <c r="FR66" s="218"/>
      <c r="FS66" s="218"/>
      <c r="FT66" s="218"/>
      <c r="FU66" s="218"/>
      <c r="FV66" s="218"/>
      <c r="FW66" s="218"/>
      <c r="FX66" s="218"/>
      <c r="FY66" s="218"/>
      <c r="FZ66" s="218"/>
      <c r="GA66" s="218"/>
      <c r="GB66" s="218"/>
      <c r="GC66" s="218"/>
      <c r="GD66" s="218"/>
      <c r="GE66" s="218"/>
      <c r="GF66" s="218"/>
      <c r="GG66" s="218"/>
      <c r="GH66" s="218"/>
      <c r="GI66" s="218"/>
      <c r="GJ66" s="218"/>
      <c r="GK66" s="218"/>
      <c r="GL66" s="218"/>
      <c r="GM66" s="218"/>
      <c r="GN66" s="218"/>
      <c r="GO66" s="218"/>
      <c r="GP66" s="218"/>
      <c r="GQ66" s="218"/>
      <c r="GR66" s="218"/>
      <c r="GS66" s="218"/>
      <c r="GT66" s="218"/>
      <c r="GU66" s="218"/>
      <c r="GV66" s="218"/>
      <c r="GW66" s="218"/>
      <c r="GX66" s="218"/>
      <c r="GY66" s="218"/>
      <c r="GZ66" s="218"/>
      <c r="HA66" s="218"/>
      <c r="HB66" s="218"/>
      <c r="HC66" s="218"/>
      <c r="HD66" s="218"/>
      <c r="HE66" s="218"/>
      <c r="HF66" s="218"/>
      <c r="HG66" s="218"/>
      <c r="HH66" s="218"/>
      <c r="HI66" s="218"/>
      <c r="HJ66" s="218"/>
      <c r="HK66" s="218"/>
      <c r="HL66" s="218"/>
      <c r="HM66" s="218"/>
      <c r="HN66" s="218"/>
      <c r="HO66" s="218"/>
      <c r="HP66" s="218"/>
      <c r="HQ66" s="218"/>
      <c r="HR66" s="218"/>
      <c r="HS66" s="218"/>
      <c r="HT66" s="218"/>
      <c r="HU66" s="218"/>
      <c r="HV66" s="218"/>
      <c r="HW66" s="218"/>
      <c r="HX66" s="218"/>
      <c r="HY66" s="218"/>
      <c r="HZ66" s="218"/>
      <c r="IA66" s="218"/>
      <c r="IB66" s="218"/>
      <c r="IC66" s="218"/>
      <c r="ID66" s="218"/>
      <c r="IE66" s="218"/>
      <c r="IF66" s="218"/>
      <c r="IG66" s="218"/>
      <c r="IH66" s="218"/>
      <c r="II66" s="218"/>
      <c r="IJ66" s="218"/>
      <c r="IK66" s="218"/>
      <c r="IL66" s="218"/>
      <c r="IM66" s="218"/>
      <c r="IN66" s="218"/>
      <c r="IO66" s="218"/>
      <c r="IP66" s="218"/>
      <c r="IQ66" s="218"/>
      <c r="IR66" s="218"/>
      <c r="IS66" s="218"/>
      <c r="IT66" s="218"/>
      <c r="IU66" s="218"/>
      <c r="IV66" s="218"/>
      <c r="IW66" s="218"/>
      <c r="IX66" s="218"/>
      <c r="IY66" s="218"/>
      <c r="IZ66" s="218"/>
      <c r="JA66" s="218"/>
      <c r="JB66" s="218"/>
      <c r="JC66" s="218"/>
      <c r="JD66" s="218"/>
      <c r="JE66" s="218"/>
      <c r="JF66" s="218"/>
      <c r="JG66" s="218"/>
      <c r="JH66" s="218"/>
      <c r="JI66" s="218"/>
      <c r="JJ66" s="218"/>
      <c r="JK66" s="218"/>
      <c r="JL66" s="218"/>
      <c r="JM66" s="218"/>
      <c r="JN66" s="218"/>
      <c r="JO66" s="218"/>
      <c r="JP66" s="218"/>
      <c r="JQ66" s="218"/>
      <c r="JR66" s="218"/>
      <c r="JS66" s="218"/>
      <c r="JT66" s="218"/>
      <c r="JU66" s="218"/>
      <c r="JV66" s="218"/>
      <c r="JW66" s="218"/>
      <c r="JX66" s="218"/>
      <c r="JY66" s="218"/>
      <c r="JZ66" s="218"/>
      <c r="KA66" s="218"/>
      <c r="KB66" s="218"/>
      <c r="KC66" s="218"/>
      <c r="KD66" s="218"/>
      <c r="KE66" s="218"/>
      <c r="KF66" s="218"/>
      <c r="KG66" s="218"/>
      <c r="KH66" s="218"/>
      <c r="KI66" s="218"/>
      <c r="KJ66" s="218"/>
      <c r="KK66" s="218"/>
      <c r="KL66" s="218"/>
      <c r="KM66" s="218"/>
      <c r="KN66" s="218"/>
      <c r="KO66" s="218"/>
      <c r="KP66" s="218"/>
      <c r="KQ66" s="218"/>
      <c r="KR66" s="218"/>
      <c r="KS66" s="218"/>
      <c r="KT66" s="218"/>
      <c r="KU66" s="218"/>
      <c r="KV66" s="218"/>
      <c r="KW66" s="218"/>
      <c r="KX66" s="218"/>
      <c r="KY66" s="218"/>
      <c r="KZ66" s="218"/>
      <c r="LA66" s="218"/>
      <c r="LB66" s="218"/>
      <c r="LC66" s="218"/>
      <c r="LD66" s="218"/>
      <c r="LE66" s="218"/>
      <c r="LF66" s="218"/>
      <c r="LG66" s="218"/>
      <c r="LH66" s="218"/>
      <c r="LI66" s="218"/>
      <c r="LJ66" s="218"/>
      <c r="LK66" s="218"/>
      <c r="LL66" s="218"/>
      <c r="LM66" s="218"/>
      <c r="LN66" s="218"/>
      <c r="LO66" s="218"/>
      <c r="LP66" s="218"/>
      <c r="LQ66" s="218"/>
      <c r="LR66" s="218"/>
      <c r="LS66" s="218"/>
      <c r="LT66" s="218"/>
      <c r="LU66" s="218"/>
      <c r="LV66" s="218"/>
      <c r="LW66" s="218"/>
      <c r="LX66" s="218"/>
      <c r="LY66" s="218"/>
      <c r="LZ66" s="218"/>
      <c r="MA66" s="218"/>
      <c r="MB66" s="218"/>
      <c r="MC66" s="218"/>
      <c r="MD66" s="218"/>
      <c r="ME66" s="218"/>
      <c r="MF66" s="218"/>
      <c r="MG66" s="218"/>
      <c r="MH66" s="218"/>
      <c r="MI66" s="218"/>
      <c r="MJ66" s="218"/>
      <c r="MK66" s="218"/>
      <c r="ML66" s="218"/>
      <c r="MM66" s="218"/>
      <c r="MN66" s="218"/>
      <c r="MO66" s="218"/>
      <c r="MP66" s="218"/>
      <c r="MQ66" s="218"/>
      <c r="MR66" s="218"/>
      <c r="MS66" s="218"/>
      <c r="MT66" s="218"/>
      <c r="MU66" s="218"/>
      <c r="MV66" s="218"/>
      <c r="MW66" s="218"/>
      <c r="MX66" s="218"/>
      <c r="MY66" s="218"/>
      <c r="MZ66" s="218"/>
      <c r="NA66" s="218"/>
      <c r="NB66" s="218"/>
      <c r="NC66" s="218"/>
      <c r="ND66" s="218"/>
      <c r="NE66" s="218"/>
      <c r="NF66" s="218"/>
      <c r="NG66" s="218"/>
      <c r="NH66" s="218"/>
      <c r="NI66" s="218"/>
      <c r="NJ66" s="218"/>
      <c r="NK66" s="218"/>
      <c r="NL66" s="218"/>
      <c r="NM66" s="218"/>
      <c r="NN66" s="218"/>
      <c r="NO66" s="218"/>
      <c r="NP66" s="218"/>
      <c r="NQ66" s="218"/>
      <c r="NR66" s="218"/>
      <c r="NS66" s="218"/>
      <c r="NT66" s="218"/>
      <c r="NU66" s="218"/>
      <c r="NV66" s="218"/>
      <c r="NW66" s="218"/>
      <c r="NX66" s="218"/>
      <c r="NY66" s="218"/>
      <c r="NZ66" s="218"/>
      <c r="OA66" s="218"/>
      <c r="OB66" s="218"/>
      <c r="OC66" s="218"/>
      <c r="OD66" s="218"/>
      <c r="OE66" s="218"/>
      <c r="OF66" s="218"/>
      <c r="OG66" s="218"/>
      <c r="OH66" s="218"/>
      <c r="OI66" s="218"/>
      <c r="OJ66" s="218"/>
      <c r="OK66" s="218"/>
      <c r="OL66" s="218"/>
      <c r="OM66" s="218"/>
      <c r="ON66" s="218"/>
      <c r="OO66" s="218"/>
      <c r="OP66" s="218"/>
      <c r="OQ66" s="218"/>
      <c r="OR66" s="218"/>
      <c r="OS66" s="218"/>
      <c r="OT66" s="218"/>
      <c r="OU66" s="218"/>
      <c r="OV66" s="218"/>
      <c r="OW66" s="218"/>
      <c r="OX66" s="218"/>
      <c r="OY66" s="218"/>
      <c r="OZ66" s="218"/>
      <c r="PA66" s="218"/>
      <c r="PB66" s="218"/>
      <c r="PC66" s="218"/>
      <c r="PD66" s="218"/>
      <c r="PE66" s="218"/>
      <c r="PF66" s="218"/>
      <c r="PG66" s="218"/>
      <c r="PH66" s="218"/>
      <c r="PI66" s="218"/>
      <c r="PJ66" s="218"/>
      <c r="PK66" s="218"/>
      <c r="PL66" s="218"/>
      <c r="PM66" s="218"/>
      <c r="PN66" s="218"/>
      <c r="PO66" s="218"/>
      <c r="PP66" s="218"/>
      <c r="PQ66" s="218"/>
      <c r="PR66" s="218"/>
      <c r="PS66" s="218"/>
      <c r="PT66" s="218"/>
      <c r="PU66" s="218"/>
      <c r="PV66" s="218"/>
      <c r="PW66" s="218"/>
      <c r="PX66" s="218"/>
      <c r="PY66" s="218"/>
      <c r="PZ66" s="218"/>
      <c r="QA66" s="218"/>
      <c r="QB66" s="218"/>
      <c r="QC66" s="218"/>
      <c r="QD66" s="218"/>
      <c r="QE66" s="218"/>
      <c r="QF66" s="218"/>
      <c r="QG66" s="218"/>
      <c r="QH66" s="218"/>
      <c r="QI66" s="218"/>
      <c r="QJ66" s="218"/>
      <c r="QK66" s="218"/>
      <c r="QL66" s="218"/>
      <c r="QM66" s="218"/>
      <c r="QN66" s="218"/>
      <c r="QO66" s="218"/>
      <c r="QP66" s="218"/>
      <c r="QQ66" s="218"/>
      <c r="QR66" s="218"/>
      <c r="QS66" s="218"/>
      <c r="QT66" s="218"/>
      <c r="QU66" s="218"/>
      <c r="QV66" s="218"/>
      <c r="QW66" s="218"/>
      <c r="QX66" s="218"/>
      <c r="QY66" s="218"/>
      <c r="QZ66" s="218"/>
      <c r="RA66" s="218"/>
      <c r="RB66" s="218"/>
      <c r="RC66" s="219"/>
    </row>
    <row r="67" ht="25.4" customHeight="1">
      <c r="A67" t="s" s="512">
        <v>175</v>
      </c>
      <c r="B67" s="513">
        <f>((C67+D67+E67+F67)*100%)/(C67+D67+E67+F67+I67+J67+K67+L67)</f>
        <v>0.705426356589147</v>
      </c>
      <c r="C67" s="514">
        <f>SUM(C52:C54)</f>
        <v>64</v>
      </c>
      <c r="D67" s="514">
        <f>SUM(D52:D54)</f>
        <v>20</v>
      </c>
      <c r="E67" s="514">
        <f>SUM(E52:E54)</f>
        <v>5</v>
      </c>
      <c r="F67" s="514">
        <f>SUM(F52:F54)</f>
        <v>2</v>
      </c>
      <c r="G67" s="514">
        <f>SUM(G52:G54)</f>
        <v>25</v>
      </c>
      <c r="H67" s="514">
        <f>SUM(H52:H54)</f>
        <v>15</v>
      </c>
      <c r="I67" s="514">
        <f>SUM(I52:I54)</f>
        <v>30</v>
      </c>
      <c r="J67" s="514">
        <f>SUM(J52:J54)</f>
        <v>5</v>
      </c>
      <c r="K67" s="514">
        <f>SUM(K52:K54)</f>
        <v>3</v>
      </c>
      <c r="L67" s="514">
        <f>SUM(L52:L54)</f>
        <v>0</v>
      </c>
      <c r="M67" s="514">
        <f>SUM(M52:M54)</f>
        <v>24</v>
      </c>
      <c r="N67" s="514">
        <f>SUM(N52:N54)</f>
        <v>4</v>
      </c>
      <c r="O67" s="514">
        <f>SUM(O52:O54)</f>
        <v>35</v>
      </c>
      <c r="P67" s="514">
        <f>SUM(P52:P54)</f>
        <v>8</v>
      </c>
      <c r="Q67" s="514">
        <f>SUM(Q52:Q54)</f>
        <v>29</v>
      </c>
      <c r="R67" s="515">
        <f>SUM(R52:R54)</f>
        <v>21</v>
      </c>
      <c r="S67" s="503"/>
      <c r="T67" s="493"/>
      <c r="U67" s="218"/>
      <c r="V67" s="493"/>
      <c r="W67" s="218"/>
      <c r="X67" s="493"/>
      <c r="Y67" s="218"/>
      <c r="Z67" s="493"/>
      <c r="AA67" s="218"/>
      <c r="AB67" s="218"/>
      <c r="AC67" s="493"/>
      <c r="AD67" s="218"/>
      <c r="AE67" s="493"/>
      <c r="AF67" s="218"/>
      <c r="AG67" s="493"/>
      <c r="AH67" s="218"/>
      <c r="AI67" s="493"/>
      <c r="AJ67" s="218"/>
      <c r="AK67" s="493"/>
      <c r="AL67" s="218"/>
      <c r="AM67" s="493"/>
      <c r="AN67" s="218"/>
      <c r="AO67" s="493"/>
      <c r="AP67" s="218"/>
      <c r="AQ67" s="493"/>
      <c r="AR67" s="218"/>
      <c r="AS67" s="493"/>
      <c r="AT67" s="218"/>
      <c r="AU67" s="218"/>
      <c r="AV67" s="218"/>
      <c r="AW67" s="218"/>
      <c r="AX67" s="218"/>
      <c r="AY67" s="218"/>
      <c r="AZ67" s="218"/>
      <c r="BA67" s="218"/>
      <c r="BB67" s="218"/>
      <c r="BC67" s="218"/>
      <c r="BD67" s="218"/>
      <c r="BE67" s="218"/>
      <c r="BF67" s="218"/>
      <c r="BG67" s="218"/>
      <c r="BH67" s="218"/>
      <c r="BI67" s="218"/>
      <c r="BJ67" s="218"/>
      <c r="BK67" s="218"/>
      <c r="BL67" s="218"/>
      <c r="BM67" s="218"/>
      <c r="BN67" s="218"/>
      <c r="BO67" s="218"/>
      <c r="BP67" s="218"/>
      <c r="BQ67" s="218"/>
      <c r="BR67" s="218"/>
      <c r="BS67" s="218"/>
      <c r="BT67" s="218"/>
      <c r="BU67" s="218"/>
      <c r="BV67" s="218"/>
      <c r="BW67" s="218"/>
      <c r="BX67" s="218"/>
      <c r="BY67" s="218"/>
      <c r="BZ67" s="218"/>
      <c r="CA67" s="218"/>
      <c r="CB67" s="218"/>
      <c r="CC67" s="218"/>
      <c r="CD67" s="218"/>
      <c r="CE67" s="218"/>
      <c r="CF67" s="218"/>
      <c r="CG67" s="218"/>
      <c r="CH67" s="218"/>
      <c r="CI67" s="218"/>
      <c r="CJ67" s="218"/>
      <c r="CK67" s="218"/>
      <c r="CL67" s="218"/>
      <c r="CM67" s="218"/>
      <c r="CN67" s="218"/>
      <c r="CO67" s="218"/>
      <c r="CP67" s="218"/>
      <c r="CQ67" s="218"/>
      <c r="CR67" s="218"/>
      <c r="CS67" s="218"/>
      <c r="CT67" s="218"/>
      <c r="CU67" s="218"/>
      <c r="CV67" s="218"/>
      <c r="CW67" s="218"/>
      <c r="CX67" s="218"/>
      <c r="CY67" s="218"/>
      <c r="CZ67" s="218"/>
      <c r="DA67" s="218"/>
      <c r="DB67" s="218"/>
      <c r="DC67" s="218"/>
      <c r="DD67" s="218"/>
      <c r="DE67" s="218"/>
      <c r="DF67" s="218"/>
      <c r="DG67" s="218"/>
      <c r="DH67" s="218"/>
      <c r="DI67" s="218"/>
      <c r="DJ67" s="218"/>
      <c r="DK67" s="218"/>
      <c r="DL67" s="218"/>
      <c r="DM67" s="218"/>
      <c r="DN67" s="218"/>
      <c r="DO67" s="218"/>
      <c r="DP67" s="218"/>
      <c r="DQ67" s="218"/>
      <c r="DR67" s="218"/>
      <c r="DS67" s="218"/>
      <c r="DT67" s="218"/>
      <c r="DU67" s="218"/>
      <c r="DV67" s="218"/>
      <c r="DW67" s="218"/>
      <c r="DX67" s="218"/>
      <c r="DY67" s="218"/>
      <c r="DZ67" s="218"/>
      <c r="EA67" s="218"/>
      <c r="EB67" s="218"/>
      <c r="EC67" s="218"/>
      <c r="ED67" s="218"/>
      <c r="EE67" s="218"/>
      <c r="EF67" s="218"/>
      <c r="EG67" s="218"/>
      <c r="EH67" s="218"/>
      <c r="EI67" s="218"/>
      <c r="EJ67" s="218"/>
      <c r="EK67" s="218"/>
      <c r="EL67" s="218"/>
      <c r="EM67" s="218"/>
      <c r="EN67" s="218"/>
      <c r="EO67" s="218"/>
      <c r="EP67" s="218"/>
      <c r="EQ67" s="218"/>
      <c r="ER67" s="218"/>
      <c r="ES67" s="218"/>
      <c r="ET67" s="218"/>
      <c r="EU67" s="218"/>
      <c r="EV67" s="218"/>
      <c r="EW67" s="218"/>
      <c r="EX67" s="218"/>
      <c r="EY67" s="218"/>
      <c r="EZ67" s="218"/>
      <c r="FA67" s="218"/>
      <c r="FB67" s="218"/>
      <c r="FC67" s="218"/>
      <c r="FD67" s="218"/>
      <c r="FE67" s="218"/>
      <c r="FF67" s="218"/>
      <c r="FG67" s="218"/>
      <c r="FH67" s="218"/>
      <c r="FI67" s="218"/>
      <c r="FJ67" s="218"/>
      <c r="FK67" s="218"/>
      <c r="FL67" s="218"/>
      <c r="FM67" s="218"/>
      <c r="FN67" s="218"/>
      <c r="FO67" s="218"/>
      <c r="FP67" s="218"/>
      <c r="FQ67" s="218"/>
      <c r="FR67" s="218"/>
      <c r="FS67" s="218"/>
      <c r="FT67" s="218"/>
      <c r="FU67" s="218"/>
      <c r="FV67" s="218"/>
      <c r="FW67" s="218"/>
      <c r="FX67" s="218"/>
      <c r="FY67" s="218"/>
      <c r="FZ67" s="218"/>
      <c r="GA67" s="218"/>
      <c r="GB67" s="218"/>
      <c r="GC67" s="218"/>
      <c r="GD67" s="218"/>
      <c r="GE67" s="218"/>
      <c r="GF67" s="218"/>
      <c r="GG67" s="218"/>
      <c r="GH67" s="218"/>
      <c r="GI67" s="218"/>
      <c r="GJ67" s="218"/>
      <c r="GK67" s="218"/>
      <c r="GL67" s="218"/>
      <c r="GM67" s="218"/>
      <c r="GN67" s="218"/>
      <c r="GO67" s="218"/>
      <c r="GP67" s="218"/>
      <c r="GQ67" s="218"/>
      <c r="GR67" s="218"/>
      <c r="GS67" s="218"/>
      <c r="GT67" s="218"/>
      <c r="GU67" s="218"/>
      <c r="GV67" s="218"/>
      <c r="GW67" s="218"/>
      <c r="GX67" s="218"/>
      <c r="GY67" s="218"/>
      <c r="GZ67" s="218"/>
      <c r="HA67" s="218"/>
      <c r="HB67" s="218"/>
      <c r="HC67" s="218"/>
      <c r="HD67" s="218"/>
      <c r="HE67" s="218"/>
      <c r="HF67" s="218"/>
      <c r="HG67" s="218"/>
      <c r="HH67" s="218"/>
      <c r="HI67" s="218"/>
      <c r="HJ67" s="218"/>
      <c r="HK67" s="218"/>
      <c r="HL67" s="218"/>
      <c r="HM67" s="218"/>
      <c r="HN67" s="218"/>
      <c r="HO67" s="218"/>
      <c r="HP67" s="218"/>
      <c r="HQ67" s="218"/>
      <c r="HR67" s="218"/>
      <c r="HS67" s="218"/>
      <c r="HT67" s="218"/>
      <c r="HU67" s="218"/>
      <c r="HV67" s="218"/>
      <c r="HW67" s="218"/>
      <c r="HX67" s="218"/>
      <c r="HY67" s="218"/>
      <c r="HZ67" s="218"/>
      <c r="IA67" s="218"/>
      <c r="IB67" s="218"/>
      <c r="IC67" s="218"/>
      <c r="ID67" s="218"/>
      <c r="IE67" s="218"/>
      <c r="IF67" s="218"/>
      <c r="IG67" s="218"/>
      <c r="IH67" s="218"/>
      <c r="II67" s="218"/>
      <c r="IJ67" s="218"/>
      <c r="IK67" s="218"/>
      <c r="IL67" s="218"/>
      <c r="IM67" s="218"/>
      <c r="IN67" s="218"/>
      <c r="IO67" s="218"/>
      <c r="IP67" s="218"/>
      <c r="IQ67" s="218"/>
      <c r="IR67" s="218"/>
      <c r="IS67" s="218"/>
      <c r="IT67" s="218"/>
      <c r="IU67" s="218"/>
      <c r="IV67" s="218"/>
      <c r="IW67" s="218"/>
      <c r="IX67" s="218"/>
      <c r="IY67" s="218"/>
      <c r="IZ67" s="218"/>
      <c r="JA67" s="218"/>
      <c r="JB67" s="218"/>
      <c r="JC67" s="218"/>
      <c r="JD67" s="218"/>
      <c r="JE67" s="218"/>
      <c r="JF67" s="218"/>
      <c r="JG67" s="218"/>
      <c r="JH67" s="218"/>
      <c r="JI67" s="218"/>
      <c r="JJ67" s="218"/>
      <c r="JK67" s="218"/>
      <c r="JL67" s="218"/>
      <c r="JM67" s="218"/>
      <c r="JN67" s="218"/>
      <c r="JO67" s="218"/>
      <c r="JP67" s="218"/>
      <c r="JQ67" s="218"/>
      <c r="JR67" s="218"/>
      <c r="JS67" s="218"/>
      <c r="JT67" s="218"/>
      <c r="JU67" s="218"/>
      <c r="JV67" s="218"/>
      <c r="JW67" s="218"/>
      <c r="JX67" s="218"/>
      <c r="JY67" s="218"/>
      <c r="JZ67" s="218"/>
      <c r="KA67" s="218"/>
      <c r="KB67" s="218"/>
      <c r="KC67" s="218"/>
      <c r="KD67" s="218"/>
      <c r="KE67" s="218"/>
      <c r="KF67" s="218"/>
      <c r="KG67" s="218"/>
      <c r="KH67" s="218"/>
      <c r="KI67" s="218"/>
      <c r="KJ67" s="218"/>
      <c r="KK67" s="218"/>
      <c r="KL67" s="218"/>
      <c r="KM67" s="218"/>
      <c r="KN67" s="218"/>
      <c r="KO67" s="218"/>
      <c r="KP67" s="218"/>
      <c r="KQ67" s="218"/>
      <c r="KR67" s="218"/>
      <c r="KS67" s="218"/>
      <c r="KT67" s="218"/>
      <c r="KU67" s="218"/>
      <c r="KV67" s="218"/>
      <c r="KW67" s="218"/>
      <c r="KX67" s="218"/>
      <c r="KY67" s="218"/>
      <c r="KZ67" s="218"/>
      <c r="LA67" s="218"/>
      <c r="LB67" s="218"/>
      <c r="LC67" s="218"/>
      <c r="LD67" s="218"/>
      <c r="LE67" s="218"/>
      <c r="LF67" s="218"/>
      <c r="LG67" s="218"/>
      <c r="LH67" s="218"/>
      <c r="LI67" s="218"/>
      <c r="LJ67" s="218"/>
      <c r="LK67" s="218"/>
      <c r="LL67" s="218"/>
      <c r="LM67" s="218"/>
      <c r="LN67" s="218"/>
      <c r="LO67" s="218"/>
      <c r="LP67" s="218"/>
      <c r="LQ67" s="218"/>
      <c r="LR67" s="218"/>
      <c r="LS67" s="218"/>
      <c r="LT67" s="218"/>
      <c r="LU67" s="218"/>
      <c r="LV67" s="218"/>
      <c r="LW67" s="218"/>
      <c r="LX67" s="218"/>
      <c r="LY67" s="218"/>
      <c r="LZ67" s="218"/>
      <c r="MA67" s="218"/>
      <c r="MB67" s="218"/>
      <c r="MC67" s="218"/>
      <c r="MD67" s="218"/>
      <c r="ME67" s="218"/>
      <c r="MF67" s="218"/>
      <c r="MG67" s="218"/>
      <c r="MH67" s="218"/>
      <c r="MI67" s="218"/>
      <c r="MJ67" s="218"/>
      <c r="MK67" s="218"/>
      <c r="ML67" s="218"/>
      <c r="MM67" s="218"/>
      <c r="MN67" s="218"/>
      <c r="MO67" s="218"/>
      <c r="MP67" s="218"/>
      <c r="MQ67" s="218"/>
      <c r="MR67" s="218"/>
      <c r="MS67" s="218"/>
      <c r="MT67" s="218"/>
      <c r="MU67" s="218"/>
      <c r="MV67" s="218"/>
      <c r="MW67" s="218"/>
      <c r="MX67" s="218"/>
      <c r="MY67" s="218"/>
      <c r="MZ67" s="218"/>
      <c r="NA67" s="218"/>
      <c r="NB67" s="218"/>
      <c r="NC67" s="218"/>
      <c r="ND67" s="218"/>
      <c r="NE67" s="218"/>
      <c r="NF67" s="218"/>
      <c r="NG67" s="218"/>
      <c r="NH67" s="218"/>
      <c r="NI67" s="218"/>
      <c r="NJ67" s="218"/>
      <c r="NK67" s="218"/>
      <c r="NL67" s="218"/>
      <c r="NM67" s="218"/>
      <c r="NN67" s="218"/>
      <c r="NO67" s="218"/>
      <c r="NP67" s="218"/>
      <c r="NQ67" s="218"/>
      <c r="NR67" s="218"/>
      <c r="NS67" s="218"/>
      <c r="NT67" s="218"/>
      <c r="NU67" s="218"/>
      <c r="NV67" s="218"/>
      <c r="NW67" s="218"/>
      <c r="NX67" s="218"/>
      <c r="NY67" s="218"/>
      <c r="NZ67" s="218"/>
      <c r="OA67" s="218"/>
      <c r="OB67" s="218"/>
      <c r="OC67" s="218"/>
      <c r="OD67" s="218"/>
      <c r="OE67" s="218"/>
      <c r="OF67" s="218"/>
      <c r="OG67" s="218"/>
      <c r="OH67" s="218"/>
      <c r="OI67" s="218"/>
      <c r="OJ67" s="218"/>
      <c r="OK67" s="218"/>
      <c r="OL67" s="218"/>
      <c r="OM67" s="218"/>
      <c r="ON67" s="218"/>
      <c r="OO67" s="218"/>
      <c r="OP67" s="218"/>
      <c r="OQ67" s="218"/>
      <c r="OR67" s="218"/>
      <c r="OS67" s="218"/>
      <c r="OT67" s="218"/>
      <c r="OU67" s="218"/>
      <c r="OV67" s="218"/>
      <c r="OW67" s="218"/>
      <c r="OX67" s="218"/>
      <c r="OY67" s="218"/>
      <c r="OZ67" s="218"/>
      <c r="PA67" s="218"/>
      <c r="PB67" s="218"/>
      <c r="PC67" s="218"/>
      <c r="PD67" s="218"/>
      <c r="PE67" s="218"/>
      <c r="PF67" s="218"/>
      <c r="PG67" s="218"/>
      <c r="PH67" s="218"/>
      <c r="PI67" s="218"/>
      <c r="PJ67" s="218"/>
      <c r="PK67" s="218"/>
      <c r="PL67" s="218"/>
      <c r="PM67" s="218"/>
      <c r="PN67" s="218"/>
      <c r="PO67" s="218"/>
      <c r="PP67" s="218"/>
      <c r="PQ67" s="218"/>
      <c r="PR67" s="218"/>
      <c r="PS67" s="218"/>
      <c r="PT67" s="218"/>
      <c r="PU67" s="218"/>
      <c r="PV67" s="218"/>
      <c r="PW67" s="218"/>
      <c r="PX67" s="218"/>
      <c r="PY67" s="218"/>
      <c r="PZ67" s="218"/>
      <c r="QA67" s="218"/>
      <c r="QB67" s="218"/>
      <c r="QC67" s="218"/>
      <c r="QD67" s="218"/>
      <c r="QE67" s="218"/>
      <c r="QF67" s="218"/>
      <c r="QG67" s="218"/>
      <c r="QH67" s="218"/>
      <c r="QI67" s="218"/>
      <c r="QJ67" s="218"/>
      <c r="QK67" s="218"/>
      <c r="QL67" s="218"/>
      <c r="QM67" s="218"/>
      <c r="QN67" s="218"/>
      <c r="QO67" s="218"/>
      <c r="QP67" s="218"/>
      <c r="QQ67" s="218"/>
      <c r="QR67" s="218"/>
      <c r="QS67" s="218"/>
      <c r="QT67" s="218"/>
      <c r="QU67" s="218"/>
      <c r="QV67" s="218"/>
      <c r="QW67" s="218"/>
      <c r="QX67" s="218"/>
      <c r="QY67" s="218"/>
      <c r="QZ67" s="218"/>
      <c r="RA67" s="218"/>
      <c r="RB67" s="218"/>
      <c r="RC67" s="219"/>
    </row>
    <row r="68" ht="25.4" customHeight="1">
      <c r="A68" s="165"/>
      <c r="B68" s="165"/>
      <c r="C68" s="166"/>
      <c r="D68" s="166"/>
      <c r="E68" s="166"/>
      <c r="F68" s="166"/>
      <c r="G68" s="166"/>
      <c r="H68" s="166"/>
      <c r="I68" s="165"/>
      <c r="J68" s="490"/>
      <c r="K68" s="491"/>
      <c r="L68" s="492"/>
      <c r="M68" s="491"/>
      <c r="N68" s="492"/>
      <c r="O68" s="491"/>
      <c r="P68" s="492"/>
      <c r="Q68" s="491"/>
      <c r="R68" s="492"/>
      <c r="S68" s="218"/>
      <c r="T68" s="493"/>
      <c r="U68" s="218"/>
      <c r="V68" s="493"/>
      <c r="W68" s="218"/>
      <c r="X68" s="493"/>
      <c r="Y68" s="218"/>
      <c r="Z68" s="493"/>
      <c r="AA68" s="218"/>
      <c r="AB68" s="218"/>
      <c r="AC68" s="493"/>
      <c r="AD68" s="218"/>
      <c r="AE68" s="493"/>
      <c r="AF68" s="218"/>
      <c r="AG68" s="493"/>
      <c r="AH68" s="218"/>
      <c r="AI68" s="493"/>
      <c r="AJ68" s="218"/>
      <c r="AK68" s="493"/>
      <c r="AL68" s="218"/>
      <c r="AM68" s="493"/>
      <c r="AN68" s="218"/>
      <c r="AO68" s="493"/>
      <c r="AP68" s="218"/>
      <c r="AQ68" s="493"/>
      <c r="AR68" s="218"/>
      <c r="AS68" s="493"/>
      <c r="AT68" s="218"/>
      <c r="AU68" s="218"/>
      <c r="AV68" s="218"/>
      <c r="AW68" s="218"/>
      <c r="AX68" s="218"/>
      <c r="AY68" s="218"/>
      <c r="AZ68" s="218"/>
      <c r="BA68" s="218"/>
      <c r="BB68" s="218"/>
      <c r="BC68" s="218"/>
      <c r="BD68" s="218"/>
      <c r="BE68" s="218"/>
      <c r="BF68" s="218"/>
      <c r="BG68" s="218"/>
      <c r="BH68" s="218"/>
      <c r="BI68" s="218"/>
      <c r="BJ68" s="218"/>
      <c r="BK68" s="218"/>
      <c r="BL68" s="218"/>
      <c r="BM68" s="218"/>
      <c r="BN68" s="218"/>
      <c r="BO68" s="218"/>
      <c r="BP68" s="218"/>
      <c r="BQ68" s="218"/>
      <c r="BR68" s="218"/>
      <c r="BS68" s="218"/>
      <c r="BT68" s="218"/>
      <c r="BU68" s="218"/>
      <c r="BV68" s="218"/>
      <c r="BW68" s="218"/>
      <c r="BX68" s="218"/>
      <c r="BY68" s="218"/>
      <c r="BZ68" s="218"/>
      <c r="CA68" s="218"/>
      <c r="CB68" s="218"/>
      <c r="CC68" s="218"/>
      <c r="CD68" s="218"/>
      <c r="CE68" s="218"/>
      <c r="CF68" s="218"/>
      <c r="CG68" s="218"/>
      <c r="CH68" s="218"/>
      <c r="CI68" s="218"/>
      <c r="CJ68" s="218"/>
      <c r="CK68" s="218"/>
      <c r="CL68" s="218"/>
      <c r="CM68" s="218"/>
      <c r="CN68" s="218"/>
      <c r="CO68" s="218"/>
      <c r="CP68" s="218"/>
      <c r="CQ68" s="218"/>
      <c r="CR68" s="218"/>
      <c r="CS68" s="218"/>
      <c r="CT68" s="218"/>
      <c r="CU68" s="218"/>
      <c r="CV68" s="218"/>
      <c r="CW68" s="218"/>
      <c r="CX68" s="218"/>
      <c r="CY68" s="218"/>
      <c r="CZ68" s="218"/>
      <c r="DA68" s="218"/>
      <c r="DB68" s="218"/>
      <c r="DC68" s="218"/>
      <c r="DD68" s="218"/>
      <c r="DE68" s="218"/>
      <c r="DF68" s="218"/>
      <c r="DG68" s="218"/>
      <c r="DH68" s="218"/>
      <c r="DI68" s="218"/>
      <c r="DJ68" s="218"/>
      <c r="DK68" s="218"/>
      <c r="DL68" s="218"/>
      <c r="DM68" s="218"/>
      <c r="DN68" s="218"/>
      <c r="DO68" s="218"/>
      <c r="DP68" s="218"/>
      <c r="DQ68" s="218"/>
      <c r="DR68" s="218"/>
      <c r="DS68" s="218"/>
      <c r="DT68" s="218"/>
      <c r="DU68" s="218"/>
      <c r="DV68" s="218"/>
      <c r="DW68" s="218"/>
      <c r="DX68" s="218"/>
      <c r="DY68" s="218"/>
      <c r="DZ68" s="218"/>
      <c r="EA68" s="218"/>
      <c r="EB68" s="218"/>
      <c r="EC68" s="218"/>
      <c r="ED68" s="218"/>
      <c r="EE68" s="218"/>
      <c r="EF68" s="218"/>
      <c r="EG68" s="218"/>
      <c r="EH68" s="218"/>
      <c r="EI68" s="218"/>
      <c r="EJ68" s="218"/>
      <c r="EK68" s="218"/>
      <c r="EL68" s="218"/>
      <c r="EM68" s="218"/>
      <c r="EN68" s="218"/>
      <c r="EO68" s="218"/>
      <c r="EP68" s="218"/>
      <c r="EQ68" s="218"/>
      <c r="ER68" s="218"/>
      <c r="ES68" s="218"/>
      <c r="ET68" s="218"/>
      <c r="EU68" s="218"/>
      <c r="EV68" s="218"/>
      <c r="EW68" s="218"/>
      <c r="EX68" s="218"/>
      <c r="EY68" s="218"/>
      <c r="EZ68" s="218"/>
      <c r="FA68" s="218"/>
      <c r="FB68" s="218"/>
      <c r="FC68" s="218"/>
      <c r="FD68" s="218"/>
      <c r="FE68" s="218"/>
      <c r="FF68" s="218"/>
      <c r="FG68" s="218"/>
      <c r="FH68" s="218"/>
      <c r="FI68" s="218"/>
      <c r="FJ68" s="218"/>
      <c r="FK68" s="218"/>
      <c r="FL68" s="218"/>
      <c r="FM68" s="218"/>
      <c r="FN68" s="218"/>
      <c r="FO68" s="218"/>
      <c r="FP68" s="218"/>
      <c r="FQ68" s="218"/>
      <c r="FR68" s="218"/>
      <c r="FS68" s="218"/>
      <c r="FT68" s="218"/>
      <c r="FU68" s="218"/>
      <c r="FV68" s="218"/>
      <c r="FW68" s="218"/>
      <c r="FX68" s="218"/>
      <c r="FY68" s="218"/>
      <c r="FZ68" s="218"/>
      <c r="GA68" s="218"/>
      <c r="GB68" s="218"/>
      <c r="GC68" s="218"/>
      <c r="GD68" s="218"/>
      <c r="GE68" s="218"/>
      <c r="GF68" s="218"/>
      <c r="GG68" s="218"/>
      <c r="GH68" s="218"/>
      <c r="GI68" s="218"/>
      <c r="GJ68" s="218"/>
      <c r="GK68" s="218"/>
      <c r="GL68" s="218"/>
      <c r="GM68" s="218"/>
      <c r="GN68" s="218"/>
      <c r="GO68" s="218"/>
      <c r="GP68" s="218"/>
      <c r="GQ68" s="218"/>
      <c r="GR68" s="218"/>
      <c r="GS68" s="218"/>
      <c r="GT68" s="218"/>
      <c r="GU68" s="218"/>
      <c r="GV68" s="218"/>
      <c r="GW68" s="218"/>
      <c r="GX68" s="218"/>
      <c r="GY68" s="218"/>
      <c r="GZ68" s="218"/>
      <c r="HA68" s="218"/>
      <c r="HB68" s="218"/>
      <c r="HC68" s="218"/>
      <c r="HD68" s="218"/>
      <c r="HE68" s="218"/>
      <c r="HF68" s="218"/>
      <c r="HG68" s="218"/>
      <c r="HH68" s="218"/>
      <c r="HI68" s="218"/>
      <c r="HJ68" s="218"/>
      <c r="HK68" s="218"/>
      <c r="HL68" s="218"/>
      <c r="HM68" s="218"/>
      <c r="HN68" s="218"/>
      <c r="HO68" s="218"/>
      <c r="HP68" s="218"/>
      <c r="HQ68" s="218"/>
      <c r="HR68" s="218"/>
      <c r="HS68" s="218"/>
      <c r="HT68" s="218"/>
      <c r="HU68" s="218"/>
      <c r="HV68" s="218"/>
      <c r="HW68" s="218"/>
      <c r="HX68" s="218"/>
      <c r="HY68" s="218"/>
      <c r="HZ68" s="218"/>
      <c r="IA68" s="218"/>
      <c r="IB68" s="218"/>
      <c r="IC68" s="218"/>
      <c r="ID68" s="218"/>
      <c r="IE68" s="218"/>
      <c r="IF68" s="218"/>
      <c r="IG68" s="218"/>
      <c r="IH68" s="218"/>
      <c r="II68" s="218"/>
      <c r="IJ68" s="218"/>
      <c r="IK68" s="218"/>
      <c r="IL68" s="218"/>
      <c r="IM68" s="218"/>
      <c r="IN68" s="218"/>
      <c r="IO68" s="218"/>
      <c r="IP68" s="218"/>
      <c r="IQ68" s="218"/>
      <c r="IR68" s="218"/>
      <c r="IS68" s="218"/>
      <c r="IT68" s="218"/>
      <c r="IU68" s="218"/>
      <c r="IV68" s="218"/>
      <c r="IW68" s="218"/>
      <c r="IX68" s="218"/>
      <c r="IY68" s="218"/>
      <c r="IZ68" s="218"/>
      <c r="JA68" s="218"/>
      <c r="JB68" s="218"/>
      <c r="JC68" s="218"/>
      <c r="JD68" s="218"/>
      <c r="JE68" s="218"/>
      <c r="JF68" s="218"/>
      <c r="JG68" s="218"/>
      <c r="JH68" s="218"/>
      <c r="JI68" s="218"/>
      <c r="JJ68" s="218"/>
      <c r="JK68" s="218"/>
      <c r="JL68" s="218"/>
      <c r="JM68" s="218"/>
      <c r="JN68" s="218"/>
      <c r="JO68" s="218"/>
      <c r="JP68" s="218"/>
      <c r="JQ68" s="218"/>
      <c r="JR68" s="218"/>
      <c r="JS68" s="218"/>
      <c r="JT68" s="218"/>
      <c r="JU68" s="218"/>
      <c r="JV68" s="218"/>
      <c r="JW68" s="218"/>
      <c r="JX68" s="218"/>
      <c r="JY68" s="218"/>
      <c r="JZ68" s="218"/>
      <c r="KA68" s="218"/>
      <c r="KB68" s="218"/>
      <c r="KC68" s="218"/>
      <c r="KD68" s="218"/>
      <c r="KE68" s="218"/>
      <c r="KF68" s="218"/>
      <c r="KG68" s="218"/>
      <c r="KH68" s="218"/>
      <c r="KI68" s="218"/>
      <c r="KJ68" s="218"/>
      <c r="KK68" s="218"/>
      <c r="KL68" s="218"/>
      <c r="KM68" s="218"/>
      <c r="KN68" s="218"/>
      <c r="KO68" s="218"/>
      <c r="KP68" s="218"/>
      <c r="KQ68" s="218"/>
      <c r="KR68" s="218"/>
      <c r="KS68" s="218"/>
      <c r="KT68" s="218"/>
      <c r="KU68" s="218"/>
      <c r="KV68" s="218"/>
      <c r="KW68" s="218"/>
      <c r="KX68" s="218"/>
      <c r="KY68" s="218"/>
      <c r="KZ68" s="218"/>
      <c r="LA68" s="218"/>
      <c r="LB68" s="218"/>
      <c r="LC68" s="218"/>
      <c r="LD68" s="218"/>
      <c r="LE68" s="218"/>
      <c r="LF68" s="218"/>
      <c r="LG68" s="218"/>
      <c r="LH68" s="218"/>
      <c r="LI68" s="218"/>
      <c r="LJ68" s="218"/>
      <c r="LK68" s="218"/>
      <c r="LL68" s="218"/>
      <c r="LM68" s="218"/>
      <c r="LN68" s="218"/>
      <c r="LO68" s="218"/>
      <c r="LP68" s="218"/>
      <c r="LQ68" s="218"/>
      <c r="LR68" s="218"/>
      <c r="LS68" s="218"/>
      <c r="LT68" s="218"/>
      <c r="LU68" s="218"/>
      <c r="LV68" s="218"/>
      <c r="LW68" s="218"/>
      <c r="LX68" s="218"/>
      <c r="LY68" s="218"/>
      <c r="LZ68" s="218"/>
      <c r="MA68" s="218"/>
      <c r="MB68" s="218"/>
      <c r="MC68" s="218"/>
      <c r="MD68" s="218"/>
      <c r="ME68" s="218"/>
      <c r="MF68" s="218"/>
      <c r="MG68" s="218"/>
      <c r="MH68" s="218"/>
      <c r="MI68" s="218"/>
      <c r="MJ68" s="218"/>
      <c r="MK68" s="218"/>
      <c r="ML68" s="218"/>
      <c r="MM68" s="218"/>
      <c r="MN68" s="218"/>
      <c r="MO68" s="218"/>
      <c r="MP68" s="218"/>
      <c r="MQ68" s="218"/>
      <c r="MR68" s="218"/>
      <c r="MS68" s="218"/>
      <c r="MT68" s="218"/>
      <c r="MU68" s="218"/>
      <c r="MV68" s="218"/>
      <c r="MW68" s="218"/>
      <c r="MX68" s="218"/>
      <c r="MY68" s="218"/>
      <c r="MZ68" s="218"/>
      <c r="NA68" s="218"/>
      <c r="NB68" s="218"/>
      <c r="NC68" s="218"/>
      <c r="ND68" s="218"/>
      <c r="NE68" s="218"/>
      <c r="NF68" s="218"/>
      <c r="NG68" s="218"/>
      <c r="NH68" s="218"/>
      <c r="NI68" s="218"/>
      <c r="NJ68" s="218"/>
      <c r="NK68" s="218"/>
      <c r="NL68" s="218"/>
      <c r="NM68" s="218"/>
      <c r="NN68" s="218"/>
      <c r="NO68" s="218"/>
      <c r="NP68" s="218"/>
      <c r="NQ68" s="218"/>
      <c r="NR68" s="218"/>
      <c r="NS68" s="218"/>
      <c r="NT68" s="218"/>
      <c r="NU68" s="218"/>
      <c r="NV68" s="218"/>
      <c r="NW68" s="218"/>
      <c r="NX68" s="218"/>
      <c r="NY68" s="218"/>
      <c r="NZ68" s="218"/>
      <c r="OA68" s="218"/>
      <c r="OB68" s="218"/>
      <c r="OC68" s="218"/>
      <c r="OD68" s="218"/>
      <c r="OE68" s="218"/>
      <c r="OF68" s="218"/>
      <c r="OG68" s="218"/>
      <c r="OH68" s="218"/>
      <c r="OI68" s="218"/>
      <c r="OJ68" s="218"/>
      <c r="OK68" s="218"/>
      <c r="OL68" s="218"/>
      <c r="OM68" s="218"/>
      <c r="ON68" s="218"/>
      <c r="OO68" s="218"/>
      <c r="OP68" s="218"/>
      <c r="OQ68" s="218"/>
      <c r="OR68" s="218"/>
      <c r="OS68" s="218"/>
      <c r="OT68" s="218"/>
      <c r="OU68" s="218"/>
      <c r="OV68" s="218"/>
      <c r="OW68" s="218"/>
      <c r="OX68" s="218"/>
      <c r="OY68" s="218"/>
      <c r="OZ68" s="218"/>
      <c r="PA68" s="218"/>
      <c r="PB68" s="218"/>
      <c r="PC68" s="218"/>
      <c r="PD68" s="218"/>
      <c r="PE68" s="218"/>
      <c r="PF68" s="218"/>
      <c r="PG68" s="218"/>
      <c r="PH68" s="218"/>
      <c r="PI68" s="218"/>
      <c r="PJ68" s="218"/>
      <c r="PK68" s="218"/>
      <c r="PL68" s="218"/>
      <c r="PM68" s="218"/>
      <c r="PN68" s="218"/>
      <c r="PO68" s="218"/>
      <c r="PP68" s="218"/>
      <c r="PQ68" s="218"/>
      <c r="PR68" s="218"/>
      <c r="PS68" s="218"/>
      <c r="PT68" s="218"/>
      <c r="PU68" s="218"/>
      <c r="PV68" s="218"/>
      <c r="PW68" s="218"/>
      <c r="PX68" s="218"/>
      <c r="PY68" s="218"/>
      <c r="PZ68" s="218"/>
      <c r="QA68" s="218"/>
      <c r="QB68" s="218"/>
      <c r="QC68" s="218"/>
      <c r="QD68" s="218"/>
      <c r="QE68" s="218"/>
      <c r="QF68" s="218"/>
      <c r="QG68" s="218"/>
      <c r="QH68" s="218"/>
      <c r="QI68" s="218"/>
      <c r="QJ68" s="218"/>
      <c r="QK68" s="218"/>
      <c r="QL68" s="218"/>
      <c r="QM68" s="218"/>
      <c r="QN68" s="218"/>
      <c r="QO68" s="218"/>
      <c r="QP68" s="218"/>
      <c r="QQ68" s="218"/>
      <c r="QR68" s="218"/>
      <c r="QS68" s="218"/>
      <c r="QT68" s="218"/>
      <c r="QU68" s="218"/>
      <c r="QV68" s="218"/>
      <c r="QW68" s="218"/>
      <c r="QX68" s="218"/>
      <c r="QY68" s="218"/>
      <c r="QZ68" s="218"/>
      <c r="RA68" s="218"/>
      <c r="RB68" s="218"/>
      <c r="RC68" s="219"/>
    </row>
    <row r="69" ht="25.4" customHeight="1">
      <c r="A69" s="173"/>
      <c r="B69" s="173"/>
      <c r="C69" s="172"/>
      <c r="D69" s="516"/>
      <c r="E69" s="516"/>
      <c r="F69" s="516"/>
      <c r="G69" s="516"/>
      <c r="H69" s="516"/>
      <c r="I69" s="517"/>
      <c r="J69" s="518"/>
      <c r="K69" s="218"/>
      <c r="L69" s="493"/>
      <c r="M69" s="218"/>
      <c r="N69" s="493"/>
      <c r="O69" s="218"/>
      <c r="P69" s="493"/>
      <c r="Q69" s="218"/>
      <c r="R69" s="493"/>
      <c r="S69" s="218"/>
      <c r="T69" s="493"/>
      <c r="U69" s="218"/>
      <c r="V69" s="493"/>
      <c r="W69" s="218"/>
      <c r="X69" s="493"/>
      <c r="Y69" s="218"/>
      <c r="Z69" s="493"/>
      <c r="AA69" s="218"/>
      <c r="AB69" s="218"/>
      <c r="AC69" s="493"/>
      <c r="AD69" s="218"/>
      <c r="AE69" s="493"/>
      <c r="AF69" s="218"/>
      <c r="AG69" s="493"/>
      <c r="AH69" s="218"/>
      <c r="AI69" s="493"/>
      <c r="AJ69" s="218"/>
      <c r="AK69" s="493"/>
      <c r="AL69" s="218"/>
      <c r="AM69" s="493"/>
      <c r="AN69" s="218"/>
      <c r="AO69" s="493"/>
      <c r="AP69" s="218"/>
      <c r="AQ69" s="493"/>
      <c r="AR69" s="218"/>
      <c r="AS69" s="493"/>
      <c r="AT69" s="218"/>
      <c r="AU69" s="218"/>
      <c r="AV69" s="218"/>
      <c r="AW69" s="218"/>
      <c r="AX69" s="218"/>
      <c r="AY69" s="218"/>
      <c r="AZ69" s="218"/>
      <c r="BA69" s="218"/>
      <c r="BB69" s="218"/>
      <c r="BC69" s="218"/>
      <c r="BD69" s="218"/>
      <c r="BE69" s="218"/>
      <c r="BF69" s="218"/>
      <c r="BG69" s="218"/>
      <c r="BH69" s="218"/>
      <c r="BI69" s="218"/>
      <c r="BJ69" s="218"/>
      <c r="BK69" s="218"/>
      <c r="BL69" s="218"/>
      <c r="BM69" s="218"/>
      <c r="BN69" s="218"/>
      <c r="BO69" s="218"/>
      <c r="BP69" s="218"/>
      <c r="BQ69" s="218"/>
      <c r="BR69" s="218"/>
      <c r="BS69" s="218"/>
      <c r="BT69" s="218"/>
      <c r="BU69" s="218"/>
      <c r="BV69" s="218"/>
      <c r="BW69" s="218"/>
      <c r="BX69" s="218"/>
      <c r="BY69" s="218"/>
      <c r="BZ69" s="218"/>
      <c r="CA69" s="218"/>
      <c r="CB69" s="218"/>
      <c r="CC69" s="218"/>
      <c r="CD69" s="218"/>
      <c r="CE69" s="218"/>
      <c r="CF69" s="218"/>
      <c r="CG69" s="218"/>
      <c r="CH69" s="218"/>
      <c r="CI69" s="218"/>
      <c r="CJ69" s="218"/>
      <c r="CK69" s="218"/>
      <c r="CL69" s="218"/>
      <c r="CM69" s="218"/>
      <c r="CN69" s="218"/>
      <c r="CO69" s="218"/>
      <c r="CP69" s="218"/>
      <c r="CQ69" s="218"/>
      <c r="CR69" s="218"/>
      <c r="CS69" s="218"/>
      <c r="CT69" s="218"/>
      <c r="CU69" s="218"/>
      <c r="CV69" s="218"/>
      <c r="CW69" s="218"/>
      <c r="CX69" s="218"/>
      <c r="CY69" s="218"/>
      <c r="CZ69" s="218"/>
      <c r="DA69" s="218"/>
      <c r="DB69" s="218"/>
      <c r="DC69" s="218"/>
      <c r="DD69" s="218"/>
      <c r="DE69" s="218"/>
      <c r="DF69" s="218"/>
      <c r="DG69" s="218"/>
      <c r="DH69" s="218"/>
      <c r="DI69" s="218"/>
      <c r="DJ69" s="218"/>
      <c r="DK69" s="218"/>
      <c r="DL69" s="218"/>
      <c r="DM69" s="218"/>
      <c r="DN69" s="218"/>
      <c r="DO69" s="218"/>
      <c r="DP69" s="218"/>
      <c r="DQ69" s="218"/>
      <c r="DR69" s="218"/>
      <c r="DS69" s="218"/>
      <c r="DT69" s="218"/>
      <c r="DU69" s="218"/>
      <c r="DV69" s="218"/>
      <c r="DW69" s="218"/>
      <c r="DX69" s="218"/>
      <c r="DY69" s="218"/>
      <c r="DZ69" s="218"/>
      <c r="EA69" s="218"/>
      <c r="EB69" s="218"/>
      <c r="EC69" s="218"/>
      <c r="ED69" s="218"/>
      <c r="EE69" s="218"/>
      <c r="EF69" s="218"/>
      <c r="EG69" s="218"/>
      <c r="EH69" s="218"/>
      <c r="EI69" s="218"/>
      <c r="EJ69" s="218"/>
      <c r="EK69" s="218"/>
      <c r="EL69" s="218"/>
      <c r="EM69" s="218"/>
      <c r="EN69" s="218"/>
      <c r="EO69" s="218"/>
      <c r="EP69" s="218"/>
      <c r="EQ69" s="218"/>
      <c r="ER69" s="218"/>
      <c r="ES69" s="218"/>
      <c r="ET69" s="218"/>
      <c r="EU69" s="218"/>
      <c r="EV69" s="218"/>
      <c r="EW69" s="218"/>
      <c r="EX69" s="218"/>
      <c r="EY69" s="218"/>
      <c r="EZ69" s="218"/>
      <c r="FA69" s="218"/>
      <c r="FB69" s="218"/>
      <c r="FC69" s="218"/>
      <c r="FD69" s="218"/>
      <c r="FE69" s="218"/>
      <c r="FF69" s="218"/>
      <c r="FG69" s="218"/>
      <c r="FH69" s="218"/>
      <c r="FI69" s="218"/>
      <c r="FJ69" s="218"/>
      <c r="FK69" s="218"/>
      <c r="FL69" s="218"/>
      <c r="FM69" s="218"/>
      <c r="FN69" s="218"/>
      <c r="FO69" s="218"/>
      <c r="FP69" s="218"/>
      <c r="FQ69" s="218"/>
      <c r="FR69" s="218"/>
      <c r="FS69" s="218"/>
      <c r="FT69" s="218"/>
      <c r="FU69" s="218"/>
      <c r="FV69" s="218"/>
      <c r="FW69" s="218"/>
      <c r="FX69" s="218"/>
      <c r="FY69" s="218"/>
      <c r="FZ69" s="218"/>
      <c r="GA69" s="218"/>
      <c r="GB69" s="218"/>
      <c r="GC69" s="218"/>
      <c r="GD69" s="218"/>
      <c r="GE69" s="218"/>
      <c r="GF69" s="218"/>
      <c r="GG69" s="218"/>
      <c r="GH69" s="218"/>
      <c r="GI69" s="218"/>
      <c r="GJ69" s="218"/>
      <c r="GK69" s="218"/>
      <c r="GL69" s="218"/>
      <c r="GM69" s="218"/>
      <c r="GN69" s="218"/>
      <c r="GO69" s="218"/>
      <c r="GP69" s="218"/>
      <c r="GQ69" s="218"/>
      <c r="GR69" s="218"/>
      <c r="GS69" s="218"/>
      <c r="GT69" s="218"/>
      <c r="GU69" s="218"/>
      <c r="GV69" s="218"/>
      <c r="GW69" s="218"/>
      <c r="GX69" s="218"/>
      <c r="GY69" s="218"/>
      <c r="GZ69" s="218"/>
      <c r="HA69" s="218"/>
      <c r="HB69" s="218"/>
      <c r="HC69" s="218"/>
      <c r="HD69" s="218"/>
      <c r="HE69" s="218"/>
      <c r="HF69" s="218"/>
      <c r="HG69" s="218"/>
      <c r="HH69" s="218"/>
      <c r="HI69" s="218"/>
      <c r="HJ69" s="218"/>
      <c r="HK69" s="218"/>
      <c r="HL69" s="218"/>
      <c r="HM69" s="218"/>
      <c r="HN69" s="218"/>
      <c r="HO69" s="218"/>
      <c r="HP69" s="218"/>
      <c r="HQ69" s="218"/>
      <c r="HR69" s="218"/>
      <c r="HS69" s="218"/>
      <c r="HT69" s="218"/>
      <c r="HU69" s="218"/>
      <c r="HV69" s="218"/>
      <c r="HW69" s="218"/>
      <c r="HX69" s="218"/>
      <c r="HY69" s="218"/>
      <c r="HZ69" s="218"/>
      <c r="IA69" s="218"/>
      <c r="IB69" s="218"/>
      <c r="IC69" s="218"/>
      <c r="ID69" s="218"/>
      <c r="IE69" s="218"/>
      <c r="IF69" s="218"/>
      <c r="IG69" s="218"/>
      <c r="IH69" s="218"/>
      <c r="II69" s="218"/>
      <c r="IJ69" s="218"/>
      <c r="IK69" s="218"/>
      <c r="IL69" s="218"/>
      <c r="IM69" s="218"/>
      <c r="IN69" s="218"/>
      <c r="IO69" s="218"/>
      <c r="IP69" s="218"/>
      <c r="IQ69" s="218"/>
      <c r="IR69" s="218"/>
      <c r="IS69" s="218"/>
      <c r="IT69" s="218"/>
      <c r="IU69" s="218"/>
      <c r="IV69" s="218"/>
      <c r="IW69" s="218"/>
      <c r="IX69" s="218"/>
      <c r="IY69" s="218"/>
      <c r="IZ69" s="218"/>
      <c r="JA69" s="218"/>
      <c r="JB69" s="218"/>
      <c r="JC69" s="218"/>
      <c r="JD69" s="218"/>
      <c r="JE69" s="218"/>
      <c r="JF69" s="218"/>
      <c r="JG69" s="218"/>
      <c r="JH69" s="218"/>
      <c r="JI69" s="218"/>
      <c r="JJ69" s="218"/>
      <c r="JK69" s="218"/>
      <c r="JL69" s="218"/>
      <c r="JM69" s="218"/>
      <c r="JN69" s="218"/>
      <c r="JO69" s="218"/>
      <c r="JP69" s="218"/>
      <c r="JQ69" s="218"/>
      <c r="JR69" s="218"/>
      <c r="JS69" s="218"/>
      <c r="JT69" s="218"/>
      <c r="JU69" s="218"/>
      <c r="JV69" s="218"/>
      <c r="JW69" s="218"/>
      <c r="JX69" s="218"/>
      <c r="JY69" s="218"/>
      <c r="JZ69" s="218"/>
      <c r="KA69" s="218"/>
      <c r="KB69" s="218"/>
      <c r="KC69" s="218"/>
      <c r="KD69" s="218"/>
      <c r="KE69" s="218"/>
      <c r="KF69" s="218"/>
      <c r="KG69" s="218"/>
      <c r="KH69" s="218"/>
      <c r="KI69" s="218"/>
      <c r="KJ69" s="218"/>
      <c r="KK69" s="218"/>
      <c r="KL69" s="218"/>
      <c r="KM69" s="218"/>
      <c r="KN69" s="218"/>
      <c r="KO69" s="218"/>
      <c r="KP69" s="218"/>
      <c r="KQ69" s="218"/>
      <c r="KR69" s="218"/>
      <c r="KS69" s="218"/>
      <c r="KT69" s="218"/>
      <c r="KU69" s="218"/>
      <c r="KV69" s="218"/>
      <c r="KW69" s="218"/>
      <c r="KX69" s="218"/>
      <c r="KY69" s="218"/>
      <c r="KZ69" s="218"/>
      <c r="LA69" s="218"/>
      <c r="LB69" s="218"/>
      <c r="LC69" s="218"/>
      <c r="LD69" s="218"/>
      <c r="LE69" s="218"/>
      <c r="LF69" s="218"/>
      <c r="LG69" s="218"/>
      <c r="LH69" s="218"/>
      <c r="LI69" s="218"/>
      <c r="LJ69" s="218"/>
      <c r="LK69" s="218"/>
      <c r="LL69" s="218"/>
      <c r="LM69" s="218"/>
      <c r="LN69" s="218"/>
      <c r="LO69" s="218"/>
      <c r="LP69" s="218"/>
      <c r="LQ69" s="218"/>
      <c r="LR69" s="218"/>
      <c r="LS69" s="218"/>
      <c r="LT69" s="218"/>
      <c r="LU69" s="218"/>
      <c r="LV69" s="218"/>
      <c r="LW69" s="218"/>
      <c r="LX69" s="218"/>
      <c r="LY69" s="218"/>
      <c r="LZ69" s="218"/>
      <c r="MA69" s="218"/>
      <c r="MB69" s="218"/>
      <c r="MC69" s="218"/>
      <c r="MD69" s="218"/>
      <c r="ME69" s="218"/>
      <c r="MF69" s="218"/>
      <c r="MG69" s="218"/>
      <c r="MH69" s="218"/>
      <c r="MI69" s="218"/>
      <c r="MJ69" s="218"/>
      <c r="MK69" s="218"/>
      <c r="ML69" s="218"/>
      <c r="MM69" s="218"/>
      <c r="MN69" s="218"/>
      <c r="MO69" s="218"/>
      <c r="MP69" s="218"/>
      <c r="MQ69" s="218"/>
      <c r="MR69" s="218"/>
      <c r="MS69" s="218"/>
      <c r="MT69" s="218"/>
      <c r="MU69" s="218"/>
      <c r="MV69" s="218"/>
      <c r="MW69" s="218"/>
      <c r="MX69" s="218"/>
      <c r="MY69" s="218"/>
      <c r="MZ69" s="218"/>
      <c r="NA69" s="218"/>
      <c r="NB69" s="218"/>
      <c r="NC69" s="218"/>
      <c r="ND69" s="218"/>
      <c r="NE69" s="218"/>
      <c r="NF69" s="218"/>
      <c r="NG69" s="218"/>
      <c r="NH69" s="218"/>
      <c r="NI69" s="218"/>
      <c r="NJ69" s="218"/>
      <c r="NK69" s="218"/>
      <c r="NL69" s="218"/>
      <c r="NM69" s="218"/>
      <c r="NN69" s="218"/>
      <c r="NO69" s="218"/>
      <c r="NP69" s="218"/>
      <c r="NQ69" s="218"/>
      <c r="NR69" s="218"/>
      <c r="NS69" s="218"/>
      <c r="NT69" s="218"/>
      <c r="NU69" s="218"/>
      <c r="NV69" s="218"/>
      <c r="NW69" s="218"/>
      <c r="NX69" s="218"/>
      <c r="NY69" s="218"/>
      <c r="NZ69" s="218"/>
      <c r="OA69" s="218"/>
      <c r="OB69" s="218"/>
      <c r="OC69" s="218"/>
      <c r="OD69" s="218"/>
      <c r="OE69" s="218"/>
      <c r="OF69" s="218"/>
      <c r="OG69" s="218"/>
      <c r="OH69" s="218"/>
      <c r="OI69" s="218"/>
      <c r="OJ69" s="218"/>
      <c r="OK69" s="218"/>
      <c r="OL69" s="218"/>
      <c r="OM69" s="218"/>
      <c r="ON69" s="218"/>
      <c r="OO69" s="218"/>
      <c r="OP69" s="218"/>
      <c r="OQ69" s="218"/>
      <c r="OR69" s="218"/>
      <c r="OS69" s="218"/>
      <c r="OT69" s="218"/>
      <c r="OU69" s="218"/>
      <c r="OV69" s="218"/>
      <c r="OW69" s="218"/>
      <c r="OX69" s="218"/>
      <c r="OY69" s="218"/>
      <c r="OZ69" s="218"/>
      <c r="PA69" s="218"/>
      <c r="PB69" s="218"/>
      <c r="PC69" s="218"/>
      <c r="PD69" s="218"/>
      <c r="PE69" s="218"/>
      <c r="PF69" s="218"/>
      <c r="PG69" s="218"/>
      <c r="PH69" s="218"/>
      <c r="PI69" s="218"/>
      <c r="PJ69" s="218"/>
      <c r="PK69" s="218"/>
      <c r="PL69" s="218"/>
      <c r="PM69" s="218"/>
      <c r="PN69" s="218"/>
      <c r="PO69" s="218"/>
      <c r="PP69" s="218"/>
      <c r="PQ69" s="218"/>
      <c r="PR69" s="218"/>
      <c r="PS69" s="218"/>
      <c r="PT69" s="218"/>
      <c r="PU69" s="218"/>
      <c r="PV69" s="218"/>
      <c r="PW69" s="218"/>
      <c r="PX69" s="218"/>
      <c r="PY69" s="218"/>
      <c r="PZ69" s="218"/>
      <c r="QA69" s="218"/>
      <c r="QB69" s="218"/>
      <c r="QC69" s="218"/>
      <c r="QD69" s="218"/>
      <c r="QE69" s="218"/>
      <c r="QF69" s="218"/>
      <c r="QG69" s="218"/>
      <c r="QH69" s="218"/>
      <c r="QI69" s="218"/>
      <c r="QJ69" s="218"/>
      <c r="QK69" s="218"/>
      <c r="QL69" s="218"/>
      <c r="QM69" s="218"/>
      <c r="QN69" s="218"/>
      <c r="QO69" s="218"/>
      <c r="QP69" s="218"/>
      <c r="QQ69" s="218"/>
      <c r="QR69" s="218"/>
      <c r="QS69" s="218"/>
      <c r="QT69" s="218"/>
      <c r="QU69" s="218"/>
      <c r="QV69" s="218"/>
      <c r="QW69" s="218"/>
      <c r="QX69" s="218"/>
      <c r="QY69" s="218"/>
      <c r="QZ69" s="218"/>
      <c r="RA69" s="218"/>
      <c r="RB69" s="218"/>
      <c r="RC69" s="219"/>
    </row>
    <row r="70" ht="25.4" customHeight="1">
      <c r="A70" s="516"/>
      <c r="B70" s="516"/>
      <c r="C70" s="516"/>
      <c r="D70" s="517"/>
      <c r="E70" s="517"/>
      <c r="F70" s="517"/>
      <c r="G70" s="517"/>
      <c r="H70" s="517"/>
      <c r="I70" s="517"/>
      <c r="J70" s="518"/>
      <c r="K70" s="218"/>
      <c r="L70" s="493"/>
      <c r="M70" s="218"/>
      <c r="N70" s="493"/>
      <c r="O70" s="218"/>
      <c r="P70" s="493"/>
      <c r="Q70" s="218"/>
      <c r="R70" s="493"/>
      <c r="S70" s="218"/>
      <c r="T70" s="493"/>
      <c r="U70" s="218"/>
      <c r="V70" s="493"/>
      <c r="W70" s="218"/>
      <c r="X70" s="493"/>
      <c r="Y70" s="218"/>
      <c r="Z70" s="493"/>
      <c r="AA70" s="218"/>
      <c r="AB70" s="218"/>
      <c r="AC70" s="493"/>
      <c r="AD70" s="218"/>
      <c r="AE70" s="493"/>
      <c r="AF70" s="218"/>
      <c r="AG70" s="493"/>
      <c r="AH70" s="218"/>
      <c r="AI70" s="493"/>
      <c r="AJ70" s="218"/>
      <c r="AK70" s="493"/>
      <c r="AL70" s="218"/>
      <c r="AM70" s="493"/>
      <c r="AN70" s="218"/>
      <c r="AO70" s="493"/>
      <c r="AP70" s="218"/>
      <c r="AQ70" s="493"/>
      <c r="AR70" s="218"/>
      <c r="AS70" s="493"/>
      <c r="AT70" s="218"/>
      <c r="AU70" s="218"/>
      <c r="AV70" s="218"/>
      <c r="AW70" s="218"/>
      <c r="AX70" s="218"/>
      <c r="AY70" s="218"/>
      <c r="AZ70" s="218"/>
      <c r="BA70" s="218"/>
      <c r="BB70" s="218"/>
      <c r="BC70" s="218"/>
      <c r="BD70" s="218"/>
      <c r="BE70" s="218"/>
      <c r="BF70" s="218"/>
      <c r="BG70" s="218"/>
      <c r="BH70" s="218"/>
      <c r="BI70" s="218"/>
      <c r="BJ70" s="218"/>
      <c r="BK70" s="218"/>
      <c r="BL70" s="218"/>
      <c r="BM70" s="218"/>
      <c r="BN70" s="218"/>
      <c r="BO70" s="218"/>
      <c r="BP70" s="218"/>
      <c r="BQ70" s="218"/>
      <c r="BR70" s="218"/>
      <c r="BS70" s="218"/>
      <c r="BT70" s="218"/>
      <c r="BU70" s="218"/>
      <c r="BV70" s="218"/>
      <c r="BW70" s="218"/>
      <c r="BX70" s="218"/>
      <c r="BY70" s="218"/>
      <c r="BZ70" s="218"/>
      <c r="CA70" s="218"/>
      <c r="CB70" s="218"/>
      <c r="CC70" s="218"/>
      <c r="CD70" s="218"/>
      <c r="CE70" s="218"/>
      <c r="CF70" s="218"/>
      <c r="CG70" s="218"/>
      <c r="CH70" s="218"/>
      <c r="CI70" s="218"/>
      <c r="CJ70" s="218"/>
      <c r="CK70" s="218"/>
      <c r="CL70" s="218"/>
      <c r="CM70" s="218"/>
      <c r="CN70" s="218"/>
      <c r="CO70" s="218"/>
      <c r="CP70" s="218"/>
      <c r="CQ70" s="218"/>
      <c r="CR70" s="218"/>
      <c r="CS70" s="218"/>
      <c r="CT70" s="218"/>
      <c r="CU70" s="218"/>
      <c r="CV70" s="218"/>
      <c r="CW70" s="218"/>
      <c r="CX70" s="218"/>
      <c r="CY70" s="218"/>
      <c r="CZ70" s="218"/>
      <c r="DA70" s="218"/>
      <c r="DB70" s="218"/>
      <c r="DC70" s="218"/>
      <c r="DD70" s="218"/>
      <c r="DE70" s="218"/>
      <c r="DF70" s="218"/>
      <c r="DG70" s="218"/>
      <c r="DH70" s="218"/>
      <c r="DI70" s="218"/>
      <c r="DJ70" s="218"/>
      <c r="DK70" s="218"/>
      <c r="DL70" s="218"/>
      <c r="DM70" s="218"/>
      <c r="DN70" s="218"/>
      <c r="DO70" s="218"/>
      <c r="DP70" s="218"/>
      <c r="DQ70" s="218"/>
      <c r="DR70" s="218"/>
      <c r="DS70" s="218"/>
      <c r="DT70" s="218"/>
      <c r="DU70" s="218"/>
      <c r="DV70" s="218"/>
      <c r="DW70" s="218"/>
      <c r="DX70" s="218"/>
      <c r="DY70" s="218"/>
      <c r="DZ70" s="218"/>
      <c r="EA70" s="218"/>
      <c r="EB70" s="218"/>
      <c r="EC70" s="218"/>
      <c r="ED70" s="218"/>
      <c r="EE70" s="218"/>
      <c r="EF70" s="218"/>
      <c r="EG70" s="218"/>
      <c r="EH70" s="218"/>
      <c r="EI70" s="218"/>
      <c r="EJ70" s="218"/>
      <c r="EK70" s="218"/>
      <c r="EL70" s="218"/>
      <c r="EM70" s="218"/>
      <c r="EN70" s="218"/>
      <c r="EO70" s="218"/>
      <c r="EP70" s="218"/>
      <c r="EQ70" s="218"/>
      <c r="ER70" s="218"/>
      <c r="ES70" s="218"/>
      <c r="ET70" s="218"/>
      <c r="EU70" s="218"/>
      <c r="EV70" s="218"/>
      <c r="EW70" s="218"/>
      <c r="EX70" s="218"/>
      <c r="EY70" s="218"/>
      <c r="EZ70" s="218"/>
      <c r="FA70" s="218"/>
      <c r="FB70" s="218"/>
      <c r="FC70" s="218"/>
      <c r="FD70" s="218"/>
      <c r="FE70" s="218"/>
      <c r="FF70" s="218"/>
      <c r="FG70" s="218"/>
      <c r="FH70" s="218"/>
      <c r="FI70" s="218"/>
      <c r="FJ70" s="218"/>
      <c r="FK70" s="218"/>
      <c r="FL70" s="218"/>
      <c r="FM70" s="218"/>
      <c r="FN70" s="218"/>
      <c r="FO70" s="218"/>
      <c r="FP70" s="218"/>
      <c r="FQ70" s="218"/>
      <c r="FR70" s="218"/>
      <c r="FS70" s="218"/>
      <c r="FT70" s="218"/>
      <c r="FU70" s="218"/>
      <c r="FV70" s="218"/>
      <c r="FW70" s="218"/>
      <c r="FX70" s="218"/>
      <c r="FY70" s="218"/>
      <c r="FZ70" s="218"/>
      <c r="GA70" s="218"/>
      <c r="GB70" s="218"/>
      <c r="GC70" s="218"/>
      <c r="GD70" s="218"/>
      <c r="GE70" s="218"/>
      <c r="GF70" s="218"/>
      <c r="GG70" s="218"/>
      <c r="GH70" s="218"/>
      <c r="GI70" s="218"/>
      <c r="GJ70" s="218"/>
      <c r="GK70" s="218"/>
      <c r="GL70" s="218"/>
      <c r="GM70" s="218"/>
      <c r="GN70" s="218"/>
      <c r="GO70" s="218"/>
      <c r="GP70" s="218"/>
      <c r="GQ70" s="218"/>
      <c r="GR70" s="218"/>
      <c r="GS70" s="218"/>
      <c r="GT70" s="218"/>
      <c r="GU70" s="218"/>
      <c r="GV70" s="218"/>
      <c r="GW70" s="218"/>
      <c r="GX70" s="218"/>
      <c r="GY70" s="218"/>
      <c r="GZ70" s="218"/>
      <c r="HA70" s="218"/>
      <c r="HB70" s="218"/>
      <c r="HC70" s="218"/>
      <c r="HD70" s="218"/>
      <c r="HE70" s="218"/>
      <c r="HF70" s="218"/>
      <c r="HG70" s="218"/>
      <c r="HH70" s="218"/>
      <c r="HI70" s="218"/>
      <c r="HJ70" s="218"/>
      <c r="HK70" s="218"/>
      <c r="HL70" s="218"/>
      <c r="HM70" s="218"/>
      <c r="HN70" s="218"/>
      <c r="HO70" s="218"/>
      <c r="HP70" s="218"/>
      <c r="HQ70" s="218"/>
      <c r="HR70" s="218"/>
      <c r="HS70" s="218"/>
      <c r="HT70" s="218"/>
      <c r="HU70" s="218"/>
      <c r="HV70" s="218"/>
      <c r="HW70" s="218"/>
      <c r="HX70" s="218"/>
      <c r="HY70" s="218"/>
      <c r="HZ70" s="218"/>
      <c r="IA70" s="218"/>
      <c r="IB70" s="218"/>
      <c r="IC70" s="218"/>
      <c r="ID70" s="218"/>
      <c r="IE70" s="218"/>
      <c r="IF70" s="218"/>
      <c r="IG70" s="218"/>
      <c r="IH70" s="218"/>
      <c r="II70" s="218"/>
      <c r="IJ70" s="218"/>
      <c r="IK70" s="218"/>
      <c r="IL70" s="218"/>
      <c r="IM70" s="218"/>
      <c r="IN70" s="218"/>
      <c r="IO70" s="218"/>
      <c r="IP70" s="218"/>
      <c r="IQ70" s="218"/>
      <c r="IR70" s="218"/>
      <c r="IS70" s="218"/>
      <c r="IT70" s="218"/>
      <c r="IU70" s="218"/>
      <c r="IV70" s="218"/>
      <c r="IW70" s="218"/>
      <c r="IX70" s="218"/>
      <c r="IY70" s="218"/>
      <c r="IZ70" s="218"/>
      <c r="JA70" s="218"/>
      <c r="JB70" s="218"/>
      <c r="JC70" s="218"/>
      <c r="JD70" s="218"/>
      <c r="JE70" s="218"/>
      <c r="JF70" s="218"/>
      <c r="JG70" s="218"/>
      <c r="JH70" s="218"/>
      <c r="JI70" s="218"/>
      <c r="JJ70" s="218"/>
      <c r="JK70" s="218"/>
      <c r="JL70" s="218"/>
      <c r="JM70" s="218"/>
      <c r="JN70" s="218"/>
      <c r="JO70" s="218"/>
      <c r="JP70" s="218"/>
      <c r="JQ70" s="218"/>
      <c r="JR70" s="218"/>
      <c r="JS70" s="218"/>
      <c r="JT70" s="218"/>
      <c r="JU70" s="218"/>
      <c r="JV70" s="218"/>
      <c r="JW70" s="218"/>
      <c r="JX70" s="218"/>
      <c r="JY70" s="218"/>
      <c r="JZ70" s="218"/>
      <c r="KA70" s="218"/>
      <c r="KB70" s="218"/>
      <c r="KC70" s="218"/>
      <c r="KD70" s="218"/>
      <c r="KE70" s="218"/>
      <c r="KF70" s="218"/>
      <c r="KG70" s="218"/>
      <c r="KH70" s="218"/>
      <c r="KI70" s="218"/>
      <c r="KJ70" s="218"/>
      <c r="KK70" s="218"/>
      <c r="KL70" s="218"/>
      <c r="KM70" s="218"/>
      <c r="KN70" s="218"/>
      <c r="KO70" s="218"/>
      <c r="KP70" s="218"/>
      <c r="KQ70" s="218"/>
      <c r="KR70" s="218"/>
      <c r="KS70" s="218"/>
      <c r="KT70" s="218"/>
      <c r="KU70" s="218"/>
      <c r="KV70" s="218"/>
      <c r="KW70" s="218"/>
      <c r="KX70" s="218"/>
      <c r="KY70" s="218"/>
      <c r="KZ70" s="218"/>
      <c r="LA70" s="218"/>
      <c r="LB70" s="218"/>
      <c r="LC70" s="218"/>
      <c r="LD70" s="218"/>
      <c r="LE70" s="218"/>
      <c r="LF70" s="218"/>
      <c r="LG70" s="218"/>
      <c r="LH70" s="218"/>
      <c r="LI70" s="218"/>
      <c r="LJ70" s="218"/>
      <c r="LK70" s="218"/>
      <c r="LL70" s="218"/>
      <c r="LM70" s="218"/>
      <c r="LN70" s="218"/>
      <c r="LO70" s="218"/>
      <c r="LP70" s="218"/>
      <c r="LQ70" s="218"/>
      <c r="LR70" s="218"/>
      <c r="LS70" s="218"/>
      <c r="LT70" s="218"/>
      <c r="LU70" s="218"/>
      <c r="LV70" s="218"/>
      <c r="LW70" s="218"/>
      <c r="LX70" s="218"/>
      <c r="LY70" s="218"/>
      <c r="LZ70" s="218"/>
      <c r="MA70" s="218"/>
      <c r="MB70" s="218"/>
      <c r="MC70" s="218"/>
      <c r="MD70" s="218"/>
      <c r="ME70" s="218"/>
      <c r="MF70" s="218"/>
      <c r="MG70" s="218"/>
      <c r="MH70" s="218"/>
      <c r="MI70" s="218"/>
      <c r="MJ70" s="218"/>
      <c r="MK70" s="218"/>
      <c r="ML70" s="218"/>
      <c r="MM70" s="218"/>
      <c r="MN70" s="218"/>
      <c r="MO70" s="218"/>
      <c r="MP70" s="218"/>
      <c r="MQ70" s="218"/>
      <c r="MR70" s="218"/>
      <c r="MS70" s="218"/>
      <c r="MT70" s="218"/>
      <c r="MU70" s="218"/>
      <c r="MV70" s="218"/>
      <c r="MW70" s="218"/>
      <c r="MX70" s="218"/>
      <c r="MY70" s="218"/>
      <c r="MZ70" s="218"/>
      <c r="NA70" s="218"/>
      <c r="NB70" s="218"/>
      <c r="NC70" s="218"/>
      <c r="ND70" s="218"/>
      <c r="NE70" s="218"/>
      <c r="NF70" s="218"/>
      <c r="NG70" s="218"/>
      <c r="NH70" s="218"/>
      <c r="NI70" s="218"/>
      <c r="NJ70" s="218"/>
      <c r="NK70" s="218"/>
      <c r="NL70" s="218"/>
      <c r="NM70" s="218"/>
      <c r="NN70" s="218"/>
      <c r="NO70" s="218"/>
      <c r="NP70" s="218"/>
      <c r="NQ70" s="218"/>
      <c r="NR70" s="218"/>
      <c r="NS70" s="218"/>
      <c r="NT70" s="218"/>
      <c r="NU70" s="218"/>
      <c r="NV70" s="218"/>
      <c r="NW70" s="218"/>
      <c r="NX70" s="218"/>
      <c r="NY70" s="218"/>
      <c r="NZ70" s="218"/>
      <c r="OA70" s="218"/>
      <c r="OB70" s="218"/>
      <c r="OC70" s="218"/>
      <c r="OD70" s="218"/>
      <c r="OE70" s="218"/>
      <c r="OF70" s="218"/>
      <c r="OG70" s="218"/>
      <c r="OH70" s="218"/>
      <c r="OI70" s="218"/>
      <c r="OJ70" s="218"/>
      <c r="OK70" s="218"/>
      <c r="OL70" s="218"/>
      <c r="OM70" s="218"/>
      <c r="ON70" s="218"/>
      <c r="OO70" s="218"/>
      <c r="OP70" s="218"/>
      <c r="OQ70" s="218"/>
      <c r="OR70" s="218"/>
      <c r="OS70" s="218"/>
      <c r="OT70" s="218"/>
      <c r="OU70" s="218"/>
      <c r="OV70" s="218"/>
      <c r="OW70" s="218"/>
      <c r="OX70" s="218"/>
      <c r="OY70" s="218"/>
      <c r="OZ70" s="218"/>
      <c r="PA70" s="218"/>
      <c r="PB70" s="218"/>
      <c r="PC70" s="218"/>
      <c r="PD70" s="218"/>
      <c r="PE70" s="218"/>
      <c r="PF70" s="218"/>
      <c r="PG70" s="218"/>
      <c r="PH70" s="218"/>
      <c r="PI70" s="218"/>
      <c r="PJ70" s="218"/>
      <c r="PK70" s="218"/>
      <c r="PL70" s="218"/>
      <c r="PM70" s="218"/>
      <c r="PN70" s="218"/>
      <c r="PO70" s="218"/>
      <c r="PP70" s="218"/>
      <c r="PQ70" s="218"/>
      <c r="PR70" s="218"/>
      <c r="PS70" s="218"/>
      <c r="PT70" s="218"/>
      <c r="PU70" s="218"/>
      <c r="PV70" s="218"/>
      <c r="PW70" s="218"/>
      <c r="PX70" s="218"/>
      <c r="PY70" s="218"/>
      <c r="PZ70" s="218"/>
      <c r="QA70" s="218"/>
      <c r="QB70" s="218"/>
      <c r="QC70" s="218"/>
      <c r="QD70" s="218"/>
      <c r="QE70" s="218"/>
      <c r="QF70" s="218"/>
      <c r="QG70" s="218"/>
      <c r="QH70" s="218"/>
      <c r="QI70" s="218"/>
      <c r="QJ70" s="218"/>
      <c r="QK70" s="218"/>
      <c r="QL70" s="218"/>
      <c r="QM70" s="218"/>
      <c r="QN70" s="218"/>
      <c r="QO70" s="218"/>
      <c r="QP70" s="218"/>
      <c r="QQ70" s="218"/>
      <c r="QR70" s="218"/>
      <c r="QS70" s="218"/>
      <c r="QT70" s="218"/>
      <c r="QU70" s="218"/>
      <c r="QV70" s="218"/>
      <c r="QW70" s="218"/>
      <c r="QX70" s="218"/>
      <c r="QY70" s="218"/>
      <c r="QZ70" s="218"/>
      <c r="RA70" s="218"/>
      <c r="RB70" s="218"/>
      <c r="RC70" s="219"/>
    </row>
    <row r="71" ht="25.4" customHeight="1">
      <c r="A71" s="517"/>
      <c r="B71" s="517"/>
      <c r="C71" s="517"/>
      <c r="D71" s="517"/>
      <c r="E71" s="517"/>
      <c r="F71" s="517"/>
      <c r="G71" s="517"/>
      <c r="H71" s="517"/>
      <c r="I71" s="517"/>
      <c r="J71" s="518"/>
      <c r="K71" s="218"/>
      <c r="L71" s="493"/>
      <c r="M71" s="218"/>
      <c r="N71" s="493"/>
      <c r="O71" s="218"/>
      <c r="P71" s="493"/>
      <c r="Q71" s="218"/>
      <c r="R71" s="493"/>
      <c r="S71" s="218"/>
      <c r="T71" s="493"/>
      <c r="U71" s="218"/>
      <c r="V71" s="493"/>
      <c r="W71" s="218"/>
      <c r="X71" s="493"/>
      <c r="Y71" s="218"/>
      <c r="Z71" s="493"/>
      <c r="AA71" s="218"/>
      <c r="AB71" s="218"/>
      <c r="AC71" s="493"/>
      <c r="AD71" s="218"/>
      <c r="AE71" s="493"/>
      <c r="AF71" s="218"/>
      <c r="AG71" s="493"/>
      <c r="AH71" s="218"/>
      <c r="AI71" s="493"/>
      <c r="AJ71" s="218"/>
      <c r="AK71" s="493"/>
      <c r="AL71" s="218"/>
      <c r="AM71" s="493"/>
      <c r="AN71" s="218"/>
      <c r="AO71" s="493"/>
      <c r="AP71" s="218"/>
      <c r="AQ71" s="493"/>
      <c r="AR71" s="218"/>
      <c r="AS71" s="493"/>
      <c r="AT71" s="218"/>
      <c r="AU71" s="218"/>
      <c r="AV71" s="218"/>
      <c r="AW71" s="218"/>
      <c r="AX71" s="218"/>
      <c r="AY71" s="218"/>
      <c r="AZ71" s="218"/>
      <c r="BA71" s="218"/>
      <c r="BB71" s="218"/>
      <c r="BC71" s="218"/>
      <c r="BD71" s="218"/>
      <c r="BE71" s="218"/>
      <c r="BF71" s="218"/>
      <c r="BG71" s="218"/>
      <c r="BH71" s="218"/>
      <c r="BI71" s="218"/>
      <c r="BJ71" s="218"/>
      <c r="BK71" s="218"/>
      <c r="BL71" s="218"/>
      <c r="BM71" s="218"/>
      <c r="BN71" s="218"/>
      <c r="BO71" s="218"/>
      <c r="BP71" s="218"/>
      <c r="BQ71" s="218"/>
      <c r="BR71" s="218"/>
      <c r="BS71" s="218"/>
      <c r="BT71" s="218"/>
      <c r="BU71" s="218"/>
      <c r="BV71" s="218"/>
      <c r="BW71" s="218"/>
      <c r="BX71" s="218"/>
      <c r="BY71" s="218"/>
      <c r="BZ71" s="218"/>
      <c r="CA71" s="218"/>
      <c r="CB71" s="218"/>
      <c r="CC71" s="218"/>
      <c r="CD71" s="218"/>
      <c r="CE71" s="218"/>
      <c r="CF71" s="218"/>
      <c r="CG71" s="218"/>
      <c r="CH71" s="218"/>
      <c r="CI71" s="218"/>
      <c r="CJ71" s="218"/>
      <c r="CK71" s="218"/>
      <c r="CL71" s="218"/>
      <c r="CM71" s="218"/>
      <c r="CN71" s="218"/>
      <c r="CO71" s="218"/>
      <c r="CP71" s="218"/>
      <c r="CQ71" s="218"/>
      <c r="CR71" s="218"/>
      <c r="CS71" s="218"/>
      <c r="CT71" s="218"/>
      <c r="CU71" s="218"/>
      <c r="CV71" s="218"/>
      <c r="CW71" s="218"/>
      <c r="CX71" s="218"/>
      <c r="CY71" s="218"/>
      <c r="CZ71" s="218"/>
      <c r="DA71" s="218"/>
      <c r="DB71" s="218"/>
      <c r="DC71" s="218"/>
      <c r="DD71" s="218"/>
      <c r="DE71" s="218"/>
      <c r="DF71" s="218"/>
      <c r="DG71" s="218"/>
      <c r="DH71" s="218"/>
      <c r="DI71" s="218"/>
      <c r="DJ71" s="218"/>
      <c r="DK71" s="218"/>
      <c r="DL71" s="218"/>
      <c r="DM71" s="218"/>
      <c r="DN71" s="218"/>
      <c r="DO71" s="218"/>
      <c r="DP71" s="218"/>
      <c r="DQ71" s="218"/>
      <c r="DR71" s="218"/>
      <c r="DS71" s="218"/>
      <c r="DT71" s="218"/>
      <c r="DU71" s="218"/>
      <c r="DV71" s="218"/>
      <c r="DW71" s="218"/>
      <c r="DX71" s="218"/>
      <c r="DY71" s="218"/>
      <c r="DZ71" s="218"/>
      <c r="EA71" s="218"/>
      <c r="EB71" s="218"/>
      <c r="EC71" s="218"/>
      <c r="ED71" s="218"/>
      <c r="EE71" s="218"/>
      <c r="EF71" s="218"/>
      <c r="EG71" s="218"/>
      <c r="EH71" s="218"/>
      <c r="EI71" s="218"/>
      <c r="EJ71" s="218"/>
      <c r="EK71" s="218"/>
      <c r="EL71" s="218"/>
      <c r="EM71" s="218"/>
      <c r="EN71" s="218"/>
      <c r="EO71" s="218"/>
      <c r="EP71" s="218"/>
      <c r="EQ71" s="218"/>
      <c r="ER71" s="218"/>
      <c r="ES71" s="218"/>
      <c r="ET71" s="218"/>
      <c r="EU71" s="218"/>
      <c r="EV71" s="218"/>
      <c r="EW71" s="218"/>
      <c r="EX71" s="218"/>
      <c r="EY71" s="218"/>
      <c r="EZ71" s="218"/>
      <c r="FA71" s="218"/>
      <c r="FB71" s="218"/>
      <c r="FC71" s="218"/>
      <c r="FD71" s="218"/>
      <c r="FE71" s="218"/>
      <c r="FF71" s="218"/>
      <c r="FG71" s="218"/>
      <c r="FH71" s="218"/>
      <c r="FI71" s="218"/>
      <c r="FJ71" s="218"/>
      <c r="FK71" s="218"/>
      <c r="FL71" s="218"/>
      <c r="FM71" s="218"/>
      <c r="FN71" s="218"/>
      <c r="FO71" s="218"/>
      <c r="FP71" s="218"/>
      <c r="FQ71" s="218"/>
      <c r="FR71" s="218"/>
      <c r="FS71" s="218"/>
      <c r="FT71" s="218"/>
      <c r="FU71" s="218"/>
      <c r="FV71" s="218"/>
      <c r="FW71" s="218"/>
      <c r="FX71" s="218"/>
      <c r="FY71" s="218"/>
      <c r="FZ71" s="218"/>
      <c r="GA71" s="218"/>
      <c r="GB71" s="218"/>
      <c r="GC71" s="218"/>
      <c r="GD71" s="218"/>
      <c r="GE71" s="218"/>
      <c r="GF71" s="218"/>
      <c r="GG71" s="218"/>
      <c r="GH71" s="218"/>
      <c r="GI71" s="218"/>
      <c r="GJ71" s="218"/>
      <c r="GK71" s="218"/>
      <c r="GL71" s="218"/>
      <c r="GM71" s="218"/>
      <c r="GN71" s="218"/>
      <c r="GO71" s="218"/>
      <c r="GP71" s="218"/>
      <c r="GQ71" s="218"/>
      <c r="GR71" s="218"/>
      <c r="GS71" s="218"/>
      <c r="GT71" s="218"/>
      <c r="GU71" s="218"/>
      <c r="GV71" s="218"/>
      <c r="GW71" s="218"/>
      <c r="GX71" s="218"/>
      <c r="GY71" s="218"/>
      <c r="GZ71" s="218"/>
      <c r="HA71" s="218"/>
      <c r="HB71" s="218"/>
      <c r="HC71" s="218"/>
      <c r="HD71" s="218"/>
      <c r="HE71" s="218"/>
      <c r="HF71" s="218"/>
      <c r="HG71" s="218"/>
      <c r="HH71" s="218"/>
      <c r="HI71" s="218"/>
      <c r="HJ71" s="218"/>
      <c r="HK71" s="218"/>
      <c r="HL71" s="218"/>
      <c r="HM71" s="218"/>
      <c r="HN71" s="218"/>
      <c r="HO71" s="218"/>
      <c r="HP71" s="218"/>
      <c r="HQ71" s="218"/>
      <c r="HR71" s="218"/>
      <c r="HS71" s="218"/>
      <c r="HT71" s="218"/>
      <c r="HU71" s="218"/>
      <c r="HV71" s="218"/>
      <c r="HW71" s="218"/>
      <c r="HX71" s="218"/>
      <c r="HY71" s="218"/>
      <c r="HZ71" s="218"/>
      <c r="IA71" s="218"/>
      <c r="IB71" s="218"/>
      <c r="IC71" s="218"/>
      <c r="ID71" s="218"/>
      <c r="IE71" s="218"/>
      <c r="IF71" s="218"/>
      <c r="IG71" s="218"/>
      <c r="IH71" s="218"/>
      <c r="II71" s="218"/>
      <c r="IJ71" s="218"/>
      <c r="IK71" s="218"/>
      <c r="IL71" s="218"/>
      <c r="IM71" s="218"/>
      <c r="IN71" s="218"/>
      <c r="IO71" s="218"/>
      <c r="IP71" s="218"/>
      <c r="IQ71" s="218"/>
      <c r="IR71" s="218"/>
      <c r="IS71" s="218"/>
      <c r="IT71" s="218"/>
      <c r="IU71" s="218"/>
      <c r="IV71" s="218"/>
      <c r="IW71" s="218"/>
      <c r="IX71" s="218"/>
      <c r="IY71" s="218"/>
      <c r="IZ71" s="218"/>
      <c r="JA71" s="218"/>
      <c r="JB71" s="218"/>
      <c r="JC71" s="218"/>
      <c r="JD71" s="218"/>
      <c r="JE71" s="218"/>
      <c r="JF71" s="218"/>
      <c r="JG71" s="218"/>
      <c r="JH71" s="218"/>
      <c r="JI71" s="218"/>
      <c r="JJ71" s="218"/>
      <c r="JK71" s="218"/>
      <c r="JL71" s="218"/>
      <c r="JM71" s="218"/>
      <c r="JN71" s="218"/>
      <c r="JO71" s="218"/>
      <c r="JP71" s="218"/>
      <c r="JQ71" s="218"/>
      <c r="JR71" s="218"/>
      <c r="JS71" s="218"/>
      <c r="JT71" s="218"/>
      <c r="JU71" s="218"/>
      <c r="JV71" s="218"/>
      <c r="JW71" s="218"/>
      <c r="JX71" s="218"/>
      <c r="JY71" s="218"/>
      <c r="JZ71" s="218"/>
      <c r="KA71" s="218"/>
      <c r="KB71" s="218"/>
      <c r="KC71" s="218"/>
      <c r="KD71" s="218"/>
      <c r="KE71" s="218"/>
      <c r="KF71" s="218"/>
      <c r="KG71" s="218"/>
      <c r="KH71" s="218"/>
      <c r="KI71" s="218"/>
      <c r="KJ71" s="218"/>
      <c r="KK71" s="218"/>
      <c r="KL71" s="218"/>
      <c r="KM71" s="218"/>
      <c r="KN71" s="218"/>
      <c r="KO71" s="218"/>
      <c r="KP71" s="218"/>
      <c r="KQ71" s="218"/>
      <c r="KR71" s="218"/>
      <c r="KS71" s="218"/>
      <c r="KT71" s="218"/>
      <c r="KU71" s="218"/>
      <c r="KV71" s="218"/>
      <c r="KW71" s="218"/>
      <c r="KX71" s="218"/>
      <c r="KY71" s="218"/>
      <c r="KZ71" s="218"/>
      <c r="LA71" s="218"/>
      <c r="LB71" s="218"/>
      <c r="LC71" s="218"/>
      <c r="LD71" s="218"/>
      <c r="LE71" s="218"/>
      <c r="LF71" s="218"/>
      <c r="LG71" s="218"/>
      <c r="LH71" s="218"/>
      <c r="LI71" s="218"/>
      <c r="LJ71" s="218"/>
      <c r="LK71" s="218"/>
      <c r="LL71" s="218"/>
      <c r="LM71" s="218"/>
      <c r="LN71" s="218"/>
      <c r="LO71" s="218"/>
      <c r="LP71" s="218"/>
      <c r="LQ71" s="218"/>
      <c r="LR71" s="218"/>
      <c r="LS71" s="218"/>
      <c r="LT71" s="218"/>
      <c r="LU71" s="218"/>
      <c r="LV71" s="218"/>
      <c r="LW71" s="218"/>
      <c r="LX71" s="218"/>
      <c r="LY71" s="218"/>
      <c r="LZ71" s="218"/>
      <c r="MA71" s="218"/>
      <c r="MB71" s="218"/>
      <c r="MC71" s="218"/>
      <c r="MD71" s="218"/>
      <c r="ME71" s="218"/>
      <c r="MF71" s="218"/>
      <c r="MG71" s="218"/>
      <c r="MH71" s="218"/>
      <c r="MI71" s="218"/>
      <c r="MJ71" s="218"/>
      <c r="MK71" s="218"/>
      <c r="ML71" s="218"/>
      <c r="MM71" s="218"/>
      <c r="MN71" s="218"/>
      <c r="MO71" s="218"/>
      <c r="MP71" s="218"/>
      <c r="MQ71" s="218"/>
      <c r="MR71" s="218"/>
      <c r="MS71" s="218"/>
      <c r="MT71" s="218"/>
      <c r="MU71" s="218"/>
      <c r="MV71" s="218"/>
      <c r="MW71" s="218"/>
      <c r="MX71" s="218"/>
      <c r="MY71" s="218"/>
      <c r="MZ71" s="218"/>
      <c r="NA71" s="218"/>
      <c r="NB71" s="218"/>
      <c r="NC71" s="218"/>
      <c r="ND71" s="218"/>
      <c r="NE71" s="218"/>
      <c r="NF71" s="218"/>
      <c r="NG71" s="218"/>
      <c r="NH71" s="218"/>
      <c r="NI71" s="218"/>
      <c r="NJ71" s="218"/>
      <c r="NK71" s="218"/>
      <c r="NL71" s="218"/>
      <c r="NM71" s="218"/>
      <c r="NN71" s="218"/>
      <c r="NO71" s="218"/>
      <c r="NP71" s="218"/>
      <c r="NQ71" s="218"/>
      <c r="NR71" s="218"/>
      <c r="NS71" s="218"/>
      <c r="NT71" s="218"/>
      <c r="NU71" s="218"/>
      <c r="NV71" s="218"/>
      <c r="NW71" s="218"/>
      <c r="NX71" s="218"/>
      <c r="NY71" s="218"/>
      <c r="NZ71" s="218"/>
      <c r="OA71" s="218"/>
      <c r="OB71" s="218"/>
      <c r="OC71" s="218"/>
      <c r="OD71" s="218"/>
      <c r="OE71" s="218"/>
      <c r="OF71" s="218"/>
      <c r="OG71" s="218"/>
      <c r="OH71" s="218"/>
      <c r="OI71" s="218"/>
      <c r="OJ71" s="218"/>
      <c r="OK71" s="218"/>
      <c r="OL71" s="218"/>
      <c r="OM71" s="218"/>
      <c r="ON71" s="218"/>
      <c r="OO71" s="218"/>
      <c r="OP71" s="218"/>
      <c r="OQ71" s="218"/>
      <c r="OR71" s="218"/>
      <c r="OS71" s="218"/>
      <c r="OT71" s="218"/>
      <c r="OU71" s="218"/>
      <c r="OV71" s="218"/>
      <c r="OW71" s="218"/>
      <c r="OX71" s="218"/>
      <c r="OY71" s="218"/>
      <c r="OZ71" s="218"/>
      <c r="PA71" s="218"/>
      <c r="PB71" s="218"/>
      <c r="PC71" s="218"/>
      <c r="PD71" s="218"/>
      <c r="PE71" s="218"/>
      <c r="PF71" s="218"/>
      <c r="PG71" s="218"/>
      <c r="PH71" s="218"/>
      <c r="PI71" s="218"/>
      <c r="PJ71" s="218"/>
      <c r="PK71" s="218"/>
      <c r="PL71" s="218"/>
      <c r="PM71" s="218"/>
      <c r="PN71" s="218"/>
      <c r="PO71" s="218"/>
      <c r="PP71" s="218"/>
      <c r="PQ71" s="218"/>
      <c r="PR71" s="218"/>
      <c r="PS71" s="218"/>
      <c r="PT71" s="218"/>
      <c r="PU71" s="218"/>
      <c r="PV71" s="218"/>
      <c r="PW71" s="218"/>
      <c r="PX71" s="218"/>
      <c r="PY71" s="218"/>
      <c r="PZ71" s="218"/>
      <c r="QA71" s="218"/>
      <c r="QB71" s="218"/>
      <c r="QC71" s="218"/>
      <c r="QD71" s="218"/>
      <c r="QE71" s="218"/>
      <c r="QF71" s="218"/>
      <c r="QG71" s="218"/>
      <c r="QH71" s="218"/>
      <c r="QI71" s="218"/>
      <c r="QJ71" s="218"/>
      <c r="QK71" s="218"/>
      <c r="QL71" s="218"/>
      <c r="QM71" s="218"/>
      <c r="QN71" s="218"/>
      <c r="QO71" s="218"/>
      <c r="QP71" s="218"/>
      <c r="QQ71" s="218"/>
      <c r="QR71" s="218"/>
      <c r="QS71" s="218"/>
      <c r="QT71" s="218"/>
      <c r="QU71" s="218"/>
      <c r="QV71" s="218"/>
      <c r="QW71" s="218"/>
      <c r="QX71" s="218"/>
      <c r="QY71" s="218"/>
      <c r="QZ71" s="218"/>
      <c r="RA71" s="218"/>
      <c r="RB71" s="218"/>
      <c r="RC71" s="219"/>
    </row>
    <row r="72" ht="25.4" customHeight="1">
      <c r="A72" s="517"/>
      <c r="B72" s="517"/>
      <c r="C72" s="517"/>
      <c r="D72" s="517"/>
      <c r="E72" s="517"/>
      <c r="F72" s="517"/>
      <c r="G72" s="517"/>
      <c r="H72" s="517"/>
      <c r="I72" s="517"/>
      <c r="J72" s="518"/>
      <c r="K72" s="218"/>
      <c r="L72" s="493"/>
      <c r="M72" s="218"/>
      <c r="N72" s="493"/>
      <c r="O72" s="218"/>
      <c r="P72" s="493"/>
      <c r="Q72" s="218"/>
      <c r="R72" s="493"/>
      <c r="S72" s="218"/>
      <c r="T72" s="493"/>
      <c r="U72" s="218"/>
      <c r="V72" s="493"/>
      <c r="W72" s="218"/>
      <c r="X72" s="493"/>
      <c r="Y72" s="218"/>
      <c r="Z72" s="493"/>
      <c r="AA72" s="218"/>
      <c r="AB72" s="218"/>
      <c r="AC72" s="493"/>
      <c r="AD72" s="218"/>
      <c r="AE72" s="493"/>
      <c r="AF72" s="218"/>
      <c r="AG72" s="493"/>
      <c r="AH72" s="218"/>
      <c r="AI72" s="493"/>
      <c r="AJ72" s="218"/>
      <c r="AK72" s="493"/>
      <c r="AL72" s="218"/>
      <c r="AM72" s="493"/>
      <c r="AN72" s="218"/>
      <c r="AO72" s="493"/>
      <c r="AP72" s="218"/>
      <c r="AQ72" s="493"/>
      <c r="AR72" s="218"/>
      <c r="AS72" s="493"/>
      <c r="AT72" s="218"/>
      <c r="AU72" s="218"/>
      <c r="AV72" s="218"/>
      <c r="AW72" s="218"/>
      <c r="AX72" s="218"/>
      <c r="AY72" s="218"/>
      <c r="AZ72" s="218"/>
      <c r="BA72" s="218"/>
      <c r="BB72" s="218"/>
      <c r="BC72" s="218"/>
      <c r="BD72" s="218"/>
      <c r="BE72" s="218"/>
      <c r="BF72" s="218"/>
      <c r="BG72" s="218"/>
      <c r="BH72" s="218"/>
      <c r="BI72" s="218"/>
      <c r="BJ72" s="218"/>
      <c r="BK72" s="218"/>
      <c r="BL72" s="218"/>
      <c r="BM72" s="218"/>
      <c r="BN72" s="218"/>
      <c r="BO72" s="218"/>
      <c r="BP72" s="218"/>
      <c r="BQ72" s="218"/>
      <c r="BR72" s="218"/>
      <c r="BS72" s="218"/>
      <c r="BT72" s="218"/>
      <c r="BU72" s="218"/>
      <c r="BV72" s="218"/>
      <c r="BW72" s="218"/>
      <c r="BX72" s="218"/>
      <c r="BY72" s="218"/>
      <c r="BZ72" s="218"/>
      <c r="CA72" s="218"/>
      <c r="CB72" s="218"/>
      <c r="CC72" s="218"/>
      <c r="CD72" s="218"/>
      <c r="CE72" s="218"/>
      <c r="CF72" s="218"/>
      <c r="CG72" s="218"/>
      <c r="CH72" s="218"/>
      <c r="CI72" s="218"/>
      <c r="CJ72" s="218"/>
      <c r="CK72" s="218"/>
      <c r="CL72" s="218"/>
      <c r="CM72" s="218"/>
      <c r="CN72" s="218"/>
      <c r="CO72" s="218"/>
      <c r="CP72" s="218"/>
      <c r="CQ72" s="218"/>
      <c r="CR72" s="218"/>
      <c r="CS72" s="218"/>
      <c r="CT72" s="218"/>
      <c r="CU72" s="218"/>
      <c r="CV72" s="218"/>
      <c r="CW72" s="218"/>
      <c r="CX72" s="218"/>
      <c r="CY72" s="218"/>
      <c r="CZ72" s="218"/>
      <c r="DA72" s="218"/>
      <c r="DB72" s="218"/>
      <c r="DC72" s="218"/>
      <c r="DD72" s="218"/>
      <c r="DE72" s="218"/>
      <c r="DF72" s="218"/>
      <c r="DG72" s="218"/>
      <c r="DH72" s="218"/>
      <c r="DI72" s="218"/>
      <c r="DJ72" s="218"/>
      <c r="DK72" s="218"/>
      <c r="DL72" s="218"/>
      <c r="DM72" s="218"/>
      <c r="DN72" s="218"/>
      <c r="DO72" s="218"/>
      <c r="DP72" s="218"/>
      <c r="DQ72" s="218"/>
      <c r="DR72" s="218"/>
      <c r="DS72" s="218"/>
      <c r="DT72" s="218"/>
      <c r="DU72" s="218"/>
      <c r="DV72" s="218"/>
      <c r="DW72" s="218"/>
      <c r="DX72" s="218"/>
      <c r="DY72" s="218"/>
      <c r="DZ72" s="218"/>
      <c r="EA72" s="218"/>
      <c r="EB72" s="218"/>
      <c r="EC72" s="218"/>
      <c r="ED72" s="218"/>
      <c r="EE72" s="218"/>
      <c r="EF72" s="218"/>
      <c r="EG72" s="218"/>
      <c r="EH72" s="218"/>
      <c r="EI72" s="218"/>
      <c r="EJ72" s="218"/>
      <c r="EK72" s="218"/>
      <c r="EL72" s="218"/>
      <c r="EM72" s="218"/>
      <c r="EN72" s="218"/>
      <c r="EO72" s="218"/>
      <c r="EP72" s="218"/>
      <c r="EQ72" s="218"/>
      <c r="ER72" s="218"/>
      <c r="ES72" s="218"/>
      <c r="ET72" s="218"/>
      <c r="EU72" s="218"/>
      <c r="EV72" s="218"/>
      <c r="EW72" s="218"/>
      <c r="EX72" s="218"/>
      <c r="EY72" s="218"/>
      <c r="EZ72" s="218"/>
      <c r="FA72" s="218"/>
      <c r="FB72" s="218"/>
      <c r="FC72" s="218"/>
      <c r="FD72" s="218"/>
      <c r="FE72" s="218"/>
      <c r="FF72" s="218"/>
      <c r="FG72" s="218"/>
      <c r="FH72" s="218"/>
      <c r="FI72" s="218"/>
      <c r="FJ72" s="218"/>
      <c r="FK72" s="218"/>
      <c r="FL72" s="218"/>
      <c r="FM72" s="218"/>
      <c r="FN72" s="218"/>
      <c r="FO72" s="218"/>
      <c r="FP72" s="218"/>
      <c r="FQ72" s="218"/>
      <c r="FR72" s="218"/>
      <c r="FS72" s="218"/>
      <c r="FT72" s="218"/>
      <c r="FU72" s="218"/>
      <c r="FV72" s="218"/>
      <c r="FW72" s="218"/>
      <c r="FX72" s="218"/>
      <c r="FY72" s="218"/>
      <c r="FZ72" s="218"/>
      <c r="GA72" s="218"/>
      <c r="GB72" s="218"/>
      <c r="GC72" s="218"/>
      <c r="GD72" s="218"/>
      <c r="GE72" s="218"/>
      <c r="GF72" s="218"/>
      <c r="GG72" s="218"/>
      <c r="GH72" s="218"/>
      <c r="GI72" s="218"/>
      <c r="GJ72" s="218"/>
      <c r="GK72" s="218"/>
      <c r="GL72" s="218"/>
      <c r="GM72" s="218"/>
      <c r="GN72" s="218"/>
      <c r="GO72" s="218"/>
      <c r="GP72" s="218"/>
      <c r="GQ72" s="218"/>
      <c r="GR72" s="218"/>
      <c r="GS72" s="218"/>
      <c r="GT72" s="218"/>
      <c r="GU72" s="218"/>
      <c r="GV72" s="218"/>
      <c r="GW72" s="218"/>
      <c r="GX72" s="218"/>
      <c r="GY72" s="218"/>
      <c r="GZ72" s="218"/>
      <c r="HA72" s="218"/>
      <c r="HB72" s="218"/>
      <c r="HC72" s="218"/>
      <c r="HD72" s="218"/>
      <c r="HE72" s="218"/>
      <c r="HF72" s="218"/>
      <c r="HG72" s="218"/>
      <c r="HH72" s="218"/>
      <c r="HI72" s="218"/>
      <c r="HJ72" s="218"/>
      <c r="HK72" s="218"/>
      <c r="HL72" s="218"/>
      <c r="HM72" s="218"/>
      <c r="HN72" s="218"/>
      <c r="HO72" s="218"/>
      <c r="HP72" s="218"/>
      <c r="HQ72" s="218"/>
      <c r="HR72" s="218"/>
      <c r="HS72" s="218"/>
      <c r="HT72" s="218"/>
      <c r="HU72" s="218"/>
      <c r="HV72" s="218"/>
      <c r="HW72" s="218"/>
      <c r="HX72" s="218"/>
      <c r="HY72" s="218"/>
      <c r="HZ72" s="218"/>
      <c r="IA72" s="218"/>
      <c r="IB72" s="218"/>
      <c r="IC72" s="218"/>
      <c r="ID72" s="218"/>
      <c r="IE72" s="218"/>
      <c r="IF72" s="218"/>
      <c r="IG72" s="218"/>
      <c r="IH72" s="218"/>
      <c r="II72" s="218"/>
      <c r="IJ72" s="218"/>
      <c r="IK72" s="218"/>
      <c r="IL72" s="218"/>
      <c r="IM72" s="218"/>
      <c r="IN72" s="218"/>
      <c r="IO72" s="218"/>
      <c r="IP72" s="218"/>
      <c r="IQ72" s="218"/>
      <c r="IR72" s="218"/>
      <c r="IS72" s="218"/>
      <c r="IT72" s="218"/>
      <c r="IU72" s="218"/>
      <c r="IV72" s="218"/>
      <c r="IW72" s="218"/>
      <c r="IX72" s="218"/>
      <c r="IY72" s="218"/>
      <c r="IZ72" s="218"/>
      <c r="JA72" s="218"/>
      <c r="JB72" s="218"/>
      <c r="JC72" s="218"/>
      <c r="JD72" s="218"/>
      <c r="JE72" s="218"/>
      <c r="JF72" s="218"/>
      <c r="JG72" s="218"/>
      <c r="JH72" s="218"/>
      <c r="JI72" s="218"/>
      <c r="JJ72" s="218"/>
      <c r="JK72" s="218"/>
      <c r="JL72" s="218"/>
      <c r="JM72" s="218"/>
      <c r="JN72" s="218"/>
      <c r="JO72" s="218"/>
      <c r="JP72" s="218"/>
      <c r="JQ72" s="218"/>
      <c r="JR72" s="218"/>
      <c r="JS72" s="218"/>
      <c r="JT72" s="218"/>
      <c r="JU72" s="218"/>
      <c r="JV72" s="218"/>
      <c r="JW72" s="218"/>
      <c r="JX72" s="218"/>
      <c r="JY72" s="218"/>
      <c r="JZ72" s="218"/>
      <c r="KA72" s="218"/>
      <c r="KB72" s="218"/>
      <c r="KC72" s="218"/>
      <c r="KD72" s="218"/>
      <c r="KE72" s="218"/>
      <c r="KF72" s="218"/>
      <c r="KG72" s="218"/>
      <c r="KH72" s="218"/>
      <c r="KI72" s="218"/>
      <c r="KJ72" s="218"/>
      <c r="KK72" s="218"/>
      <c r="KL72" s="218"/>
      <c r="KM72" s="218"/>
      <c r="KN72" s="218"/>
      <c r="KO72" s="218"/>
      <c r="KP72" s="218"/>
      <c r="KQ72" s="218"/>
      <c r="KR72" s="218"/>
      <c r="KS72" s="218"/>
      <c r="KT72" s="218"/>
      <c r="KU72" s="218"/>
      <c r="KV72" s="218"/>
      <c r="KW72" s="218"/>
      <c r="KX72" s="218"/>
      <c r="KY72" s="218"/>
      <c r="KZ72" s="218"/>
      <c r="LA72" s="218"/>
      <c r="LB72" s="218"/>
      <c r="LC72" s="218"/>
      <c r="LD72" s="218"/>
      <c r="LE72" s="218"/>
      <c r="LF72" s="218"/>
      <c r="LG72" s="218"/>
      <c r="LH72" s="218"/>
      <c r="LI72" s="218"/>
      <c r="LJ72" s="218"/>
      <c r="LK72" s="218"/>
      <c r="LL72" s="218"/>
      <c r="LM72" s="218"/>
      <c r="LN72" s="218"/>
      <c r="LO72" s="218"/>
      <c r="LP72" s="218"/>
      <c r="LQ72" s="218"/>
      <c r="LR72" s="218"/>
      <c r="LS72" s="218"/>
      <c r="LT72" s="218"/>
      <c r="LU72" s="218"/>
      <c r="LV72" s="218"/>
      <c r="LW72" s="218"/>
      <c r="LX72" s="218"/>
      <c r="LY72" s="218"/>
      <c r="LZ72" s="218"/>
      <c r="MA72" s="218"/>
      <c r="MB72" s="218"/>
      <c r="MC72" s="218"/>
      <c r="MD72" s="218"/>
      <c r="ME72" s="218"/>
      <c r="MF72" s="218"/>
      <c r="MG72" s="218"/>
      <c r="MH72" s="218"/>
      <c r="MI72" s="218"/>
      <c r="MJ72" s="218"/>
      <c r="MK72" s="218"/>
      <c r="ML72" s="218"/>
      <c r="MM72" s="218"/>
      <c r="MN72" s="218"/>
      <c r="MO72" s="218"/>
      <c r="MP72" s="218"/>
      <c r="MQ72" s="218"/>
      <c r="MR72" s="218"/>
      <c r="MS72" s="218"/>
      <c r="MT72" s="218"/>
      <c r="MU72" s="218"/>
      <c r="MV72" s="218"/>
      <c r="MW72" s="218"/>
      <c r="MX72" s="218"/>
      <c r="MY72" s="218"/>
      <c r="MZ72" s="218"/>
      <c r="NA72" s="218"/>
      <c r="NB72" s="218"/>
      <c r="NC72" s="218"/>
      <c r="ND72" s="218"/>
      <c r="NE72" s="218"/>
      <c r="NF72" s="218"/>
      <c r="NG72" s="218"/>
      <c r="NH72" s="218"/>
      <c r="NI72" s="218"/>
      <c r="NJ72" s="218"/>
      <c r="NK72" s="218"/>
      <c r="NL72" s="218"/>
      <c r="NM72" s="218"/>
      <c r="NN72" s="218"/>
      <c r="NO72" s="218"/>
      <c r="NP72" s="218"/>
      <c r="NQ72" s="218"/>
      <c r="NR72" s="218"/>
      <c r="NS72" s="218"/>
      <c r="NT72" s="218"/>
      <c r="NU72" s="218"/>
      <c r="NV72" s="218"/>
      <c r="NW72" s="218"/>
      <c r="NX72" s="218"/>
      <c r="NY72" s="218"/>
      <c r="NZ72" s="218"/>
      <c r="OA72" s="218"/>
      <c r="OB72" s="218"/>
      <c r="OC72" s="218"/>
      <c r="OD72" s="218"/>
      <c r="OE72" s="218"/>
      <c r="OF72" s="218"/>
      <c r="OG72" s="218"/>
      <c r="OH72" s="218"/>
      <c r="OI72" s="218"/>
      <c r="OJ72" s="218"/>
      <c r="OK72" s="218"/>
      <c r="OL72" s="218"/>
      <c r="OM72" s="218"/>
      <c r="ON72" s="218"/>
      <c r="OO72" s="218"/>
      <c r="OP72" s="218"/>
      <c r="OQ72" s="218"/>
      <c r="OR72" s="218"/>
      <c r="OS72" s="218"/>
      <c r="OT72" s="218"/>
      <c r="OU72" s="218"/>
      <c r="OV72" s="218"/>
      <c r="OW72" s="218"/>
      <c r="OX72" s="218"/>
      <c r="OY72" s="218"/>
      <c r="OZ72" s="218"/>
      <c r="PA72" s="218"/>
      <c r="PB72" s="218"/>
      <c r="PC72" s="218"/>
      <c r="PD72" s="218"/>
      <c r="PE72" s="218"/>
      <c r="PF72" s="218"/>
      <c r="PG72" s="218"/>
      <c r="PH72" s="218"/>
      <c r="PI72" s="218"/>
      <c r="PJ72" s="218"/>
      <c r="PK72" s="218"/>
      <c r="PL72" s="218"/>
      <c r="PM72" s="218"/>
      <c r="PN72" s="218"/>
      <c r="PO72" s="218"/>
      <c r="PP72" s="218"/>
      <c r="PQ72" s="218"/>
      <c r="PR72" s="218"/>
      <c r="PS72" s="218"/>
      <c r="PT72" s="218"/>
      <c r="PU72" s="218"/>
      <c r="PV72" s="218"/>
      <c r="PW72" s="218"/>
      <c r="PX72" s="218"/>
      <c r="PY72" s="218"/>
      <c r="PZ72" s="218"/>
      <c r="QA72" s="218"/>
      <c r="QB72" s="218"/>
      <c r="QC72" s="218"/>
      <c r="QD72" s="218"/>
      <c r="QE72" s="218"/>
      <c r="QF72" s="218"/>
      <c r="QG72" s="218"/>
      <c r="QH72" s="218"/>
      <c r="QI72" s="218"/>
      <c r="QJ72" s="218"/>
      <c r="QK72" s="218"/>
      <c r="QL72" s="218"/>
      <c r="QM72" s="218"/>
      <c r="QN72" s="218"/>
      <c r="QO72" s="218"/>
      <c r="QP72" s="218"/>
      <c r="QQ72" s="218"/>
      <c r="QR72" s="218"/>
      <c r="QS72" s="218"/>
      <c r="QT72" s="218"/>
      <c r="QU72" s="218"/>
      <c r="QV72" s="218"/>
      <c r="QW72" s="218"/>
      <c r="QX72" s="218"/>
      <c r="QY72" s="218"/>
      <c r="QZ72" s="218"/>
      <c r="RA72" s="218"/>
      <c r="RB72" s="218"/>
      <c r="RC72" s="219"/>
    </row>
    <row r="73" ht="25.4" customHeight="1">
      <c r="A73" s="517"/>
      <c r="B73" s="517"/>
      <c r="C73" s="517"/>
      <c r="D73" s="517"/>
      <c r="E73" s="517"/>
      <c r="F73" s="517"/>
      <c r="G73" s="517"/>
      <c r="H73" s="517"/>
      <c r="I73" s="517"/>
      <c r="J73" s="518"/>
      <c r="K73" s="218"/>
      <c r="L73" s="493"/>
      <c r="M73" s="218"/>
      <c r="N73" s="493"/>
      <c r="O73" s="218"/>
      <c r="P73" s="493"/>
      <c r="Q73" s="218"/>
      <c r="R73" s="493"/>
      <c r="S73" s="218"/>
      <c r="T73" s="493"/>
      <c r="U73" s="218"/>
      <c r="V73" s="493"/>
      <c r="W73" s="218"/>
      <c r="X73" s="493"/>
      <c r="Y73" s="218"/>
      <c r="Z73" s="493"/>
      <c r="AA73" s="218"/>
      <c r="AB73" s="218"/>
      <c r="AC73" s="493"/>
      <c r="AD73" s="218"/>
      <c r="AE73" s="493"/>
      <c r="AF73" s="218"/>
      <c r="AG73" s="493"/>
      <c r="AH73" s="218"/>
      <c r="AI73" s="493"/>
      <c r="AJ73" s="218"/>
      <c r="AK73" s="493"/>
      <c r="AL73" s="218"/>
      <c r="AM73" s="493"/>
      <c r="AN73" s="218"/>
      <c r="AO73" s="493"/>
      <c r="AP73" s="218"/>
      <c r="AQ73" s="493"/>
      <c r="AR73" s="218"/>
      <c r="AS73" s="493"/>
      <c r="AT73" s="218"/>
      <c r="AU73" s="218"/>
      <c r="AV73" s="218"/>
      <c r="AW73" s="218"/>
      <c r="AX73" s="218"/>
      <c r="AY73" s="218"/>
      <c r="AZ73" s="218"/>
      <c r="BA73" s="218"/>
      <c r="BB73" s="218"/>
      <c r="BC73" s="218"/>
      <c r="BD73" s="218"/>
      <c r="BE73" s="218"/>
      <c r="BF73" s="218"/>
      <c r="BG73" s="218"/>
      <c r="BH73" s="218"/>
      <c r="BI73" s="218"/>
      <c r="BJ73" s="218"/>
      <c r="BK73" s="218"/>
      <c r="BL73" s="218"/>
      <c r="BM73" s="218"/>
      <c r="BN73" s="218"/>
      <c r="BO73" s="218"/>
      <c r="BP73" s="218"/>
      <c r="BQ73" s="218"/>
      <c r="BR73" s="218"/>
      <c r="BS73" s="218"/>
      <c r="BT73" s="218"/>
      <c r="BU73" s="218"/>
      <c r="BV73" s="218"/>
      <c r="BW73" s="218"/>
      <c r="BX73" s="218"/>
      <c r="BY73" s="218"/>
      <c r="BZ73" s="218"/>
      <c r="CA73" s="218"/>
      <c r="CB73" s="218"/>
      <c r="CC73" s="218"/>
      <c r="CD73" s="218"/>
      <c r="CE73" s="218"/>
      <c r="CF73" s="218"/>
      <c r="CG73" s="218"/>
      <c r="CH73" s="218"/>
      <c r="CI73" s="218"/>
      <c r="CJ73" s="218"/>
      <c r="CK73" s="218"/>
      <c r="CL73" s="218"/>
      <c r="CM73" s="218"/>
      <c r="CN73" s="218"/>
      <c r="CO73" s="218"/>
      <c r="CP73" s="218"/>
      <c r="CQ73" s="218"/>
      <c r="CR73" s="218"/>
      <c r="CS73" s="218"/>
      <c r="CT73" s="218"/>
      <c r="CU73" s="218"/>
      <c r="CV73" s="218"/>
      <c r="CW73" s="218"/>
      <c r="CX73" s="218"/>
      <c r="CY73" s="218"/>
      <c r="CZ73" s="218"/>
      <c r="DA73" s="218"/>
      <c r="DB73" s="218"/>
      <c r="DC73" s="218"/>
      <c r="DD73" s="218"/>
      <c r="DE73" s="218"/>
      <c r="DF73" s="218"/>
      <c r="DG73" s="218"/>
      <c r="DH73" s="218"/>
      <c r="DI73" s="218"/>
      <c r="DJ73" s="218"/>
      <c r="DK73" s="218"/>
      <c r="DL73" s="218"/>
      <c r="DM73" s="218"/>
      <c r="DN73" s="218"/>
      <c r="DO73" s="218"/>
      <c r="DP73" s="218"/>
      <c r="DQ73" s="218"/>
      <c r="DR73" s="218"/>
      <c r="DS73" s="218"/>
      <c r="DT73" s="218"/>
      <c r="DU73" s="218"/>
      <c r="DV73" s="218"/>
      <c r="DW73" s="218"/>
      <c r="DX73" s="218"/>
      <c r="DY73" s="218"/>
      <c r="DZ73" s="218"/>
      <c r="EA73" s="218"/>
      <c r="EB73" s="218"/>
      <c r="EC73" s="218"/>
      <c r="ED73" s="218"/>
      <c r="EE73" s="218"/>
      <c r="EF73" s="218"/>
      <c r="EG73" s="218"/>
      <c r="EH73" s="218"/>
      <c r="EI73" s="218"/>
      <c r="EJ73" s="218"/>
      <c r="EK73" s="218"/>
      <c r="EL73" s="218"/>
      <c r="EM73" s="218"/>
      <c r="EN73" s="218"/>
      <c r="EO73" s="218"/>
      <c r="EP73" s="218"/>
      <c r="EQ73" s="218"/>
      <c r="ER73" s="218"/>
      <c r="ES73" s="218"/>
      <c r="ET73" s="218"/>
      <c r="EU73" s="218"/>
      <c r="EV73" s="218"/>
      <c r="EW73" s="218"/>
      <c r="EX73" s="218"/>
      <c r="EY73" s="218"/>
      <c r="EZ73" s="218"/>
      <c r="FA73" s="218"/>
      <c r="FB73" s="218"/>
      <c r="FC73" s="218"/>
      <c r="FD73" s="218"/>
      <c r="FE73" s="218"/>
      <c r="FF73" s="218"/>
      <c r="FG73" s="218"/>
      <c r="FH73" s="218"/>
      <c r="FI73" s="218"/>
      <c r="FJ73" s="218"/>
      <c r="FK73" s="218"/>
      <c r="FL73" s="218"/>
      <c r="FM73" s="218"/>
      <c r="FN73" s="218"/>
      <c r="FO73" s="218"/>
      <c r="FP73" s="218"/>
      <c r="FQ73" s="218"/>
      <c r="FR73" s="218"/>
      <c r="FS73" s="218"/>
      <c r="FT73" s="218"/>
      <c r="FU73" s="218"/>
      <c r="FV73" s="218"/>
      <c r="FW73" s="218"/>
      <c r="FX73" s="218"/>
      <c r="FY73" s="218"/>
      <c r="FZ73" s="218"/>
      <c r="GA73" s="218"/>
      <c r="GB73" s="218"/>
      <c r="GC73" s="218"/>
      <c r="GD73" s="218"/>
      <c r="GE73" s="218"/>
      <c r="GF73" s="218"/>
      <c r="GG73" s="218"/>
      <c r="GH73" s="218"/>
      <c r="GI73" s="218"/>
      <c r="GJ73" s="218"/>
      <c r="GK73" s="218"/>
      <c r="GL73" s="218"/>
      <c r="GM73" s="218"/>
      <c r="GN73" s="218"/>
      <c r="GO73" s="218"/>
      <c r="GP73" s="218"/>
      <c r="GQ73" s="218"/>
      <c r="GR73" s="218"/>
      <c r="GS73" s="218"/>
      <c r="GT73" s="218"/>
      <c r="GU73" s="218"/>
      <c r="GV73" s="218"/>
      <c r="GW73" s="218"/>
      <c r="GX73" s="218"/>
      <c r="GY73" s="218"/>
      <c r="GZ73" s="218"/>
      <c r="HA73" s="218"/>
      <c r="HB73" s="218"/>
      <c r="HC73" s="218"/>
      <c r="HD73" s="218"/>
      <c r="HE73" s="218"/>
      <c r="HF73" s="218"/>
      <c r="HG73" s="218"/>
      <c r="HH73" s="218"/>
      <c r="HI73" s="218"/>
      <c r="HJ73" s="218"/>
      <c r="HK73" s="218"/>
      <c r="HL73" s="218"/>
      <c r="HM73" s="218"/>
      <c r="HN73" s="218"/>
      <c r="HO73" s="218"/>
      <c r="HP73" s="218"/>
      <c r="HQ73" s="218"/>
      <c r="HR73" s="218"/>
      <c r="HS73" s="218"/>
      <c r="HT73" s="218"/>
      <c r="HU73" s="218"/>
      <c r="HV73" s="218"/>
      <c r="HW73" s="218"/>
      <c r="HX73" s="218"/>
      <c r="HY73" s="218"/>
      <c r="HZ73" s="218"/>
      <c r="IA73" s="218"/>
      <c r="IB73" s="218"/>
      <c r="IC73" s="218"/>
      <c r="ID73" s="218"/>
      <c r="IE73" s="218"/>
      <c r="IF73" s="218"/>
      <c r="IG73" s="218"/>
      <c r="IH73" s="218"/>
      <c r="II73" s="218"/>
      <c r="IJ73" s="218"/>
      <c r="IK73" s="218"/>
      <c r="IL73" s="218"/>
      <c r="IM73" s="218"/>
      <c r="IN73" s="218"/>
      <c r="IO73" s="218"/>
      <c r="IP73" s="218"/>
      <c r="IQ73" s="218"/>
      <c r="IR73" s="218"/>
      <c r="IS73" s="218"/>
      <c r="IT73" s="218"/>
      <c r="IU73" s="218"/>
      <c r="IV73" s="218"/>
      <c r="IW73" s="218"/>
      <c r="IX73" s="218"/>
      <c r="IY73" s="218"/>
      <c r="IZ73" s="218"/>
      <c r="JA73" s="218"/>
      <c r="JB73" s="218"/>
      <c r="JC73" s="218"/>
      <c r="JD73" s="218"/>
      <c r="JE73" s="218"/>
      <c r="JF73" s="218"/>
      <c r="JG73" s="218"/>
      <c r="JH73" s="218"/>
      <c r="JI73" s="218"/>
      <c r="JJ73" s="218"/>
      <c r="JK73" s="218"/>
      <c r="JL73" s="218"/>
      <c r="JM73" s="218"/>
      <c r="JN73" s="218"/>
      <c r="JO73" s="218"/>
      <c r="JP73" s="218"/>
      <c r="JQ73" s="218"/>
      <c r="JR73" s="218"/>
      <c r="JS73" s="218"/>
      <c r="JT73" s="218"/>
      <c r="JU73" s="218"/>
      <c r="JV73" s="218"/>
      <c r="JW73" s="218"/>
      <c r="JX73" s="218"/>
      <c r="JY73" s="218"/>
      <c r="JZ73" s="218"/>
      <c r="KA73" s="218"/>
      <c r="KB73" s="218"/>
      <c r="KC73" s="218"/>
      <c r="KD73" s="218"/>
      <c r="KE73" s="218"/>
      <c r="KF73" s="218"/>
      <c r="KG73" s="218"/>
      <c r="KH73" s="218"/>
      <c r="KI73" s="218"/>
      <c r="KJ73" s="218"/>
      <c r="KK73" s="218"/>
      <c r="KL73" s="218"/>
      <c r="KM73" s="218"/>
      <c r="KN73" s="218"/>
      <c r="KO73" s="218"/>
      <c r="KP73" s="218"/>
      <c r="KQ73" s="218"/>
      <c r="KR73" s="218"/>
      <c r="KS73" s="218"/>
      <c r="KT73" s="218"/>
      <c r="KU73" s="218"/>
      <c r="KV73" s="218"/>
      <c r="KW73" s="218"/>
      <c r="KX73" s="218"/>
      <c r="KY73" s="218"/>
      <c r="KZ73" s="218"/>
      <c r="LA73" s="218"/>
      <c r="LB73" s="218"/>
      <c r="LC73" s="218"/>
      <c r="LD73" s="218"/>
      <c r="LE73" s="218"/>
      <c r="LF73" s="218"/>
      <c r="LG73" s="218"/>
      <c r="LH73" s="218"/>
      <c r="LI73" s="218"/>
      <c r="LJ73" s="218"/>
      <c r="LK73" s="218"/>
      <c r="LL73" s="218"/>
      <c r="LM73" s="218"/>
      <c r="LN73" s="218"/>
      <c r="LO73" s="218"/>
      <c r="LP73" s="218"/>
      <c r="LQ73" s="218"/>
      <c r="LR73" s="218"/>
      <c r="LS73" s="218"/>
      <c r="LT73" s="218"/>
      <c r="LU73" s="218"/>
      <c r="LV73" s="218"/>
      <c r="LW73" s="218"/>
      <c r="LX73" s="218"/>
      <c r="LY73" s="218"/>
      <c r="LZ73" s="218"/>
      <c r="MA73" s="218"/>
      <c r="MB73" s="218"/>
      <c r="MC73" s="218"/>
      <c r="MD73" s="218"/>
      <c r="ME73" s="218"/>
      <c r="MF73" s="218"/>
      <c r="MG73" s="218"/>
      <c r="MH73" s="218"/>
      <c r="MI73" s="218"/>
      <c r="MJ73" s="218"/>
      <c r="MK73" s="218"/>
      <c r="ML73" s="218"/>
      <c r="MM73" s="218"/>
      <c r="MN73" s="218"/>
      <c r="MO73" s="218"/>
      <c r="MP73" s="218"/>
      <c r="MQ73" s="218"/>
      <c r="MR73" s="218"/>
      <c r="MS73" s="218"/>
      <c r="MT73" s="218"/>
      <c r="MU73" s="218"/>
      <c r="MV73" s="218"/>
      <c r="MW73" s="218"/>
      <c r="MX73" s="218"/>
      <c r="MY73" s="218"/>
      <c r="MZ73" s="218"/>
      <c r="NA73" s="218"/>
      <c r="NB73" s="218"/>
      <c r="NC73" s="218"/>
      <c r="ND73" s="218"/>
      <c r="NE73" s="218"/>
      <c r="NF73" s="218"/>
      <c r="NG73" s="218"/>
      <c r="NH73" s="218"/>
      <c r="NI73" s="218"/>
      <c r="NJ73" s="218"/>
      <c r="NK73" s="218"/>
      <c r="NL73" s="218"/>
      <c r="NM73" s="218"/>
      <c r="NN73" s="218"/>
      <c r="NO73" s="218"/>
      <c r="NP73" s="218"/>
      <c r="NQ73" s="218"/>
      <c r="NR73" s="218"/>
      <c r="NS73" s="218"/>
      <c r="NT73" s="218"/>
      <c r="NU73" s="218"/>
      <c r="NV73" s="218"/>
      <c r="NW73" s="218"/>
      <c r="NX73" s="218"/>
      <c r="NY73" s="218"/>
      <c r="NZ73" s="218"/>
      <c r="OA73" s="218"/>
      <c r="OB73" s="218"/>
      <c r="OC73" s="218"/>
      <c r="OD73" s="218"/>
      <c r="OE73" s="218"/>
      <c r="OF73" s="218"/>
      <c r="OG73" s="218"/>
      <c r="OH73" s="218"/>
      <c r="OI73" s="218"/>
      <c r="OJ73" s="218"/>
      <c r="OK73" s="218"/>
      <c r="OL73" s="218"/>
      <c r="OM73" s="218"/>
      <c r="ON73" s="218"/>
      <c r="OO73" s="218"/>
      <c r="OP73" s="218"/>
      <c r="OQ73" s="218"/>
      <c r="OR73" s="218"/>
      <c r="OS73" s="218"/>
      <c r="OT73" s="218"/>
      <c r="OU73" s="218"/>
      <c r="OV73" s="218"/>
      <c r="OW73" s="218"/>
      <c r="OX73" s="218"/>
      <c r="OY73" s="218"/>
      <c r="OZ73" s="218"/>
      <c r="PA73" s="218"/>
      <c r="PB73" s="218"/>
      <c r="PC73" s="218"/>
      <c r="PD73" s="218"/>
      <c r="PE73" s="218"/>
      <c r="PF73" s="218"/>
      <c r="PG73" s="218"/>
      <c r="PH73" s="218"/>
      <c r="PI73" s="218"/>
      <c r="PJ73" s="218"/>
      <c r="PK73" s="218"/>
      <c r="PL73" s="218"/>
      <c r="PM73" s="218"/>
      <c r="PN73" s="218"/>
      <c r="PO73" s="218"/>
      <c r="PP73" s="218"/>
      <c r="PQ73" s="218"/>
      <c r="PR73" s="218"/>
      <c r="PS73" s="218"/>
      <c r="PT73" s="218"/>
      <c r="PU73" s="218"/>
      <c r="PV73" s="218"/>
      <c r="PW73" s="218"/>
      <c r="PX73" s="218"/>
      <c r="PY73" s="218"/>
      <c r="PZ73" s="218"/>
      <c r="QA73" s="218"/>
      <c r="QB73" s="218"/>
      <c r="QC73" s="218"/>
      <c r="QD73" s="218"/>
      <c r="QE73" s="218"/>
      <c r="QF73" s="218"/>
      <c r="QG73" s="218"/>
      <c r="QH73" s="218"/>
      <c r="QI73" s="218"/>
      <c r="QJ73" s="218"/>
      <c r="QK73" s="218"/>
      <c r="QL73" s="218"/>
      <c r="QM73" s="218"/>
      <c r="QN73" s="218"/>
      <c r="QO73" s="218"/>
      <c r="QP73" s="218"/>
      <c r="QQ73" s="218"/>
      <c r="QR73" s="218"/>
      <c r="QS73" s="218"/>
      <c r="QT73" s="218"/>
      <c r="QU73" s="218"/>
      <c r="QV73" s="218"/>
      <c r="QW73" s="218"/>
      <c r="QX73" s="218"/>
      <c r="QY73" s="218"/>
      <c r="QZ73" s="218"/>
      <c r="RA73" s="218"/>
      <c r="RB73" s="218"/>
      <c r="RC73" s="219"/>
    </row>
    <row r="74" ht="25.4" customHeight="1">
      <c r="A74" s="517"/>
      <c r="B74" s="517"/>
      <c r="C74" s="517"/>
      <c r="D74" s="517"/>
      <c r="E74" s="517"/>
      <c r="F74" s="517"/>
      <c r="G74" s="517"/>
      <c r="H74" s="517"/>
      <c r="I74" s="517"/>
      <c r="J74" s="518"/>
      <c r="K74" s="218"/>
      <c r="L74" s="493"/>
      <c r="M74" s="218"/>
      <c r="N74" s="493"/>
      <c r="O74" s="218"/>
      <c r="P74" s="493"/>
      <c r="Q74" s="218"/>
      <c r="R74" s="493"/>
      <c r="S74" s="218"/>
      <c r="T74" s="493"/>
      <c r="U74" s="218"/>
      <c r="V74" s="493"/>
      <c r="W74" s="218"/>
      <c r="X74" s="493"/>
      <c r="Y74" s="218"/>
      <c r="Z74" s="493"/>
      <c r="AA74" s="218"/>
      <c r="AB74" s="218"/>
      <c r="AC74" s="493"/>
      <c r="AD74" s="218"/>
      <c r="AE74" s="493"/>
      <c r="AF74" s="218"/>
      <c r="AG74" s="493"/>
      <c r="AH74" s="218"/>
      <c r="AI74" s="493"/>
      <c r="AJ74" s="218"/>
      <c r="AK74" s="493"/>
      <c r="AL74" s="218"/>
      <c r="AM74" s="493"/>
      <c r="AN74" s="218"/>
      <c r="AO74" s="493"/>
      <c r="AP74" s="218"/>
      <c r="AQ74" s="493"/>
      <c r="AR74" s="218"/>
      <c r="AS74" s="493"/>
      <c r="AT74" s="218"/>
      <c r="AU74" s="218"/>
      <c r="AV74" s="218"/>
      <c r="AW74" s="218"/>
      <c r="AX74" s="218"/>
      <c r="AY74" s="218"/>
      <c r="AZ74" s="218"/>
      <c r="BA74" s="218"/>
      <c r="BB74" s="218"/>
      <c r="BC74" s="218"/>
      <c r="BD74" s="218"/>
      <c r="BE74" s="218"/>
      <c r="BF74" s="218"/>
      <c r="BG74" s="218"/>
      <c r="BH74" s="218"/>
      <c r="BI74" s="218"/>
      <c r="BJ74" s="218"/>
      <c r="BK74" s="218"/>
      <c r="BL74" s="218"/>
      <c r="BM74" s="218"/>
      <c r="BN74" s="218"/>
      <c r="BO74" s="218"/>
      <c r="BP74" s="218"/>
      <c r="BQ74" s="218"/>
      <c r="BR74" s="218"/>
      <c r="BS74" s="218"/>
      <c r="BT74" s="218"/>
      <c r="BU74" s="218"/>
      <c r="BV74" s="218"/>
      <c r="BW74" s="218"/>
      <c r="BX74" s="218"/>
      <c r="BY74" s="218"/>
      <c r="BZ74" s="218"/>
      <c r="CA74" s="218"/>
      <c r="CB74" s="218"/>
      <c r="CC74" s="218"/>
      <c r="CD74" s="218"/>
      <c r="CE74" s="218"/>
      <c r="CF74" s="218"/>
      <c r="CG74" s="218"/>
      <c r="CH74" s="218"/>
      <c r="CI74" s="218"/>
      <c r="CJ74" s="218"/>
      <c r="CK74" s="218"/>
      <c r="CL74" s="218"/>
      <c r="CM74" s="218"/>
      <c r="CN74" s="218"/>
      <c r="CO74" s="218"/>
      <c r="CP74" s="218"/>
      <c r="CQ74" s="218"/>
      <c r="CR74" s="218"/>
      <c r="CS74" s="218"/>
      <c r="CT74" s="218"/>
      <c r="CU74" s="218"/>
      <c r="CV74" s="218"/>
      <c r="CW74" s="218"/>
      <c r="CX74" s="218"/>
      <c r="CY74" s="218"/>
      <c r="CZ74" s="218"/>
      <c r="DA74" s="218"/>
      <c r="DB74" s="218"/>
      <c r="DC74" s="218"/>
      <c r="DD74" s="218"/>
      <c r="DE74" s="218"/>
      <c r="DF74" s="218"/>
      <c r="DG74" s="218"/>
      <c r="DH74" s="218"/>
      <c r="DI74" s="218"/>
      <c r="DJ74" s="218"/>
      <c r="DK74" s="218"/>
      <c r="DL74" s="218"/>
      <c r="DM74" s="218"/>
      <c r="DN74" s="218"/>
      <c r="DO74" s="218"/>
      <c r="DP74" s="218"/>
      <c r="DQ74" s="218"/>
      <c r="DR74" s="218"/>
      <c r="DS74" s="218"/>
      <c r="DT74" s="218"/>
      <c r="DU74" s="218"/>
      <c r="DV74" s="218"/>
      <c r="DW74" s="218"/>
      <c r="DX74" s="218"/>
      <c r="DY74" s="218"/>
      <c r="DZ74" s="218"/>
      <c r="EA74" s="218"/>
      <c r="EB74" s="218"/>
      <c r="EC74" s="218"/>
      <c r="ED74" s="218"/>
      <c r="EE74" s="218"/>
      <c r="EF74" s="218"/>
      <c r="EG74" s="218"/>
      <c r="EH74" s="218"/>
      <c r="EI74" s="218"/>
      <c r="EJ74" s="218"/>
      <c r="EK74" s="218"/>
      <c r="EL74" s="218"/>
      <c r="EM74" s="218"/>
      <c r="EN74" s="218"/>
      <c r="EO74" s="218"/>
      <c r="EP74" s="218"/>
      <c r="EQ74" s="218"/>
      <c r="ER74" s="218"/>
      <c r="ES74" s="218"/>
      <c r="ET74" s="218"/>
      <c r="EU74" s="218"/>
      <c r="EV74" s="218"/>
      <c r="EW74" s="218"/>
      <c r="EX74" s="218"/>
      <c r="EY74" s="218"/>
      <c r="EZ74" s="218"/>
      <c r="FA74" s="218"/>
      <c r="FB74" s="218"/>
      <c r="FC74" s="218"/>
      <c r="FD74" s="218"/>
      <c r="FE74" s="218"/>
      <c r="FF74" s="218"/>
      <c r="FG74" s="218"/>
      <c r="FH74" s="218"/>
      <c r="FI74" s="218"/>
      <c r="FJ74" s="218"/>
      <c r="FK74" s="218"/>
      <c r="FL74" s="218"/>
      <c r="FM74" s="218"/>
      <c r="FN74" s="218"/>
      <c r="FO74" s="218"/>
      <c r="FP74" s="218"/>
      <c r="FQ74" s="218"/>
      <c r="FR74" s="218"/>
      <c r="FS74" s="218"/>
      <c r="FT74" s="218"/>
      <c r="FU74" s="218"/>
      <c r="FV74" s="218"/>
      <c r="FW74" s="218"/>
      <c r="FX74" s="218"/>
      <c r="FY74" s="218"/>
      <c r="FZ74" s="218"/>
      <c r="GA74" s="218"/>
      <c r="GB74" s="218"/>
      <c r="GC74" s="218"/>
      <c r="GD74" s="218"/>
      <c r="GE74" s="218"/>
      <c r="GF74" s="218"/>
      <c r="GG74" s="218"/>
      <c r="GH74" s="218"/>
      <c r="GI74" s="218"/>
      <c r="GJ74" s="218"/>
      <c r="GK74" s="218"/>
      <c r="GL74" s="218"/>
      <c r="GM74" s="218"/>
      <c r="GN74" s="218"/>
      <c r="GO74" s="218"/>
      <c r="GP74" s="218"/>
      <c r="GQ74" s="218"/>
      <c r="GR74" s="218"/>
      <c r="GS74" s="218"/>
      <c r="GT74" s="218"/>
      <c r="GU74" s="218"/>
      <c r="GV74" s="218"/>
      <c r="GW74" s="218"/>
      <c r="GX74" s="218"/>
      <c r="GY74" s="218"/>
      <c r="GZ74" s="218"/>
      <c r="HA74" s="218"/>
      <c r="HB74" s="218"/>
      <c r="HC74" s="218"/>
      <c r="HD74" s="218"/>
      <c r="HE74" s="218"/>
      <c r="HF74" s="218"/>
      <c r="HG74" s="218"/>
      <c r="HH74" s="218"/>
      <c r="HI74" s="218"/>
      <c r="HJ74" s="218"/>
      <c r="HK74" s="218"/>
      <c r="HL74" s="218"/>
      <c r="HM74" s="218"/>
      <c r="HN74" s="218"/>
      <c r="HO74" s="218"/>
      <c r="HP74" s="218"/>
      <c r="HQ74" s="218"/>
      <c r="HR74" s="218"/>
      <c r="HS74" s="218"/>
      <c r="HT74" s="218"/>
      <c r="HU74" s="218"/>
      <c r="HV74" s="218"/>
      <c r="HW74" s="218"/>
      <c r="HX74" s="218"/>
      <c r="HY74" s="218"/>
      <c r="HZ74" s="218"/>
      <c r="IA74" s="218"/>
      <c r="IB74" s="218"/>
      <c r="IC74" s="218"/>
      <c r="ID74" s="218"/>
      <c r="IE74" s="218"/>
      <c r="IF74" s="218"/>
      <c r="IG74" s="218"/>
      <c r="IH74" s="218"/>
      <c r="II74" s="218"/>
      <c r="IJ74" s="218"/>
      <c r="IK74" s="218"/>
      <c r="IL74" s="218"/>
      <c r="IM74" s="218"/>
      <c r="IN74" s="218"/>
      <c r="IO74" s="218"/>
      <c r="IP74" s="218"/>
      <c r="IQ74" s="218"/>
      <c r="IR74" s="218"/>
      <c r="IS74" s="218"/>
      <c r="IT74" s="218"/>
      <c r="IU74" s="218"/>
      <c r="IV74" s="218"/>
      <c r="IW74" s="218"/>
      <c r="IX74" s="218"/>
      <c r="IY74" s="218"/>
      <c r="IZ74" s="218"/>
      <c r="JA74" s="218"/>
      <c r="JB74" s="218"/>
      <c r="JC74" s="218"/>
      <c r="JD74" s="218"/>
      <c r="JE74" s="218"/>
      <c r="JF74" s="218"/>
      <c r="JG74" s="218"/>
      <c r="JH74" s="218"/>
      <c r="JI74" s="218"/>
      <c r="JJ74" s="218"/>
      <c r="JK74" s="218"/>
      <c r="JL74" s="218"/>
      <c r="JM74" s="218"/>
      <c r="JN74" s="218"/>
      <c r="JO74" s="218"/>
      <c r="JP74" s="218"/>
      <c r="JQ74" s="218"/>
      <c r="JR74" s="218"/>
      <c r="JS74" s="218"/>
      <c r="JT74" s="218"/>
      <c r="JU74" s="218"/>
      <c r="JV74" s="218"/>
      <c r="JW74" s="218"/>
      <c r="JX74" s="218"/>
      <c r="JY74" s="218"/>
      <c r="JZ74" s="218"/>
      <c r="KA74" s="218"/>
      <c r="KB74" s="218"/>
      <c r="KC74" s="218"/>
      <c r="KD74" s="218"/>
      <c r="KE74" s="218"/>
      <c r="KF74" s="218"/>
      <c r="KG74" s="218"/>
      <c r="KH74" s="218"/>
      <c r="KI74" s="218"/>
      <c r="KJ74" s="218"/>
      <c r="KK74" s="218"/>
      <c r="KL74" s="218"/>
      <c r="KM74" s="218"/>
      <c r="KN74" s="218"/>
      <c r="KO74" s="218"/>
      <c r="KP74" s="218"/>
      <c r="KQ74" s="218"/>
      <c r="KR74" s="218"/>
      <c r="KS74" s="218"/>
      <c r="KT74" s="218"/>
      <c r="KU74" s="218"/>
      <c r="KV74" s="218"/>
      <c r="KW74" s="218"/>
      <c r="KX74" s="218"/>
      <c r="KY74" s="218"/>
      <c r="KZ74" s="218"/>
      <c r="LA74" s="218"/>
      <c r="LB74" s="218"/>
      <c r="LC74" s="218"/>
      <c r="LD74" s="218"/>
      <c r="LE74" s="218"/>
      <c r="LF74" s="218"/>
      <c r="LG74" s="218"/>
      <c r="LH74" s="218"/>
      <c r="LI74" s="218"/>
      <c r="LJ74" s="218"/>
      <c r="LK74" s="218"/>
      <c r="LL74" s="218"/>
      <c r="LM74" s="218"/>
      <c r="LN74" s="218"/>
      <c r="LO74" s="218"/>
      <c r="LP74" s="218"/>
      <c r="LQ74" s="218"/>
      <c r="LR74" s="218"/>
      <c r="LS74" s="218"/>
      <c r="LT74" s="218"/>
      <c r="LU74" s="218"/>
      <c r="LV74" s="218"/>
      <c r="LW74" s="218"/>
      <c r="LX74" s="218"/>
      <c r="LY74" s="218"/>
      <c r="LZ74" s="218"/>
      <c r="MA74" s="218"/>
      <c r="MB74" s="218"/>
      <c r="MC74" s="218"/>
      <c r="MD74" s="218"/>
      <c r="ME74" s="218"/>
      <c r="MF74" s="218"/>
      <c r="MG74" s="218"/>
      <c r="MH74" s="218"/>
      <c r="MI74" s="218"/>
      <c r="MJ74" s="218"/>
      <c r="MK74" s="218"/>
      <c r="ML74" s="218"/>
      <c r="MM74" s="218"/>
      <c r="MN74" s="218"/>
      <c r="MO74" s="218"/>
      <c r="MP74" s="218"/>
      <c r="MQ74" s="218"/>
      <c r="MR74" s="218"/>
      <c r="MS74" s="218"/>
      <c r="MT74" s="218"/>
      <c r="MU74" s="218"/>
      <c r="MV74" s="218"/>
      <c r="MW74" s="218"/>
      <c r="MX74" s="218"/>
      <c r="MY74" s="218"/>
      <c r="MZ74" s="218"/>
      <c r="NA74" s="218"/>
      <c r="NB74" s="218"/>
      <c r="NC74" s="218"/>
      <c r="ND74" s="218"/>
      <c r="NE74" s="218"/>
      <c r="NF74" s="218"/>
      <c r="NG74" s="218"/>
      <c r="NH74" s="218"/>
      <c r="NI74" s="218"/>
      <c r="NJ74" s="218"/>
      <c r="NK74" s="218"/>
      <c r="NL74" s="218"/>
      <c r="NM74" s="218"/>
      <c r="NN74" s="218"/>
      <c r="NO74" s="218"/>
      <c r="NP74" s="218"/>
      <c r="NQ74" s="218"/>
      <c r="NR74" s="218"/>
      <c r="NS74" s="218"/>
      <c r="NT74" s="218"/>
      <c r="NU74" s="218"/>
      <c r="NV74" s="218"/>
      <c r="NW74" s="218"/>
      <c r="NX74" s="218"/>
      <c r="NY74" s="218"/>
      <c r="NZ74" s="218"/>
      <c r="OA74" s="218"/>
      <c r="OB74" s="218"/>
      <c r="OC74" s="218"/>
      <c r="OD74" s="218"/>
      <c r="OE74" s="218"/>
      <c r="OF74" s="218"/>
      <c r="OG74" s="218"/>
      <c r="OH74" s="218"/>
      <c r="OI74" s="218"/>
      <c r="OJ74" s="218"/>
      <c r="OK74" s="218"/>
      <c r="OL74" s="218"/>
      <c r="OM74" s="218"/>
      <c r="ON74" s="218"/>
      <c r="OO74" s="218"/>
      <c r="OP74" s="218"/>
      <c r="OQ74" s="218"/>
      <c r="OR74" s="218"/>
      <c r="OS74" s="218"/>
      <c r="OT74" s="218"/>
      <c r="OU74" s="218"/>
      <c r="OV74" s="218"/>
      <c r="OW74" s="218"/>
      <c r="OX74" s="218"/>
      <c r="OY74" s="218"/>
      <c r="OZ74" s="218"/>
      <c r="PA74" s="218"/>
      <c r="PB74" s="218"/>
      <c r="PC74" s="218"/>
      <c r="PD74" s="218"/>
      <c r="PE74" s="218"/>
      <c r="PF74" s="218"/>
      <c r="PG74" s="218"/>
      <c r="PH74" s="218"/>
      <c r="PI74" s="218"/>
      <c r="PJ74" s="218"/>
      <c r="PK74" s="218"/>
      <c r="PL74" s="218"/>
      <c r="PM74" s="218"/>
      <c r="PN74" s="218"/>
      <c r="PO74" s="218"/>
      <c r="PP74" s="218"/>
      <c r="PQ74" s="218"/>
      <c r="PR74" s="218"/>
      <c r="PS74" s="218"/>
      <c r="PT74" s="218"/>
      <c r="PU74" s="218"/>
      <c r="PV74" s="218"/>
      <c r="PW74" s="218"/>
      <c r="PX74" s="218"/>
      <c r="PY74" s="218"/>
      <c r="PZ74" s="218"/>
      <c r="QA74" s="218"/>
      <c r="QB74" s="218"/>
      <c r="QC74" s="218"/>
      <c r="QD74" s="218"/>
      <c r="QE74" s="218"/>
      <c r="QF74" s="218"/>
      <c r="QG74" s="218"/>
      <c r="QH74" s="218"/>
      <c r="QI74" s="218"/>
      <c r="QJ74" s="218"/>
      <c r="QK74" s="218"/>
      <c r="QL74" s="218"/>
      <c r="QM74" s="218"/>
      <c r="QN74" s="218"/>
      <c r="QO74" s="218"/>
      <c r="QP74" s="218"/>
      <c r="QQ74" s="218"/>
      <c r="QR74" s="218"/>
      <c r="QS74" s="218"/>
      <c r="QT74" s="218"/>
      <c r="QU74" s="218"/>
      <c r="QV74" s="218"/>
      <c r="QW74" s="218"/>
      <c r="QX74" s="218"/>
      <c r="QY74" s="218"/>
      <c r="QZ74" s="218"/>
      <c r="RA74" s="218"/>
      <c r="RB74" s="218"/>
      <c r="RC74" s="219"/>
    </row>
    <row r="75" ht="25.4" customHeight="1">
      <c r="A75" s="517"/>
      <c r="B75" s="517"/>
      <c r="C75" s="517"/>
      <c r="D75" s="517"/>
      <c r="E75" s="517"/>
      <c r="F75" s="517"/>
      <c r="G75" s="517"/>
      <c r="H75" s="517"/>
      <c r="I75" s="517"/>
      <c r="J75" s="518"/>
      <c r="K75" s="218"/>
      <c r="L75" s="493"/>
      <c r="M75" s="218"/>
      <c r="N75" s="493"/>
      <c r="O75" s="218"/>
      <c r="P75" s="493"/>
      <c r="Q75" s="218"/>
      <c r="R75" s="493"/>
      <c r="S75" s="218"/>
      <c r="T75" s="493"/>
      <c r="U75" s="218"/>
      <c r="V75" s="493"/>
      <c r="W75" s="218"/>
      <c r="X75" s="493"/>
      <c r="Y75" s="218"/>
      <c r="Z75" s="493"/>
      <c r="AA75" s="218"/>
      <c r="AB75" s="218"/>
      <c r="AC75" s="493"/>
      <c r="AD75" s="218"/>
      <c r="AE75" s="493"/>
      <c r="AF75" s="218"/>
      <c r="AG75" s="493"/>
      <c r="AH75" s="218"/>
      <c r="AI75" s="493"/>
      <c r="AJ75" s="218"/>
      <c r="AK75" s="493"/>
      <c r="AL75" s="218"/>
      <c r="AM75" s="493"/>
      <c r="AN75" s="218"/>
      <c r="AO75" s="493"/>
      <c r="AP75" s="218"/>
      <c r="AQ75" s="493"/>
      <c r="AR75" s="218"/>
      <c r="AS75" s="493"/>
      <c r="AT75" s="218"/>
      <c r="AU75" s="218"/>
      <c r="AV75" s="218"/>
      <c r="AW75" s="218"/>
      <c r="AX75" s="218"/>
      <c r="AY75" s="218"/>
      <c r="AZ75" s="218"/>
      <c r="BA75" s="218"/>
      <c r="BB75" s="218"/>
      <c r="BC75" s="218"/>
      <c r="BD75" s="218"/>
      <c r="BE75" s="218"/>
      <c r="BF75" s="218"/>
      <c r="BG75" s="218"/>
      <c r="BH75" s="218"/>
      <c r="BI75" s="218"/>
      <c r="BJ75" s="218"/>
      <c r="BK75" s="218"/>
      <c r="BL75" s="218"/>
      <c r="BM75" s="218"/>
      <c r="BN75" s="218"/>
      <c r="BO75" s="218"/>
      <c r="BP75" s="218"/>
      <c r="BQ75" s="218"/>
      <c r="BR75" s="218"/>
      <c r="BS75" s="218"/>
      <c r="BT75" s="218"/>
      <c r="BU75" s="218"/>
      <c r="BV75" s="218"/>
      <c r="BW75" s="218"/>
      <c r="BX75" s="218"/>
      <c r="BY75" s="218"/>
      <c r="BZ75" s="218"/>
      <c r="CA75" s="218"/>
      <c r="CB75" s="218"/>
      <c r="CC75" s="218"/>
      <c r="CD75" s="218"/>
      <c r="CE75" s="218"/>
      <c r="CF75" s="218"/>
      <c r="CG75" s="218"/>
      <c r="CH75" s="218"/>
      <c r="CI75" s="218"/>
      <c r="CJ75" s="218"/>
      <c r="CK75" s="218"/>
      <c r="CL75" s="218"/>
      <c r="CM75" s="218"/>
      <c r="CN75" s="218"/>
      <c r="CO75" s="218"/>
      <c r="CP75" s="218"/>
      <c r="CQ75" s="218"/>
      <c r="CR75" s="218"/>
      <c r="CS75" s="218"/>
      <c r="CT75" s="218"/>
      <c r="CU75" s="218"/>
      <c r="CV75" s="218"/>
      <c r="CW75" s="218"/>
      <c r="CX75" s="218"/>
      <c r="CY75" s="218"/>
      <c r="CZ75" s="218"/>
      <c r="DA75" s="218"/>
      <c r="DB75" s="218"/>
      <c r="DC75" s="218"/>
      <c r="DD75" s="218"/>
      <c r="DE75" s="218"/>
      <c r="DF75" s="218"/>
      <c r="DG75" s="218"/>
      <c r="DH75" s="218"/>
      <c r="DI75" s="218"/>
      <c r="DJ75" s="218"/>
      <c r="DK75" s="218"/>
      <c r="DL75" s="218"/>
      <c r="DM75" s="218"/>
      <c r="DN75" s="218"/>
      <c r="DO75" s="218"/>
      <c r="DP75" s="218"/>
      <c r="DQ75" s="218"/>
      <c r="DR75" s="218"/>
      <c r="DS75" s="218"/>
      <c r="DT75" s="218"/>
      <c r="DU75" s="218"/>
      <c r="DV75" s="218"/>
      <c r="DW75" s="218"/>
      <c r="DX75" s="218"/>
      <c r="DY75" s="218"/>
      <c r="DZ75" s="218"/>
      <c r="EA75" s="218"/>
      <c r="EB75" s="218"/>
      <c r="EC75" s="218"/>
      <c r="ED75" s="218"/>
      <c r="EE75" s="218"/>
      <c r="EF75" s="218"/>
      <c r="EG75" s="218"/>
      <c r="EH75" s="218"/>
      <c r="EI75" s="218"/>
      <c r="EJ75" s="218"/>
      <c r="EK75" s="218"/>
      <c r="EL75" s="218"/>
      <c r="EM75" s="218"/>
      <c r="EN75" s="218"/>
      <c r="EO75" s="218"/>
      <c r="EP75" s="218"/>
      <c r="EQ75" s="218"/>
      <c r="ER75" s="218"/>
      <c r="ES75" s="218"/>
      <c r="ET75" s="218"/>
      <c r="EU75" s="218"/>
      <c r="EV75" s="218"/>
      <c r="EW75" s="218"/>
      <c r="EX75" s="218"/>
      <c r="EY75" s="218"/>
      <c r="EZ75" s="218"/>
      <c r="FA75" s="218"/>
      <c r="FB75" s="218"/>
      <c r="FC75" s="218"/>
      <c r="FD75" s="218"/>
      <c r="FE75" s="218"/>
      <c r="FF75" s="218"/>
      <c r="FG75" s="218"/>
      <c r="FH75" s="218"/>
      <c r="FI75" s="218"/>
      <c r="FJ75" s="218"/>
      <c r="FK75" s="218"/>
      <c r="FL75" s="218"/>
      <c r="FM75" s="218"/>
      <c r="FN75" s="218"/>
      <c r="FO75" s="218"/>
      <c r="FP75" s="218"/>
      <c r="FQ75" s="218"/>
      <c r="FR75" s="218"/>
      <c r="FS75" s="218"/>
      <c r="FT75" s="218"/>
      <c r="FU75" s="218"/>
      <c r="FV75" s="218"/>
      <c r="FW75" s="218"/>
      <c r="FX75" s="218"/>
      <c r="FY75" s="218"/>
      <c r="FZ75" s="218"/>
      <c r="GA75" s="218"/>
      <c r="GB75" s="218"/>
      <c r="GC75" s="218"/>
      <c r="GD75" s="218"/>
      <c r="GE75" s="218"/>
      <c r="GF75" s="218"/>
      <c r="GG75" s="218"/>
      <c r="GH75" s="218"/>
      <c r="GI75" s="218"/>
      <c r="GJ75" s="218"/>
      <c r="GK75" s="218"/>
      <c r="GL75" s="218"/>
      <c r="GM75" s="218"/>
      <c r="GN75" s="218"/>
      <c r="GO75" s="218"/>
      <c r="GP75" s="218"/>
      <c r="GQ75" s="218"/>
      <c r="GR75" s="218"/>
      <c r="GS75" s="218"/>
      <c r="GT75" s="218"/>
      <c r="GU75" s="218"/>
      <c r="GV75" s="218"/>
      <c r="GW75" s="218"/>
      <c r="GX75" s="218"/>
      <c r="GY75" s="218"/>
      <c r="GZ75" s="218"/>
      <c r="HA75" s="218"/>
      <c r="HB75" s="218"/>
      <c r="HC75" s="218"/>
      <c r="HD75" s="218"/>
      <c r="HE75" s="218"/>
      <c r="HF75" s="218"/>
      <c r="HG75" s="218"/>
      <c r="HH75" s="218"/>
      <c r="HI75" s="218"/>
      <c r="HJ75" s="218"/>
      <c r="HK75" s="218"/>
      <c r="HL75" s="218"/>
      <c r="HM75" s="218"/>
      <c r="HN75" s="218"/>
      <c r="HO75" s="218"/>
      <c r="HP75" s="218"/>
      <c r="HQ75" s="218"/>
      <c r="HR75" s="218"/>
      <c r="HS75" s="218"/>
      <c r="HT75" s="218"/>
      <c r="HU75" s="218"/>
      <c r="HV75" s="218"/>
      <c r="HW75" s="218"/>
      <c r="HX75" s="218"/>
      <c r="HY75" s="218"/>
      <c r="HZ75" s="218"/>
      <c r="IA75" s="218"/>
      <c r="IB75" s="218"/>
      <c r="IC75" s="218"/>
      <c r="ID75" s="218"/>
      <c r="IE75" s="218"/>
      <c r="IF75" s="218"/>
      <c r="IG75" s="218"/>
      <c r="IH75" s="218"/>
      <c r="II75" s="218"/>
      <c r="IJ75" s="218"/>
      <c r="IK75" s="218"/>
      <c r="IL75" s="218"/>
      <c r="IM75" s="218"/>
      <c r="IN75" s="218"/>
      <c r="IO75" s="218"/>
      <c r="IP75" s="218"/>
      <c r="IQ75" s="218"/>
      <c r="IR75" s="218"/>
      <c r="IS75" s="218"/>
      <c r="IT75" s="218"/>
      <c r="IU75" s="218"/>
      <c r="IV75" s="218"/>
      <c r="IW75" s="218"/>
      <c r="IX75" s="218"/>
      <c r="IY75" s="218"/>
      <c r="IZ75" s="218"/>
      <c r="JA75" s="218"/>
      <c r="JB75" s="218"/>
      <c r="JC75" s="218"/>
      <c r="JD75" s="218"/>
      <c r="JE75" s="218"/>
      <c r="JF75" s="218"/>
      <c r="JG75" s="218"/>
      <c r="JH75" s="218"/>
      <c r="JI75" s="218"/>
      <c r="JJ75" s="218"/>
      <c r="JK75" s="218"/>
      <c r="JL75" s="218"/>
      <c r="JM75" s="218"/>
      <c r="JN75" s="218"/>
      <c r="JO75" s="218"/>
      <c r="JP75" s="218"/>
      <c r="JQ75" s="218"/>
      <c r="JR75" s="218"/>
      <c r="JS75" s="218"/>
      <c r="JT75" s="218"/>
      <c r="JU75" s="218"/>
      <c r="JV75" s="218"/>
      <c r="JW75" s="218"/>
      <c r="JX75" s="218"/>
      <c r="JY75" s="218"/>
      <c r="JZ75" s="218"/>
      <c r="KA75" s="218"/>
      <c r="KB75" s="218"/>
      <c r="KC75" s="218"/>
      <c r="KD75" s="218"/>
      <c r="KE75" s="218"/>
      <c r="KF75" s="218"/>
      <c r="KG75" s="218"/>
      <c r="KH75" s="218"/>
      <c r="KI75" s="218"/>
      <c r="KJ75" s="218"/>
      <c r="KK75" s="218"/>
      <c r="KL75" s="218"/>
      <c r="KM75" s="218"/>
      <c r="KN75" s="218"/>
      <c r="KO75" s="218"/>
      <c r="KP75" s="218"/>
      <c r="KQ75" s="218"/>
      <c r="KR75" s="218"/>
      <c r="KS75" s="218"/>
      <c r="KT75" s="218"/>
      <c r="KU75" s="218"/>
      <c r="KV75" s="218"/>
      <c r="KW75" s="218"/>
      <c r="KX75" s="218"/>
      <c r="KY75" s="218"/>
      <c r="KZ75" s="218"/>
      <c r="LA75" s="218"/>
      <c r="LB75" s="218"/>
      <c r="LC75" s="218"/>
      <c r="LD75" s="218"/>
      <c r="LE75" s="218"/>
      <c r="LF75" s="218"/>
      <c r="LG75" s="218"/>
      <c r="LH75" s="218"/>
      <c r="LI75" s="218"/>
      <c r="LJ75" s="218"/>
      <c r="LK75" s="218"/>
      <c r="LL75" s="218"/>
      <c r="LM75" s="218"/>
      <c r="LN75" s="218"/>
      <c r="LO75" s="218"/>
      <c r="LP75" s="218"/>
      <c r="LQ75" s="218"/>
      <c r="LR75" s="218"/>
      <c r="LS75" s="218"/>
      <c r="LT75" s="218"/>
      <c r="LU75" s="218"/>
      <c r="LV75" s="218"/>
      <c r="LW75" s="218"/>
      <c r="LX75" s="218"/>
      <c r="LY75" s="218"/>
      <c r="LZ75" s="218"/>
      <c r="MA75" s="218"/>
      <c r="MB75" s="218"/>
      <c r="MC75" s="218"/>
      <c r="MD75" s="218"/>
      <c r="ME75" s="218"/>
      <c r="MF75" s="218"/>
      <c r="MG75" s="218"/>
      <c r="MH75" s="218"/>
      <c r="MI75" s="218"/>
      <c r="MJ75" s="218"/>
      <c r="MK75" s="218"/>
      <c r="ML75" s="218"/>
      <c r="MM75" s="218"/>
      <c r="MN75" s="218"/>
      <c r="MO75" s="218"/>
      <c r="MP75" s="218"/>
      <c r="MQ75" s="218"/>
      <c r="MR75" s="218"/>
      <c r="MS75" s="218"/>
      <c r="MT75" s="218"/>
      <c r="MU75" s="218"/>
      <c r="MV75" s="218"/>
      <c r="MW75" s="218"/>
      <c r="MX75" s="218"/>
      <c r="MY75" s="218"/>
      <c r="MZ75" s="218"/>
      <c r="NA75" s="218"/>
      <c r="NB75" s="218"/>
      <c r="NC75" s="218"/>
      <c r="ND75" s="218"/>
      <c r="NE75" s="218"/>
      <c r="NF75" s="218"/>
      <c r="NG75" s="218"/>
      <c r="NH75" s="218"/>
      <c r="NI75" s="218"/>
      <c r="NJ75" s="218"/>
      <c r="NK75" s="218"/>
      <c r="NL75" s="218"/>
      <c r="NM75" s="218"/>
      <c r="NN75" s="218"/>
      <c r="NO75" s="218"/>
      <c r="NP75" s="218"/>
      <c r="NQ75" s="218"/>
      <c r="NR75" s="218"/>
      <c r="NS75" s="218"/>
      <c r="NT75" s="218"/>
      <c r="NU75" s="218"/>
      <c r="NV75" s="218"/>
      <c r="NW75" s="218"/>
      <c r="NX75" s="218"/>
      <c r="NY75" s="218"/>
      <c r="NZ75" s="218"/>
      <c r="OA75" s="218"/>
      <c r="OB75" s="218"/>
      <c r="OC75" s="218"/>
      <c r="OD75" s="218"/>
      <c r="OE75" s="218"/>
      <c r="OF75" s="218"/>
      <c r="OG75" s="218"/>
      <c r="OH75" s="218"/>
      <c r="OI75" s="218"/>
      <c r="OJ75" s="218"/>
      <c r="OK75" s="218"/>
      <c r="OL75" s="218"/>
      <c r="OM75" s="218"/>
      <c r="ON75" s="218"/>
      <c r="OO75" s="218"/>
      <c r="OP75" s="218"/>
      <c r="OQ75" s="218"/>
      <c r="OR75" s="218"/>
      <c r="OS75" s="218"/>
      <c r="OT75" s="218"/>
      <c r="OU75" s="218"/>
      <c r="OV75" s="218"/>
      <c r="OW75" s="218"/>
      <c r="OX75" s="218"/>
      <c r="OY75" s="218"/>
      <c r="OZ75" s="218"/>
      <c r="PA75" s="218"/>
      <c r="PB75" s="218"/>
      <c r="PC75" s="218"/>
      <c r="PD75" s="218"/>
      <c r="PE75" s="218"/>
      <c r="PF75" s="218"/>
      <c r="PG75" s="218"/>
      <c r="PH75" s="218"/>
      <c r="PI75" s="218"/>
      <c r="PJ75" s="218"/>
      <c r="PK75" s="218"/>
      <c r="PL75" s="218"/>
      <c r="PM75" s="218"/>
      <c r="PN75" s="218"/>
      <c r="PO75" s="218"/>
      <c r="PP75" s="218"/>
      <c r="PQ75" s="218"/>
      <c r="PR75" s="218"/>
      <c r="PS75" s="218"/>
      <c r="PT75" s="218"/>
      <c r="PU75" s="218"/>
      <c r="PV75" s="218"/>
      <c r="PW75" s="218"/>
      <c r="PX75" s="218"/>
      <c r="PY75" s="218"/>
      <c r="PZ75" s="218"/>
      <c r="QA75" s="218"/>
      <c r="QB75" s="218"/>
      <c r="QC75" s="218"/>
      <c r="QD75" s="218"/>
      <c r="QE75" s="218"/>
      <c r="QF75" s="218"/>
      <c r="QG75" s="218"/>
      <c r="QH75" s="218"/>
      <c r="QI75" s="218"/>
      <c r="QJ75" s="218"/>
      <c r="QK75" s="218"/>
      <c r="QL75" s="218"/>
      <c r="QM75" s="218"/>
      <c r="QN75" s="218"/>
      <c r="QO75" s="218"/>
      <c r="QP75" s="218"/>
      <c r="QQ75" s="218"/>
      <c r="QR75" s="218"/>
      <c r="QS75" s="218"/>
      <c r="QT75" s="218"/>
      <c r="QU75" s="218"/>
      <c r="QV75" s="218"/>
      <c r="QW75" s="218"/>
      <c r="QX75" s="218"/>
      <c r="QY75" s="218"/>
      <c r="QZ75" s="218"/>
      <c r="RA75" s="218"/>
      <c r="RB75" s="218"/>
      <c r="RC75" s="219"/>
    </row>
    <row r="76" ht="25.4" customHeight="1">
      <c r="A76" s="517"/>
      <c r="B76" s="517"/>
      <c r="C76" s="517"/>
      <c r="D76" s="517"/>
      <c r="E76" s="517"/>
      <c r="F76" s="517"/>
      <c r="G76" s="517"/>
      <c r="H76" s="517"/>
      <c r="I76" s="517"/>
      <c r="J76" s="518"/>
      <c r="K76" s="218"/>
      <c r="L76" s="493"/>
      <c r="M76" s="218"/>
      <c r="N76" s="493"/>
      <c r="O76" s="218"/>
      <c r="P76" s="493"/>
      <c r="Q76" s="218"/>
      <c r="R76" s="493"/>
      <c r="S76" s="218"/>
      <c r="T76" s="493"/>
      <c r="U76" s="218"/>
      <c r="V76" s="493"/>
      <c r="W76" s="218"/>
      <c r="X76" s="493"/>
      <c r="Y76" s="218"/>
      <c r="Z76" s="493"/>
      <c r="AA76" s="218"/>
      <c r="AB76" s="218"/>
      <c r="AC76" s="493"/>
      <c r="AD76" s="218"/>
      <c r="AE76" s="493"/>
      <c r="AF76" s="218"/>
      <c r="AG76" s="493"/>
      <c r="AH76" s="218"/>
      <c r="AI76" s="493"/>
      <c r="AJ76" s="218"/>
      <c r="AK76" s="493"/>
      <c r="AL76" s="218"/>
      <c r="AM76" s="493"/>
      <c r="AN76" s="218"/>
      <c r="AO76" s="493"/>
      <c r="AP76" s="218"/>
      <c r="AQ76" s="493"/>
      <c r="AR76" s="218"/>
      <c r="AS76" s="493"/>
      <c r="AT76" s="218"/>
      <c r="AU76" s="218"/>
      <c r="AV76" s="218"/>
      <c r="AW76" s="218"/>
      <c r="AX76" s="218"/>
      <c r="AY76" s="218"/>
      <c r="AZ76" s="218"/>
      <c r="BA76" s="218"/>
      <c r="BB76" s="218"/>
      <c r="BC76" s="218"/>
      <c r="BD76" s="218"/>
      <c r="BE76" s="218"/>
      <c r="BF76" s="218"/>
      <c r="BG76" s="218"/>
      <c r="BH76" s="218"/>
      <c r="BI76" s="218"/>
      <c r="BJ76" s="218"/>
      <c r="BK76" s="218"/>
      <c r="BL76" s="218"/>
      <c r="BM76" s="218"/>
      <c r="BN76" s="218"/>
      <c r="BO76" s="218"/>
      <c r="BP76" s="218"/>
      <c r="BQ76" s="218"/>
      <c r="BR76" s="218"/>
      <c r="BS76" s="218"/>
      <c r="BT76" s="218"/>
      <c r="BU76" s="218"/>
      <c r="BV76" s="218"/>
      <c r="BW76" s="218"/>
      <c r="BX76" s="218"/>
      <c r="BY76" s="218"/>
      <c r="BZ76" s="218"/>
      <c r="CA76" s="218"/>
      <c r="CB76" s="218"/>
      <c r="CC76" s="218"/>
      <c r="CD76" s="218"/>
      <c r="CE76" s="218"/>
      <c r="CF76" s="218"/>
      <c r="CG76" s="218"/>
      <c r="CH76" s="218"/>
      <c r="CI76" s="218"/>
      <c r="CJ76" s="218"/>
      <c r="CK76" s="218"/>
      <c r="CL76" s="218"/>
      <c r="CM76" s="218"/>
      <c r="CN76" s="218"/>
      <c r="CO76" s="218"/>
      <c r="CP76" s="218"/>
      <c r="CQ76" s="218"/>
      <c r="CR76" s="218"/>
      <c r="CS76" s="218"/>
      <c r="CT76" s="218"/>
      <c r="CU76" s="218"/>
      <c r="CV76" s="218"/>
      <c r="CW76" s="218"/>
      <c r="CX76" s="218"/>
      <c r="CY76" s="218"/>
      <c r="CZ76" s="218"/>
      <c r="DA76" s="218"/>
      <c r="DB76" s="218"/>
      <c r="DC76" s="218"/>
      <c r="DD76" s="218"/>
      <c r="DE76" s="218"/>
      <c r="DF76" s="218"/>
      <c r="DG76" s="218"/>
      <c r="DH76" s="218"/>
      <c r="DI76" s="218"/>
      <c r="DJ76" s="218"/>
      <c r="DK76" s="218"/>
      <c r="DL76" s="218"/>
      <c r="DM76" s="218"/>
      <c r="DN76" s="218"/>
      <c r="DO76" s="218"/>
      <c r="DP76" s="218"/>
      <c r="DQ76" s="218"/>
      <c r="DR76" s="218"/>
      <c r="DS76" s="218"/>
      <c r="DT76" s="218"/>
      <c r="DU76" s="218"/>
      <c r="DV76" s="218"/>
      <c r="DW76" s="218"/>
      <c r="DX76" s="218"/>
      <c r="DY76" s="218"/>
      <c r="DZ76" s="218"/>
      <c r="EA76" s="218"/>
      <c r="EB76" s="218"/>
      <c r="EC76" s="218"/>
      <c r="ED76" s="218"/>
      <c r="EE76" s="218"/>
      <c r="EF76" s="218"/>
      <c r="EG76" s="218"/>
      <c r="EH76" s="218"/>
      <c r="EI76" s="218"/>
      <c r="EJ76" s="218"/>
      <c r="EK76" s="218"/>
      <c r="EL76" s="218"/>
      <c r="EM76" s="218"/>
      <c r="EN76" s="218"/>
      <c r="EO76" s="218"/>
      <c r="EP76" s="218"/>
      <c r="EQ76" s="218"/>
      <c r="ER76" s="218"/>
      <c r="ES76" s="218"/>
      <c r="ET76" s="218"/>
      <c r="EU76" s="218"/>
      <c r="EV76" s="218"/>
      <c r="EW76" s="218"/>
      <c r="EX76" s="218"/>
      <c r="EY76" s="218"/>
      <c r="EZ76" s="218"/>
      <c r="FA76" s="218"/>
      <c r="FB76" s="218"/>
      <c r="FC76" s="218"/>
      <c r="FD76" s="218"/>
      <c r="FE76" s="218"/>
      <c r="FF76" s="218"/>
      <c r="FG76" s="218"/>
      <c r="FH76" s="218"/>
      <c r="FI76" s="218"/>
      <c r="FJ76" s="218"/>
      <c r="FK76" s="218"/>
      <c r="FL76" s="218"/>
      <c r="FM76" s="218"/>
      <c r="FN76" s="218"/>
      <c r="FO76" s="218"/>
      <c r="FP76" s="218"/>
      <c r="FQ76" s="218"/>
      <c r="FR76" s="218"/>
      <c r="FS76" s="218"/>
      <c r="FT76" s="218"/>
      <c r="FU76" s="218"/>
      <c r="FV76" s="218"/>
      <c r="FW76" s="218"/>
      <c r="FX76" s="218"/>
      <c r="FY76" s="218"/>
      <c r="FZ76" s="218"/>
      <c r="GA76" s="218"/>
      <c r="GB76" s="218"/>
      <c r="GC76" s="218"/>
      <c r="GD76" s="218"/>
      <c r="GE76" s="218"/>
      <c r="GF76" s="218"/>
      <c r="GG76" s="218"/>
      <c r="GH76" s="218"/>
      <c r="GI76" s="218"/>
      <c r="GJ76" s="218"/>
      <c r="GK76" s="218"/>
      <c r="GL76" s="218"/>
      <c r="GM76" s="218"/>
      <c r="GN76" s="218"/>
      <c r="GO76" s="218"/>
      <c r="GP76" s="218"/>
      <c r="GQ76" s="218"/>
      <c r="GR76" s="218"/>
      <c r="GS76" s="218"/>
      <c r="GT76" s="218"/>
      <c r="GU76" s="218"/>
      <c r="GV76" s="218"/>
      <c r="GW76" s="218"/>
      <c r="GX76" s="218"/>
      <c r="GY76" s="218"/>
      <c r="GZ76" s="218"/>
      <c r="HA76" s="218"/>
      <c r="HB76" s="218"/>
      <c r="HC76" s="218"/>
      <c r="HD76" s="218"/>
      <c r="HE76" s="218"/>
      <c r="HF76" s="218"/>
      <c r="HG76" s="218"/>
      <c r="HH76" s="218"/>
      <c r="HI76" s="218"/>
      <c r="HJ76" s="218"/>
      <c r="HK76" s="218"/>
      <c r="HL76" s="218"/>
      <c r="HM76" s="218"/>
      <c r="HN76" s="218"/>
      <c r="HO76" s="218"/>
      <c r="HP76" s="218"/>
      <c r="HQ76" s="218"/>
      <c r="HR76" s="218"/>
      <c r="HS76" s="218"/>
      <c r="HT76" s="218"/>
      <c r="HU76" s="218"/>
      <c r="HV76" s="218"/>
      <c r="HW76" s="218"/>
      <c r="HX76" s="218"/>
      <c r="HY76" s="218"/>
      <c r="HZ76" s="218"/>
      <c r="IA76" s="218"/>
      <c r="IB76" s="218"/>
      <c r="IC76" s="218"/>
      <c r="ID76" s="218"/>
      <c r="IE76" s="218"/>
      <c r="IF76" s="218"/>
      <c r="IG76" s="218"/>
      <c r="IH76" s="218"/>
      <c r="II76" s="218"/>
      <c r="IJ76" s="218"/>
      <c r="IK76" s="218"/>
      <c r="IL76" s="218"/>
      <c r="IM76" s="218"/>
      <c r="IN76" s="218"/>
      <c r="IO76" s="218"/>
      <c r="IP76" s="218"/>
      <c r="IQ76" s="218"/>
      <c r="IR76" s="218"/>
      <c r="IS76" s="218"/>
      <c r="IT76" s="218"/>
      <c r="IU76" s="218"/>
      <c r="IV76" s="218"/>
      <c r="IW76" s="218"/>
      <c r="IX76" s="218"/>
      <c r="IY76" s="218"/>
      <c r="IZ76" s="218"/>
      <c r="JA76" s="218"/>
      <c r="JB76" s="218"/>
      <c r="JC76" s="218"/>
      <c r="JD76" s="218"/>
      <c r="JE76" s="218"/>
      <c r="JF76" s="218"/>
      <c r="JG76" s="218"/>
      <c r="JH76" s="218"/>
      <c r="JI76" s="218"/>
      <c r="JJ76" s="218"/>
      <c r="JK76" s="218"/>
      <c r="JL76" s="218"/>
      <c r="JM76" s="218"/>
      <c r="JN76" s="218"/>
      <c r="JO76" s="218"/>
      <c r="JP76" s="218"/>
      <c r="JQ76" s="218"/>
      <c r="JR76" s="218"/>
      <c r="JS76" s="218"/>
      <c r="JT76" s="218"/>
      <c r="JU76" s="218"/>
      <c r="JV76" s="218"/>
      <c r="JW76" s="218"/>
      <c r="JX76" s="218"/>
      <c r="JY76" s="218"/>
      <c r="JZ76" s="218"/>
      <c r="KA76" s="218"/>
      <c r="KB76" s="218"/>
      <c r="KC76" s="218"/>
      <c r="KD76" s="218"/>
      <c r="KE76" s="218"/>
      <c r="KF76" s="218"/>
      <c r="KG76" s="218"/>
      <c r="KH76" s="218"/>
      <c r="KI76" s="218"/>
      <c r="KJ76" s="218"/>
      <c r="KK76" s="218"/>
      <c r="KL76" s="218"/>
      <c r="KM76" s="218"/>
      <c r="KN76" s="218"/>
      <c r="KO76" s="218"/>
      <c r="KP76" s="218"/>
      <c r="KQ76" s="218"/>
      <c r="KR76" s="218"/>
      <c r="KS76" s="218"/>
      <c r="KT76" s="218"/>
      <c r="KU76" s="218"/>
      <c r="KV76" s="218"/>
      <c r="KW76" s="218"/>
      <c r="KX76" s="218"/>
      <c r="KY76" s="218"/>
      <c r="KZ76" s="218"/>
      <c r="LA76" s="218"/>
      <c r="LB76" s="218"/>
      <c r="LC76" s="218"/>
      <c r="LD76" s="218"/>
      <c r="LE76" s="218"/>
      <c r="LF76" s="218"/>
      <c r="LG76" s="218"/>
      <c r="LH76" s="218"/>
      <c r="LI76" s="218"/>
      <c r="LJ76" s="218"/>
      <c r="LK76" s="218"/>
      <c r="LL76" s="218"/>
      <c r="LM76" s="218"/>
      <c r="LN76" s="218"/>
      <c r="LO76" s="218"/>
      <c r="LP76" s="218"/>
      <c r="LQ76" s="218"/>
      <c r="LR76" s="218"/>
      <c r="LS76" s="218"/>
      <c r="LT76" s="218"/>
      <c r="LU76" s="218"/>
      <c r="LV76" s="218"/>
      <c r="LW76" s="218"/>
      <c r="LX76" s="218"/>
      <c r="LY76" s="218"/>
      <c r="LZ76" s="218"/>
      <c r="MA76" s="218"/>
      <c r="MB76" s="218"/>
      <c r="MC76" s="218"/>
      <c r="MD76" s="218"/>
      <c r="ME76" s="218"/>
      <c r="MF76" s="218"/>
      <c r="MG76" s="218"/>
      <c r="MH76" s="218"/>
      <c r="MI76" s="218"/>
      <c r="MJ76" s="218"/>
      <c r="MK76" s="218"/>
      <c r="ML76" s="218"/>
      <c r="MM76" s="218"/>
      <c r="MN76" s="218"/>
      <c r="MO76" s="218"/>
      <c r="MP76" s="218"/>
      <c r="MQ76" s="218"/>
      <c r="MR76" s="218"/>
      <c r="MS76" s="218"/>
      <c r="MT76" s="218"/>
      <c r="MU76" s="218"/>
      <c r="MV76" s="218"/>
      <c r="MW76" s="218"/>
      <c r="MX76" s="218"/>
      <c r="MY76" s="218"/>
      <c r="MZ76" s="218"/>
      <c r="NA76" s="218"/>
      <c r="NB76" s="218"/>
      <c r="NC76" s="218"/>
      <c r="ND76" s="218"/>
      <c r="NE76" s="218"/>
      <c r="NF76" s="218"/>
      <c r="NG76" s="218"/>
      <c r="NH76" s="218"/>
      <c r="NI76" s="218"/>
      <c r="NJ76" s="218"/>
      <c r="NK76" s="218"/>
      <c r="NL76" s="218"/>
      <c r="NM76" s="218"/>
      <c r="NN76" s="218"/>
      <c r="NO76" s="218"/>
      <c r="NP76" s="218"/>
      <c r="NQ76" s="218"/>
      <c r="NR76" s="218"/>
      <c r="NS76" s="218"/>
      <c r="NT76" s="218"/>
      <c r="NU76" s="218"/>
      <c r="NV76" s="218"/>
      <c r="NW76" s="218"/>
      <c r="NX76" s="218"/>
      <c r="NY76" s="218"/>
      <c r="NZ76" s="218"/>
      <c r="OA76" s="218"/>
      <c r="OB76" s="218"/>
      <c r="OC76" s="218"/>
      <c r="OD76" s="218"/>
      <c r="OE76" s="218"/>
      <c r="OF76" s="218"/>
      <c r="OG76" s="218"/>
      <c r="OH76" s="218"/>
      <c r="OI76" s="218"/>
      <c r="OJ76" s="218"/>
      <c r="OK76" s="218"/>
      <c r="OL76" s="218"/>
      <c r="OM76" s="218"/>
      <c r="ON76" s="218"/>
      <c r="OO76" s="218"/>
      <c r="OP76" s="218"/>
      <c r="OQ76" s="218"/>
      <c r="OR76" s="218"/>
      <c r="OS76" s="218"/>
      <c r="OT76" s="218"/>
      <c r="OU76" s="218"/>
      <c r="OV76" s="218"/>
      <c r="OW76" s="218"/>
      <c r="OX76" s="218"/>
      <c r="OY76" s="218"/>
      <c r="OZ76" s="218"/>
      <c r="PA76" s="218"/>
      <c r="PB76" s="218"/>
      <c r="PC76" s="218"/>
      <c r="PD76" s="218"/>
      <c r="PE76" s="218"/>
      <c r="PF76" s="218"/>
      <c r="PG76" s="218"/>
      <c r="PH76" s="218"/>
      <c r="PI76" s="218"/>
      <c r="PJ76" s="218"/>
      <c r="PK76" s="218"/>
      <c r="PL76" s="218"/>
      <c r="PM76" s="218"/>
      <c r="PN76" s="218"/>
      <c r="PO76" s="218"/>
      <c r="PP76" s="218"/>
      <c r="PQ76" s="218"/>
      <c r="PR76" s="218"/>
      <c r="PS76" s="218"/>
      <c r="PT76" s="218"/>
      <c r="PU76" s="218"/>
      <c r="PV76" s="218"/>
      <c r="PW76" s="218"/>
      <c r="PX76" s="218"/>
      <c r="PY76" s="218"/>
      <c r="PZ76" s="218"/>
      <c r="QA76" s="218"/>
      <c r="QB76" s="218"/>
      <c r="QC76" s="218"/>
      <c r="QD76" s="218"/>
      <c r="QE76" s="218"/>
      <c r="QF76" s="218"/>
      <c r="QG76" s="218"/>
      <c r="QH76" s="218"/>
      <c r="QI76" s="218"/>
      <c r="QJ76" s="218"/>
      <c r="QK76" s="218"/>
      <c r="QL76" s="218"/>
      <c r="QM76" s="218"/>
      <c r="QN76" s="218"/>
      <c r="QO76" s="218"/>
      <c r="QP76" s="218"/>
      <c r="QQ76" s="218"/>
      <c r="QR76" s="218"/>
      <c r="QS76" s="218"/>
      <c r="QT76" s="218"/>
      <c r="QU76" s="218"/>
      <c r="QV76" s="218"/>
      <c r="QW76" s="218"/>
      <c r="QX76" s="218"/>
      <c r="QY76" s="218"/>
      <c r="QZ76" s="218"/>
      <c r="RA76" s="218"/>
      <c r="RB76" s="218"/>
      <c r="RC76" s="219"/>
    </row>
    <row r="77" ht="25.4" customHeight="1">
      <c r="A77" s="517"/>
      <c r="B77" s="517"/>
      <c r="C77" s="517"/>
      <c r="D77" s="517"/>
      <c r="E77" s="517"/>
      <c r="F77" s="517"/>
      <c r="G77" s="517"/>
      <c r="H77" s="517"/>
      <c r="I77" s="517"/>
      <c r="J77" s="518"/>
      <c r="K77" s="218"/>
      <c r="L77" s="493"/>
      <c r="M77" s="218"/>
      <c r="N77" s="493"/>
      <c r="O77" s="218"/>
      <c r="P77" s="493"/>
      <c r="Q77" s="218"/>
      <c r="R77" s="493"/>
      <c r="S77" s="218"/>
      <c r="T77" s="493"/>
      <c r="U77" s="218"/>
      <c r="V77" s="493"/>
      <c r="W77" s="218"/>
      <c r="X77" s="493"/>
      <c r="Y77" s="218"/>
      <c r="Z77" s="493"/>
      <c r="AA77" s="218"/>
      <c r="AB77" s="218"/>
      <c r="AC77" s="493"/>
      <c r="AD77" s="218"/>
      <c r="AE77" s="493"/>
      <c r="AF77" s="218"/>
      <c r="AG77" s="493"/>
      <c r="AH77" s="218"/>
      <c r="AI77" s="493"/>
      <c r="AJ77" s="218"/>
      <c r="AK77" s="493"/>
      <c r="AL77" s="218"/>
      <c r="AM77" s="493"/>
      <c r="AN77" s="218"/>
      <c r="AO77" s="493"/>
      <c r="AP77" s="218"/>
      <c r="AQ77" s="493"/>
      <c r="AR77" s="218"/>
      <c r="AS77" s="493"/>
      <c r="AT77" s="218"/>
      <c r="AU77" s="218"/>
      <c r="AV77" s="218"/>
      <c r="AW77" s="218"/>
      <c r="AX77" s="218"/>
      <c r="AY77" s="218"/>
      <c r="AZ77" s="218"/>
      <c r="BA77" s="218"/>
      <c r="BB77" s="218"/>
      <c r="BC77" s="218"/>
      <c r="BD77" s="218"/>
      <c r="BE77" s="218"/>
      <c r="BF77" s="218"/>
      <c r="BG77" s="218"/>
      <c r="BH77" s="218"/>
      <c r="BI77" s="218"/>
      <c r="BJ77" s="218"/>
      <c r="BK77" s="218"/>
      <c r="BL77" s="218"/>
      <c r="BM77" s="218"/>
      <c r="BN77" s="218"/>
      <c r="BO77" s="218"/>
      <c r="BP77" s="218"/>
      <c r="BQ77" s="218"/>
      <c r="BR77" s="218"/>
      <c r="BS77" s="218"/>
      <c r="BT77" s="218"/>
      <c r="BU77" s="218"/>
      <c r="BV77" s="218"/>
      <c r="BW77" s="218"/>
      <c r="BX77" s="218"/>
      <c r="BY77" s="218"/>
      <c r="BZ77" s="218"/>
      <c r="CA77" s="218"/>
      <c r="CB77" s="218"/>
      <c r="CC77" s="218"/>
      <c r="CD77" s="218"/>
      <c r="CE77" s="218"/>
      <c r="CF77" s="218"/>
      <c r="CG77" s="218"/>
      <c r="CH77" s="218"/>
      <c r="CI77" s="218"/>
      <c r="CJ77" s="218"/>
      <c r="CK77" s="218"/>
      <c r="CL77" s="218"/>
      <c r="CM77" s="218"/>
      <c r="CN77" s="218"/>
      <c r="CO77" s="218"/>
      <c r="CP77" s="218"/>
      <c r="CQ77" s="218"/>
      <c r="CR77" s="218"/>
      <c r="CS77" s="218"/>
      <c r="CT77" s="218"/>
      <c r="CU77" s="218"/>
      <c r="CV77" s="218"/>
      <c r="CW77" s="218"/>
      <c r="CX77" s="218"/>
      <c r="CY77" s="218"/>
      <c r="CZ77" s="218"/>
      <c r="DA77" s="218"/>
      <c r="DB77" s="218"/>
      <c r="DC77" s="218"/>
      <c r="DD77" s="218"/>
      <c r="DE77" s="218"/>
      <c r="DF77" s="218"/>
      <c r="DG77" s="218"/>
      <c r="DH77" s="218"/>
      <c r="DI77" s="218"/>
      <c r="DJ77" s="218"/>
      <c r="DK77" s="218"/>
      <c r="DL77" s="218"/>
      <c r="DM77" s="218"/>
      <c r="DN77" s="218"/>
      <c r="DO77" s="218"/>
      <c r="DP77" s="218"/>
      <c r="DQ77" s="218"/>
      <c r="DR77" s="218"/>
      <c r="DS77" s="218"/>
      <c r="DT77" s="218"/>
      <c r="DU77" s="218"/>
      <c r="DV77" s="218"/>
      <c r="DW77" s="218"/>
      <c r="DX77" s="218"/>
      <c r="DY77" s="218"/>
      <c r="DZ77" s="218"/>
      <c r="EA77" s="218"/>
      <c r="EB77" s="218"/>
      <c r="EC77" s="218"/>
      <c r="ED77" s="218"/>
      <c r="EE77" s="218"/>
      <c r="EF77" s="218"/>
      <c r="EG77" s="218"/>
      <c r="EH77" s="218"/>
      <c r="EI77" s="218"/>
      <c r="EJ77" s="218"/>
      <c r="EK77" s="218"/>
      <c r="EL77" s="218"/>
      <c r="EM77" s="218"/>
      <c r="EN77" s="218"/>
      <c r="EO77" s="218"/>
      <c r="EP77" s="218"/>
      <c r="EQ77" s="218"/>
      <c r="ER77" s="218"/>
      <c r="ES77" s="218"/>
      <c r="ET77" s="218"/>
      <c r="EU77" s="218"/>
      <c r="EV77" s="218"/>
      <c r="EW77" s="218"/>
      <c r="EX77" s="218"/>
      <c r="EY77" s="218"/>
      <c r="EZ77" s="218"/>
      <c r="FA77" s="218"/>
      <c r="FB77" s="218"/>
      <c r="FC77" s="218"/>
      <c r="FD77" s="218"/>
      <c r="FE77" s="218"/>
      <c r="FF77" s="218"/>
      <c r="FG77" s="218"/>
      <c r="FH77" s="218"/>
      <c r="FI77" s="218"/>
      <c r="FJ77" s="218"/>
      <c r="FK77" s="218"/>
      <c r="FL77" s="218"/>
      <c r="FM77" s="218"/>
      <c r="FN77" s="218"/>
      <c r="FO77" s="218"/>
      <c r="FP77" s="218"/>
      <c r="FQ77" s="218"/>
      <c r="FR77" s="218"/>
      <c r="FS77" s="218"/>
      <c r="FT77" s="218"/>
      <c r="FU77" s="218"/>
      <c r="FV77" s="218"/>
      <c r="FW77" s="218"/>
      <c r="FX77" s="218"/>
      <c r="FY77" s="218"/>
      <c r="FZ77" s="218"/>
      <c r="GA77" s="218"/>
      <c r="GB77" s="218"/>
      <c r="GC77" s="218"/>
      <c r="GD77" s="218"/>
      <c r="GE77" s="218"/>
      <c r="GF77" s="218"/>
      <c r="GG77" s="218"/>
      <c r="GH77" s="218"/>
      <c r="GI77" s="218"/>
      <c r="GJ77" s="218"/>
      <c r="GK77" s="218"/>
      <c r="GL77" s="218"/>
      <c r="GM77" s="218"/>
      <c r="GN77" s="218"/>
      <c r="GO77" s="218"/>
      <c r="GP77" s="218"/>
      <c r="GQ77" s="218"/>
      <c r="GR77" s="218"/>
      <c r="GS77" s="218"/>
      <c r="GT77" s="218"/>
      <c r="GU77" s="218"/>
      <c r="GV77" s="218"/>
      <c r="GW77" s="218"/>
      <c r="GX77" s="218"/>
      <c r="GY77" s="218"/>
      <c r="GZ77" s="218"/>
      <c r="HA77" s="218"/>
      <c r="HB77" s="218"/>
      <c r="HC77" s="218"/>
      <c r="HD77" s="218"/>
      <c r="HE77" s="218"/>
      <c r="HF77" s="218"/>
      <c r="HG77" s="218"/>
      <c r="HH77" s="218"/>
      <c r="HI77" s="218"/>
      <c r="HJ77" s="218"/>
      <c r="HK77" s="218"/>
      <c r="HL77" s="218"/>
      <c r="HM77" s="218"/>
      <c r="HN77" s="218"/>
      <c r="HO77" s="218"/>
      <c r="HP77" s="218"/>
      <c r="HQ77" s="218"/>
      <c r="HR77" s="218"/>
      <c r="HS77" s="218"/>
      <c r="HT77" s="218"/>
      <c r="HU77" s="218"/>
      <c r="HV77" s="218"/>
      <c r="HW77" s="218"/>
      <c r="HX77" s="218"/>
      <c r="HY77" s="218"/>
      <c r="HZ77" s="218"/>
      <c r="IA77" s="218"/>
      <c r="IB77" s="218"/>
      <c r="IC77" s="218"/>
      <c r="ID77" s="218"/>
      <c r="IE77" s="218"/>
      <c r="IF77" s="218"/>
      <c r="IG77" s="218"/>
      <c r="IH77" s="218"/>
      <c r="II77" s="218"/>
      <c r="IJ77" s="218"/>
      <c r="IK77" s="218"/>
      <c r="IL77" s="218"/>
      <c r="IM77" s="218"/>
      <c r="IN77" s="218"/>
      <c r="IO77" s="218"/>
      <c r="IP77" s="218"/>
      <c r="IQ77" s="218"/>
      <c r="IR77" s="218"/>
      <c r="IS77" s="218"/>
      <c r="IT77" s="218"/>
      <c r="IU77" s="218"/>
      <c r="IV77" s="218"/>
      <c r="IW77" s="218"/>
      <c r="IX77" s="218"/>
      <c r="IY77" s="218"/>
      <c r="IZ77" s="218"/>
      <c r="JA77" s="218"/>
      <c r="JB77" s="218"/>
      <c r="JC77" s="218"/>
      <c r="JD77" s="218"/>
      <c r="JE77" s="218"/>
      <c r="JF77" s="218"/>
      <c r="JG77" s="218"/>
      <c r="JH77" s="218"/>
      <c r="JI77" s="218"/>
      <c r="JJ77" s="218"/>
      <c r="JK77" s="218"/>
      <c r="JL77" s="218"/>
      <c r="JM77" s="218"/>
      <c r="JN77" s="218"/>
      <c r="JO77" s="218"/>
      <c r="JP77" s="218"/>
      <c r="JQ77" s="218"/>
      <c r="JR77" s="218"/>
      <c r="JS77" s="218"/>
      <c r="JT77" s="218"/>
      <c r="JU77" s="218"/>
      <c r="JV77" s="218"/>
      <c r="JW77" s="218"/>
      <c r="JX77" s="218"/>
      <c r="JY77" s="218"/>
      <c r="JZ77" s="218"/>
      <c r="KA77" s="218"/>
      <c r="KB77" s="218"/>
      <c r="KC77" s="218"/>
      <c r="KD77" s="218"/>
      <c r="KE77" s="218"/>
      <c r="KF77" s="218"/>
      <c r="KG77" s="218"/>
      <c r="KH77" s="218"/>
      <c r="KI77" s="218"/>
      <c r="KJ77" s="218"/>
      <c r="KK77" s="218"/>
      <c r="KL77" s="218"/>
      <c r="KM77" s="218"/>
      <c r="KN77" s="218"/>
      <c r="KO77" s="218"/>
      <c r="KP77" s="218"/>
      <c r="KQ77" s="218"/>
      <c r="KR77" s="218"/>
      <c r="KS77" s="218"/>
      <c r="KT77" s="218"/>
      <c r="KU77" s="218"/>
      <c r="KV77" s="218"/>
      <c r="KW77" s="218"/>
      <c r="KX77" s="218"/>
      <c r="KY77" s="218"/>
      <c r="KZ77" s="218"/>
      <c r="LA77" s="218"/>
      <c r="LB77" s="218"/>
      <c r="LC77" s="218"/>
      <c r="LD77" s="218"/>
      <c r="LE77" s="218"/>
      <c r="LF77" s="218"/>
      <c r="LG77" s="218"/>
      <c r="LH77" s="218"/>
      <c r="LI77" s="218"/>
      <c r="LJ77" s="218"/>
      <c r="LK77" s="218"/>
      <c r="LL77" s="218"/>
      <c r="LM77" s="218"/>
      <c r="LN77" s="218"/>
      <c r="LO77" s="218"/>
      <c r="LP77" s="218"/>
      <c r="LQ77" s="218"/>
      <c r="LR77" s="218"/>
      <c r="LS77" s="218"/>
      <c r="LT77" s="218"/>
      <c r="LU77" s="218"/>
      <c r="LV77" s="218"/>
      <c r="LW77" s="218"/>
      <c r="LX77" s="218"/>
      <c r="LY77" s="218"/>
      <c r="LZ77" s="218"/>
      <c r="MA77" s="218"/>
      <c r="MB77" s="218"/>
      <c r="MC77" s="218"/>
      <c r="MD77" s="218"/>
      <c r="ME77" s="218"/>
      <c r="MF77" s="218"/>
      <c r="MG77" s="218"/>
      <c r="MH77" s="218"/>
      <c r="MI77" s="218"/>
      <c r="MJ77" s="218"/>
      <c r="MK77" s="218"/>
      <c r="ML77" s="218"/>
      <c r="MM77" s="218"/>
      <c r="MN77" s="218"/>
      <c r="MO77" s="218"/>
      <c r="MP77" s="218"/>
      <c r="MQ77" s="218"/>
      <c r="MR77" s="218"/>
      <c r="MS77" s="218"/>
      <c r="MT77" s="218"/>
      <c r="MU77" s="218"/>
      <c r="MV77" s="218"/>
      <c r="MW77" s="218"/>
      <c r="MX77" s="218"/>
      <c r="MY77" s="218"/>
      <c r="MZ77" s="218"/>
      <c r="NA77" s="218"/>
      <c r="NB77" s="218"/>
      <c r="NC77" s="218"/>
      <c r="ND77" s="218"/>
      <c r="NE77" s="218"/>
      <c r="NF77" s="218"/>
      <c r="NG77" s="218"/>
      <c r="NH77" s="218"/>
      <c r="NI77" s="218"/>
      <c r="NJ77" s="218"/>
      <c r="NK77" s="218"/>
      <c r="NL77" s="218"/>
      <c r="NM77" s="218"/>
      <c r="NN77" s="218"/>
      <c r="NO77" s="218"/>
      <c r="NP77" s="218"/>
      <c r="NQ77" s="218"/>
      <c r="NR77" s="218"/>
      <c r="NS77" s="218"/>
      <c r="NT77" s="218"/>
      <c r="NU77" s="218"/>
      <c r="NV77" s="218"/>
      <c r="NW77" s="218"/>
      <c r="NX77" s="218"/>
      <c r="NY77" s="218"/>
      <c r="NZ77" s="218"/>
      <c r="OA77" s="218"/>
      <c r="OB77" s="218"/>
      <c r="OC77" s="218"/>
      <c r="OD77" s="218"/>
      <c r="OE77" s="218"/>
      <c r="OF77" s="218"/>
      <c r="OG77" s="218"/>
      <c r="OH77" s="218"/>
      <c r="OI77" s="218"/>
      <c r="OJ77" s="218"/>
      <c r="OK77" s="218"/>
      <c r="OL77" s="218"/>
      <c r="OM77" s="218"/>
      <c r="ON77" s="218"/>
      <c r="OO77" s="218"/>
      <c r="OP77" s="218"/>
      <c r="OQ77" s="218"/>
      <c r="OR77" s="218"/>
      <c r="OS77" s="218"/>
      <c r="OT77" s="218"/>
      <c r="OU77" s="218"/>
      <c r="OV77" s="218"/>
      <c r="OW77" s="218"/>
      <c r="OX77" s="218"/>
      <c r="OY77" s="218"/>
      <c r="OZ77" s="218"/>
      <c r="PA77" s="218"/>
      <c r="PB77" s="218"/>
      <c r="PC77" s="218"/>
      <c r="PD77" s="218"/>
      <c r="PE77" s="218"/>
      <c r="PF77" s="218"/>
      <c r="PG77" s="218"/>
      <c r="PH77" s="218"/>
      <c r="PI77" s="218"/>
      <c r="PJ77" s="218"/>
      <c r="PK77" s="218"/>
      <c r="PL77" s="218"/>
      <c r="PM77" s="218"/>
      <c r="PN77" s="218"/>
      <c r="PO77" s="218"/>
      <c r="PP77" s="218"/>
      <c r="PQ77" s="218"/>
      <c r="PR77" s="218"/>
      <c r="PS77" s="218"/>
      <c r="PT77" s="218"/>
      <c r="PU77" s="218"/>
      <c r="PV77" s="218"/>
      <c r="PW77" s="218"/>
      <c r="PX77" s="218"/>
      <c r="PY77" s="218"/>
      <c r="PZ77" s="218"/>
      <c r="QA77" s="218"/>
      <c r="QB77" s="218"/>
      <c r="QC77" s="218"/>
      <c r="QD77" s="218"/>
      <c r="QE77" s="218"/>
      <c r="QF77" s="218"/>
      <c r="QG77" s="218"/>
      <c r="QH77" s="218"/>
      <c r="QI77" s="218"/>
      <c r="QJ77" s="218"/>
      <c r="QK77" s="218"/>
      <c r="QL77" s="218"/>
      <c r="QM77" s="218"/>
      <c r="QN77" s="218"/>
      <c r="QO77" s="218"/>
      <c r="QP77" s="218"/>
      <c r="QQ77" s="218"/>
      <c r="QR77" s="218"/>
      <c r="QS77" s="218"/>
      <c r="QT77" s="218"/>
      <c r="QU77" s="218"/>
      <c r="QV77" s="218"/>
      <c r="QW77" s="218"/>
      <c r="QX77" s="218"/>
      <c r="QY77" s="218"/>
      <c r="QZ77" s="218"/>
      <c r="RA77" s="218"/>
      <c r="RB77" s="218"/>
      <c r="RC77" s="219"/>
    </row>
    <row r="78" ht="25.4" customHeight="1">
      <c r="A78" s="517"/>
      <c r="B78" s="517"/>
      <c r="C78" s="517"/>
      <c r="D78" s="517"/>
      <c r="E78" s="517"/>
      <c r="F78" s="517"/>
      <c r="G78" s="517"/>
      <c r="H78" s="517"/>
      <c r="I78" s="517"/>
      <c r="J78" s="518"/>
      <c r="K78" s="218"/>
      <c r="L78" s="493"/>
      <c r="M78" s="218"/>
      <c r="N78" s="493"/>
      <c r="O78" s="218"/>
      <c r="P78" s="493"/>
      <c r="Q78" s="218"/>
      <c r="R78" s="493"/>
      <c r="S78" s="218"/>
      <c r="T78" s="493"/>
      <c r="U78" s="218"/>
      <c r="V78" s="493"/>
      <c r="W78" s="218"/>
      <c r="X78" s="493"/>
      <c r="Y78" s="218"/>
      <c r="Z78" s="493"/>
      <c r="AA78" s="218"/>
      <c r="AB78" s="218"/>
      <c r="AC78" s="493"/>
      <c r="AD78" s="218"/>
      <c r="AE78" s="493"/>
      <c r="AF78" s="218"/>
      <c r="AG78" s="493"/>
      <c r="AH78" s="218"/>
      <c r="AI78" s="493"/>
      <c r="AJ78" s="218"/>
      <c r="AK78" s="493"/>
      <c r="AL78" s="218"/>
      <c r="AM78" s="493"/>
      <c r="AN78" s="218"/>
      <c r="AO78" s="493"/>
      <c r="AP78" s="218"/>
      <c r="AQ78" s="493"/>
      <c r="AR78" s="218"/>
      <c r="AS78" s="493"/>
      <c r="AT78" s="218"/>
      <c r="AU78" s="218"/>
      <c r="AV78" s="218"/>
      <c r="AW78" s="218"/>
      <c r="AX78" s="218"/>
      <c r="AY78" s="218"/>
      <c r="AZ78" s="218"/>
      <c r="BA78" s="218"/>
      <c r="BB78" s="218"/>
      <c r="BC78" s="218"/>
      <c r="BD78" s="218"/>
      <c r="BE78" s="218"/>
      <c r="BF78" s="218"/>
      <c r="BG78" s="218"/>
      <c r="BH78" s="218"/>
      <c r="BI78" s="218"/>
      <c r="BJ78" s="218"/>
      <c r="BK78" s="218"/>
      <c r="BL78" s="218"/>
      <c r="BM78" s="218"/>
      <c r="BN78" s="218"/>
      <c r="BO78" s="218"/>
      <c r="BP78" s="218"/>
      <c r="BQ78" s="218"/>
      <c r="BR78" s="218"/>
      <c r="BS78" s="218"/>
      <c r="BT78" s="218"/>
      <c r="BU78" s="218"/>
      <c r="BV78" s="218"/>
      <c r="BW78" s="218"/>
      <c r="BX78" s="218"/>
      <c r="BY78" s="218"/>
      <c r="BZ78" s="218"/>
      <c r="CA78" s="218"/>
      <c r="CB78" s="218"/>
      <c r="CC78" s="218"/>
      <c r="CD78" s="218"/>
      <c r="CE78" s="218"/>
      <c r="CF78" s="218"/>
      <c r="CG78" s="218"/>
      <c r="CH78" s="218"/>
      <c r="CI78" s="218"/>
      <c r="CJ78" s="218"/>
      <c r="CK78" s="218"/>
      <c r="CL78" s="218"/>
      <c r="CM78" s="218"/>
      <c r="CN78" s="218"/>
      <c r="CO78" s="218"/>
      <c r="CP78" s="218"/>
      <c r="CQ78" s="218"/>
      <c r="CR78" s="218"/>
      <c r="CS78" s="218"/>
      <c r="CT78" s="218"/>
      <c r="CU78" s="218"/>
      <c r="CV78" s="218"/>
      <c r="CW78" s="218"/>
      <c r="CX78" s="218"/>
      <c r="CY78" s="218"/>
      <c r="CZ78" s="218"/>
      <c r="DA78" s="218"/>
      <c r="DB78" s="218"/>
      <c r="DC78" s="218"/>
      <c r="DD78" s="218"/>
      <c r="DE78" s="218"/>
      <c r="DF78" s="218"/>
      <c r="DG78" s="218"/>
      <c r="DH78" s="218"/>
      <c r="DI78" s="218"/>
      <c r="DJ78" s="218"/>
      <c r="DK78" s="218"/>
      <c r="DL78" s="218"/>
      <c r="DM78" s="218"/>
      <c r="DN78" s="218"/>
      <c r="DO78" s="218"/>
      <c r="DP78" s="218"/>
      <c r="DQ78" s="218"/>
      <c r="DR78" s="218"/>
      <c r="DS78" s="218"/>
      <c r="DT78" s="218"/>
      <c r="DU78" s="218"/>
      <c r="DV78" s="218"/>
      <c r="DW78" s="218"/>
      <c r="DX78" s="218"/>
      <c r="DY78" s="218"/>
      <c r="DZ78" s="218"/>
      <c r="EA78" s="218"/>
      <c r="EB78" s="218"/>
      <c r="EC78" s="218"/>
      <c r="ED78" s="218"/>
      <c r="EE78" s="218"/>
      <c r="EF78" s="218"/>
      <c r="EG78" s="218"/>
      <c r="EH78" s="218"/>
      <c r="EI78" s="218"/>
      <c r="EJ78" s="218"/>
      <c r="EK78" s="218"/>
      <c r="EL78" s="218"/>
      <c r="EM78" s="218"/>
      <c r="EN78" s="218"/>
      <c r="EO78" s="218"/>
      <c r="EP78" s="218"/>
      <c r="EQ78" s="218"/>
      <c r="ER78" s="218"/>
      <c r="ES78" s="218"/>
      <c r="ET78" s="218"/>
      <c r="EU78" s="218"/>
      <c r="EV78" s="218"/>
      <c r="EW78" s="218"/>
      <c r="EX78" s="218"/>
      <c r="EY78" s="218"/>
      <c r="EZ78" s="218"/>
      <c r="FA78" s="218"/>
      <c r="FB78" s="218"/>
      <c r="FC78" s="218"/>
      <c r="FD78" s="218"/>
      <c r="FE78" s="218"/>
      <c r="FF78" s="218"/>
      <c r="FG78" s="218"/>
      <c r="FH78" s="218"/>
      <c r="FI78" s="218"/>
      <c r="FJ78" s="218"/>
      <c r="FK78" s="218"/>
      <c r="FL78" s="218"/>
      <c r="FM78" s="218"/>
      <c r="FN78" s="218"/>
      <c r="FO78" s="218"/>
      <c r="FP78" s="218"/>
      <c r="FQ78" s="218"/>
      <c r="FR78" s="218"/>
      <c r="FS78" s="218"/>
      <c r="FT78" s="218"/>
      <c r="FU78" s="218"/>
      <c r="FV78" s="218"/>
      <c r="FW78" s="218"/>
      <c r="FX78" s="218"/>
      <c r="FY78" s="218"/>
      <c r="FZ78" s="218"/>
      <c r="GA78" s="218"/>
      <c r="GB78" s="218"/>
      <c r="GC78" s="218"/>
      <c r="GD78" s="218"/>
      <c r="GE78" s="218"/>
      <c r="GF78" s="218"/>
      <c r="GG78" s="218"/>
      <c r="GH78" s="218"/>
      <c r="GI78" s="218"/>
      <c r="GJ78" s="218"/>
      <c r="GK78" s="218"/>
      <c r="GL78" s="218"/>
      <c r="GM78" s="218"/>
      <c r="GN78" s="218"/>
      <c r="GO78" s="218"/>
      <c r="GP78" s="218"/>
      <c r="GQ78" s="218"/>
      <c r="GR78" s="218"/>
      <c r="GS78" s="218"/>
      <c r="GT78" s="218"/>
      <c r="GU78" s="218"/>
      <c r="GV78" s="218"/>
      <c r="GW78" s="218"/>
      <c r="GX78" s="218"/>
      <c r="GY78" s="218"/>
      <c r="GZ78" s="218"/>
      <c r="HA78" s="218"/>
      <c r="HB78" s="218"/>
      <c r="HC78" s="218"/>
      <c r="HD78" s="218"/>
      <c r="HE78" s="218"/>
      <c r="HF78" s="218"/>
      <c r="HG78" s="218"/>
      <c r="HH78" s="218"/>
      <c r="HI78" s="218"/>
      <c r="HJ78" s="218"/>
      <c r="HK78" s="218"/>
      <c r="HL78" s="218"/>
      <c r="HM78" s="218"/>
      <c r="HN78" s="218"/>
      <c r="HO78" s="218"/>
      <c r="HP78" s="218"/>
      <c r="HQ78" s="218"/>
      <c r="HR78" s="218"/>
      <c r="HS78" s="218"/>
      <c r="HT78" s="218"/>
      <c r="HU78" s="218"/>
      <c r="HV78" s="218"/>
      <c r="HW78" s="218"/>
      <c r="HX78" s="218"/>
      <c r="HY78" s="218"/>
      <c r="HZ78" s="218"/>
      <c r="IA78" s="218"/>
      <c r="IB78" s="218"/>
      <c r="IC78" s="218"/>
      <c r="ID78" s="218"/>
      <c r="IE78" s="218"/>
      <c r="IF78" s="218"/>
      <c r="IG78" s="218"/>
      <c r="IH78" s="218"/>
      <c r="II78" s="218"/>
      <c r="IJ78" s="218"/>
      <c r="IK78" s="218"/>
      <c r="IL78" s="218"/>
      <c r="IM78" s="218"/>
      <c r="IN78" s="218"/>
      <c r="IO78" s="218"/>
      <c r="IP78" s="218"/>
      <c r="IQ78" s="218"/>
      <c r="IR78" s="218"/>
      <c r="IS78" s="218"/>
      <c r="IT78" s="218"/>
      <c r="IU78" s="218"/>
      <c r="IV78" s="218"/>
      <c r="IW78" s="218"/>
      <c r="IX78" s="218"/>
      <c r="IY78" s="218"/>
      <c r="IZ78" s="218"/>
      <c r="JA78" s="218"/>
      <c r="JB78" s="218"/>
      <c r="JC78" s="218"/>
      <c r="JD78" s="218"/>
      <c r="JE78" s="218"/>
      <c r="JF78" s="218"/>
      <c r="JG78" s="218"/>
      <c r="JH78" s="218"/>
      <c r="JI78" s="218"/>
      <c r="JJ78" s="218"/>
      <c r="JK78" s="218"/>
      <c r="JL78" s="218"/>
      <c r="JM78" s="218"/>
      <c r="JN78" s="218"/>
      <c r="JO78" s="218"/>
      <c r="JP78" s="218"/>
      <c r="JQ78" s="218"/>
      <c r="JR78" s="218"/>
      <c r="JS78" s="218"/>
      <c r="JT78" s="218"/>
      <c r="JU78" s="218"/>
      <c r="JV78" s="218"/>
      <c r="JW78" s="218"/>
      <c r="JX78" s="218"/>
      <c r="JY78" s="218"/>
      <c r="JZ78" s="218"/>
      <c r="KA78" s="218"/>
      <c r="KB78" s="218"/>
      <c r="KC78" s="218"/>
      <c r="KD78" s="218"/>
      <c r="KE78" s="218"/>
      <c r="KF78" s="218"/>
      <c r="KG78" s="218"/>
      <c r="KH78" s="218"/>
      <c r="KI78" s="218"/>
      <c r="KJ78" s="218"/>
      <c r="KK78" s="218"/>
      <c r="KL78" s="218"/>
      <c r="KM78" s="218"/>
      <c r="KN78" s="218"/>
      <c r="KO78" s="218"/>
      <c r="KP78" s="218"/>
      <c r="KQ78" s="218"/>
      <c r="KR78" s="218"/>
      <c r="KS78" s="218"/>
      <c r="KT78" s="218"/>
      <c r="KU78" s="218"/>
      <c r="KV78" s="218"/>
      <c r="KW78" s="218"/>
      <c r="KX78" s="218"/>
      <c r="KY78" s="218"/>
      <c r="KZ78" s="218"/>
      <c r="LA78" s="218"/>
      <c r="LB78" s="218"/>
      <c r="LC78" s="218"/>
      <c r="LD78" s="218"/>
      <c r="LE78" s="218"/>
      <c r="LF78" s="218"/>
      <c r="LG78" s="218"/>
      <c r="LH78" s="218"/>
      <c r="LI78" s="218"/>
      <c r="LJ78" s="218"/>
      <c r="LK78" s="218"/>
      <c r="LL78" s="218"/>
      <c r="LM78" s="218"/>
      <c r="LN78" s="218"/>
      <c r="LO78" s="218"/>
      <c r="LP78" s="218"/>
      <c r="LQ78" s="218"/>
      <c r="LR78" s="218"/>
      <c r="LS78" s="218"/>
      <c r="LT78" s="218"/>
      <c r="LU78" s="218"/>
      <c r="LV78" s="218"/>
      <c r="LW78" s="218"/>
      <c r="LX78" s="218"/>
      <c r="LY78" s="218"/>
      <c r="LZ78" s="218"/>
      <c r="MA78" s="218"/>
      <c r="MB78" s="218"/>
      <c r="MC78" s="218"/>
      <c r="MD78" s="218"/>
      <c r="ME78" s="218"/>
      <c r="MF78" s="218"/>
      <c r="MG78" s="218"/>
      <c r="MH78" s="218"/>
      <c r="MI78" s="218"/>
      <c r="MJ78" s="218"/>
      <c r="MK78" s="218"/>
      <c r="ML78" s="218"/>
      <c r="MM78" s="218"/>
      <c r="MN78" s="218"/>
      <c r="MO78" s="218"/>
      <c r="MP78" s="218"/>
      <c r="MQ78" s="218"/>
      <c r="MR78" s="218"/>
      <c r="MS78" s="218"/>
      <c r="MT78" s="218"/>
      <c r="MU78" s="218"/>
      <c r="MV78" s="218"/>
      <c r="MW78" s="218"/>
      <c r="MX78" s="218"/>
      <c r="MY78" s="218"/>
      <c r="MZ78" s="218"/>
      <c r="NA78" s="218"/>
      <c r="NB78" s="218"/>
      <c r="NC78" s="218"/>
      <c r="ND78" s="218"/>
      <c r="NE78" s="218"/>
      <c r="NF78" s="218"/>
      <c r="NG78" s="218"/>
      <c r="NH78" s="218"/>
      <c r="NI78" s="218"/>
      <c r="NJ78" s="218"/>
      <c r="NK78" s="218"/>
      <c r="NL78" s="218"/>
      <c r="NM78" s="218"/>
      <c r="NN78" s="218"/>
      <c r="NO78" s="218"/>
      <c r="NP78" s="218"/>
      <c r="NQ78" s="218"/>
      <c r="NR78" s="218"/>
      <c r="NS78" s="218"/>
      <c r="NT78" s="218"/>
      <c r="NU78" s="218"/>
      <c r="NV78" s="218"/>
      <c r="NW78" s="218"/>
      <c r="NX78" s="218"/>
      <c r="NY78" s="218"/>
      <c r="NZ78" s="218"/>
      <c r="OA78" s="218"/>
      <c r="OB78" s="218"/>
      <c r="OC78" s="218"/>
      <c r="OD78" s="218"/>
      <c r="OE78" s="218"/>
      <c r="OF78" s="218"/>
      <c r="OG78" s="218"/>
      <c r="OH78" s="218"/>
      <c r="OI78" s="218"/>
      <c r="OJ78" s="218"/>
      <c r="OK78" s="218"/>
      <c r="OL78" s="218"/>
      <c r="OM78" s="218"/>
      <c r="ON78" s="218"/>
      <c r="OO78" s="218"/>
      <c r="OP78" s="218"/>
      <c r="OQ78" s="218"/>
      <c r="OR78" s="218"/>
      <c r="OS78" s="218"/>
      <c r="OT78" s="218"/>
      <c r="OU78" s="218"/>
      <c r="OV78" s="218"/>
      <c r="OW78" s="218"/>
      <c r="OX78" s="218"/>
      <c r="OY78" s="218"/>
      <c r="OZ78" s="218"/>
      <c r="PA78" s="218"/>
      <c r="PB78" s="218"/>
      <c r="PC78" s="218"/>
      <c r="PD78" s="218"/>
      <c r="PE78" s="218"/>
      <c r="PF78" s="218"/>
      <c r="PG78" s="218"/>
      <c r="PH78" s="218"/>
      <c r="PI78" s="218"/>
      <c r="PJ78" s="218"/>
      <c r="PK78" s="218"/>
      <c r="PL78" s="218"/>
      <c r="PM78" s="218"/>
      <c r="PN78" s="218"/>
      <c r="PO78" s="218"/>
      <c r="PP78" s="218"/>
      <c r="PQ78" s="218"/>
      <c r="PR78" s="218"/>
      <c r="PS78" s="218"/>
      <c r="PT78" s="218"/>
      <c r="PU78" s="218"/>
      <c r="PV78" s="218"/>
      <c r="PW78" s="218"/>
      <c r="PX78" s="218"/>
      <c r="PY78" s="218"/>
      <c r="PZ78" s="218"/>
      <c r="QA78" s="218"/>
      <c r="QB78" s="218"/>
      <c r="QC78" s="218"/>
      <c r="QD78" s="218"/>
      <c r="QE78" s="218"/>
      <c r="QF78" s="218"/>
      <c r="QG78" s="218"/>
      <c r="QH78" s="218"/>
      <c r="QI78" s="218"/>
      <c r="QJ78" s="218"/>
      <c r="QK78" s="218"/>
      <c r="QL78" s="218"/>
      <c r="QM78" s="218"/>
      <c r="QN78" s="218"/>
      <c r="QO78" s="218"/>
      <c r="QP78" s="218"/>
      <c r="QQ78" s="218"/>
      <c r="QR78" s="218"/>
      <c r="QS78" s="218"/>
      <c r="QT78" s="218"/>
      <c r="QU78" s="218"/>
      <c r="QV78" s="218"/>
      <c r="QW78" s="218"/>
      <c r="QX78" s="218"/>
      <c r="QY78" s="218"/>
      <c r="QZ78" s="218"/>
      <c r="RA78" s="218"/>
      <c r="RB78" s="218"/>
      <c r="RC78" s="219"/>
    </row>
    <row r="79" ht="25.4" customHeight="1">
      <c r="A79" s="517"/>
      <c r="B79" s="517"/>
      <c r="C79" s="517"/>
      <c r="D79" s="517"/>
      <c r="E79" s="517"/>
      <c r="F79" s="517"/>
      <c r="G79" s="517"/>
      <c r="H79" s="517"/>
      <c r="I79" s="517"/>
      <c r="J79" s="518"/>
      <c r="K79" s="218"/>
      <c r="L79" s="493"/>
      <c r="M79" s="218"/>
      <c r="N79" s="493"/>
      <c r="O79" s="218"/>
      <c r="P79" s="493"/>
      <c r="Q79" s="218"/>
      <c r="R79" s="493"/>
      <c r="S79" s="218"/>
      <c r="T79" s="493"/>
      <c r="U79" s="218"/>
      <c r="V79" s="493"/>
      <c r="W79" s="218"/>
      <c r="X79" s="493"/>
      <c r="Y79" s="218"/>
      <c r="Z79" s="493"/>
      <c r="AA79" s="218"/>
      <c r="AB79" s="218"/>
      <c r="AC79" s="493"/>
      <c r="AD79" s="218"/>
      <c r="AE79" s="493"/>
      <c r="AF79" s="218"/>
      <c r="AG79" s="493"/>
      <c r="AH79" s="218"/>
      <c r="AI79" s="493"/>
      <c r="AJ79" s="218"/>
      <c r="AK79" s="493"/>
      <c r="AL79" s="218"/>
      <c r="AM79" s="493"/>
      <c r="AN79" s="218"/>
      <c r="AO79" s="493"/>
      <c r="AP79" s="218"/>
      <c r="AQ79" s="493"/>
      <c r="AR79" s="218"/>
      <c r="AS79" s="493"/>
      <c r="AT79" s="218"/>
      <c r="AU79" s="218"/>
      <c r="AV79" s="218"/>
      <c r="AW79" s="218"/>
      <c r="AX79" s="218"/>
      <c r="AY79" s="218"/>
      <c r="AZ79" s="218"/>
      <c r="BA79" s="218"/>
      <c r="BB79" s="218"/>
      <c r="BC79" s="218"/>
      <c r="BD79" s="218"/>
      <c r="BE79" s="218"/>
      <c r="BF79" s="218"/>
      <c r="BG79" s="218"/>
      <c r="BH79" s="218"/>
      <c r="BI79" s="218"/>
      <c r="BJ79" s="218"/>
      <c r="BK79" s="218"/>
      <c r="BL79" s="218"/>
      <c r="BM79" s="218"/>
      <c r="BN79" s="218"/>
      <c r="BO79" s="218"/>
      <c r="BP79" s="218"/>
      <c r="BQ79" s="218"/>
      <c r="BR79" s="218"/>
      <c r="BS79" s="218"/>
      <c r="BT79" s="218"/>
      <c r="BU79" s="218"/>
      <c r="BV79" s="218"/>
      <c r="BW79" s="218"/>
      <c r="BX79" s="218"/>
      <c r="BY79" s="218"/>
      <c r="BZ79" s="218"/>
      <c r="CA79" s="218"/>
      <c r="CB79" s="218"/>
      <c r="CC79" s="218"/>
      <c r="CD79" s="218"/>
      <c r="CE79" s="218"/>
      <c r="CF79" s="218"/>
      <c r="CG79" s="218"/>
      <c r="CH79" s="218"/>
      <c r="CI79" s="218"/>
      <c r="CJ79" s="218"/>
      <c r="CK79" s="218"/>
      <c r="CL79" s="218"/>
      <c r="CM79" s="218"/>
      <c r="CN79" s="218"/>
      <c r="CO79" s="218"/>
      <c r="CP79" s="218"/>
      <c r="CQ79" s="218"/>
      <c r="CR79" s="218"/>
      <c r="CS79" s="218"/>
      <c r="CT79" s="218"/>
      <c r="CU79" s="218"/>
      <c r="CV79" s="218"/>
      <c r="CW79" s="218"/>
      <c r="CX79" s="218"/>
      <c r="CY79" s="218"/>
      <c r="CZ79" s="218"/>
      <c r="DA79" s="218"/>
      <c r="DB79" s="218"/>
      <c r="DC79" s="218"/>
      <c r="DD79" s="218"/>
      <c r="DE79" s="218"/>
      <c r="DF79" s="218"/>
      <c r="DG79" s="218"/>
      <c r="DH79" s="218"/>
      <c r="DI79" s="218"/>
      <c r="DJ79" s="218"/>
      <c r="DK79" s="218"/>
      <c r="DL79" s="218"/>
      <c r="DM79" s="218"/>
      <c r="DN79" s="218"/>
      <c r="DO79" s="218"/>
      <c r="DP79" s="218"/>
      <c r="DQ79" s="218"/>
      <c r="DR79" s="218"/>
      <c r="DS79" s="218"/>
      <c r="DT79" s="218"/>
      <c r="DU79" s="218"/>
      <c r="DV79" s="218"/>
      <c r="DW79" s="218"/>
      <c r="DX79" s="218"/>
      <c r="DY79" s="218"/>
      <c r="DZ79" s="218"/>
      <c r="EA79" s="218"/>
      <c r="EB79" s="218"/>
      <c r="EC79" s="218"/>
      <c r="ED79" s="218"/>
      <c r="EE79" s="218"/>
      <c r="EF79" s="218"/>
      <c r="EG79" s="218"/>
      <c r="EH79" s="218"/>
      <c r="EI79" s="218"/>
      <c r="EJ79" s="218"/>
      <c r="EK79" s="218"/>
      <c r="EL79" s="218"/>
      <c r="EM79" s="218"/>
      <c r="EN79" s="218"/>
      <c r="EO79" s="218"/>
      <c r="EP79" s="218"/>
      <c r="EQ79" s="218"/>
      <c r="ER79" s="218"/>
      <c r="ES79" s="218"/>
      <c r="ET79" s="218"/>
      <c r="EU79" s="218"/>
      <c r="EV79" s="218"/>
      <c r="EW79" s="218"/>
      <c r="EX79" s="218"/>
      <c r="EY79" s="218"/>
      <c r="EZ79" s="218"/>
      <c r="FA79" s="218"/>
      <c r="FB79" s="218"/>
      <c r="FC79" s="218"/>
      <c r="FD79" s="218"/>
      <c r="FE79" s="218"/>
      <c r="FF79" s="218"/>
      <c r="FG79" s="218"/>
      <c r="FH79" s="218"/>
      <c r="FI79" s="218"/>
      <c r="FJ79" s="218"/>
      <c r="FK79" s="218"/>
      <c r="FL79" s="218"/>
      <c r="FM79" s="218"/>
      <c r="FN79" s="218"/>
      <c r="FO79" s="218"/>
      <c r="FP79" s="218"/>
      <c r="FQ79" s="218"/>
      <c r="FR79" s="218"/>
      <c r="FS79" s="218"/>
      <c r="FT79" s="218"/>
      <c r="FU79" s="218"/>
      <c r="FV79" s="218"/>
      <c r="FW79" s="218"/>
      <c r="FX79" s="218"/>
      <c r="FY79" s="218"/>
      <c r="FZ79" s="218"/>
      <c r="GA79" s="218"/>
      <c r="GB79" s="218"/>
      <c r="GC79" s="218"/>
      <c r="GD79" s="218"/>
      <c r="GE79" s="218"/>
      <c r="GF79" s="218"/>
      <c r="GG79" s="218"/>
      <c r="GH79" s="218"/>
      <c r="GI79" s="218"/>
      <c r="GJ79" s="218"/>
      <c r="GK79" s="218"/>
      <c r="GL79" s="218"/>
      <c r="GM79" s="218"/>
      <c r="GN79" s="218"/>
      <c r="GO79" s="218"/>
      <c r="GP79" s="218"/>
      <c r="GQ79" s="218"/>
      <c r="GR79" s="218"/>
      <c r="GS79" s="218"/>
      <c r="GT79" s="218"/>
      <c r="GU79" s="218"/>
      <c r="GV79" s="218"/>
      <c r="GW79" s="218"/>
      <c r="GX79" s="218"/>
      <c r="GY79" s="218"/>
      <c r="GZ79" s="218"/>
      <c r="HA79" s="218"/>
      <c r="HB79" s="218"/>
      <c r="HC79" s="218"/>
      <c r="HD79" s="218"/>
      <c r="HE79" s="218"/>
      <c r="HF79" s="218"/>
      <c r="HG79" s="218"/>
      <c r="HH79" s="218"/>
      <c r="HI79" s="218"/>
      <c r="HJ79" s="218"/>
      <c r="HK79" s="218"/>
      <c r="HL79" s="218"/>
      <c r="HM79" s="218"/>
      <c r="HN79" s="218"/>
      <c r="HO79" s="218"/>
      <c r="HP79" s="218"/>
      <c r="HQ79" s="218"/>
      <c r="HR79" s="218"/>
      <c r="HS79" s="218"/>
      <c r="HT79" s="218"/>
      <c r="HU79" s="218"/>
      <c r="HV79" s="218"/>
      <c r="HW79" s="218"/>
      <c r="HX79" s="218"/>
      <c r="HY79" s="218"/>
      <c r="HZ79" s="218"/>
      <c r="IA79" s="218"/>
      <c r="IB79" s="218"/>
      <c r="IC79" s="218"/>
      <c r="ID79" s="218"/>
      <c r="IE79" s="218"/>
      <c r="IF79" s="218"/>
      <c r="IG79" s="218"/>
      <c r="IH79" s="218"/>
      <c r="II79" s="218"/>
      <c r="IJ79" s="218"/>
      <c r="IK79" s="218"/>
      <c r="IL79" s="218"/>
      <c r="IM79" s="218"/>
      <c r="IN79" s="218"/>
      <c r="IO79" s="218"/>
      <c r="IP79" s="218"/>
      <c r="IQ79" s="218"/>
      <c r="IR79" s="218"/>
      <c r="IS79" s="218"/>
      <c r="IT79" s="218"/>
      <c r="IU79" s="218"/>
      <c r="IV79" s="218"/>
      <c r="IW79" s="218"/>
      <c r="IX79" s="218"/>
      <c r="IY79" s="218"/>
      <c r="IZ79" s="218"/>
      <c r="JA79" s="218"/>
      <c r="JB79" s="218"/>
      <c r="JC79" s="218"/>
      <c r="JD79" s="218"/>
      <c r="JE79" s="218"/>
      <c r="JF79" s="218"/>
      <c r="JG79" s="218"/>
      <c r="JH79" s="218"/>
      <c r="JI79" s="218"/>
      <c r="JJ79" s="218"/>
      <c r="JK79" s="218"/>
      <c r="JL79" s="218"/>
      <c r="JM79" s="218"/>
      <c r="JN79" s="218"/>
      <c r="JO79" s="218"/>
      <c r="JP79" s="218"/>
      <c r="JQ79" s="218"/>
      <c r="JR79" s="218"/>
      <c r="JS79" s="218"/>
      <c r="JT79" s="218"/>
      <c r="JU79" s="218"/>
      <c r="JV79" s="218"/>
      <c r="JW79" s="218"/>
      <c r="JX79" s="218"/>
      <c r="JY79" s="218"/>
      <c r="JZ79" s="218"/>
      <c r="KA79" s="218"/>
      <c r="KB79" s="218"/>
      <c r="KC79" s="218"/>
      <c r="KD79" s="218"/>
      <c r="KE79" s="218"/>
      <c r="KF79" s="218"/>
      <c r="KG79" s="218"/>
      <c r="KH79" s="218"/>
      <c r="KI79" s="218"/>
      <c r="KJ79" s="218"/>
      <c r="KK79" s="218"/>
      <c r="KL79" s="218"/>
      <c r="KM79" s="218"/>
      <c r="KN79" s="218"/>
      <c r="KO79" s="218"/>
      <c r="KP79" s="218"/>
      <c r="KQ79" s="218"/>
      <c r="KR79" s="218"/>
      <c r="KS79" s="218"/>
      <c r="KT79" s="218"/>
      <c r="KU79" s="218"/>
      <c r="KV79" s="218"/>
      <c r="KW79" s="218"/>
      <c r="KX79" s="218"/>
      <c r="KY79" s="218"/>
      <c r="KZ79" s="218"/>
      <c r="LA79" s="218"/>
      <c r="LB79" s="218"/>
      <c r="LC79" s="218"/>
      <c r="LD79" s="218"/>
      <c r="LE79" s="218"/>
      <c r="LF79" s="218"/>
      <c r="LG79" s="218"/>
      <c r="LH79" s="218"/>
      <c r="LI79" s="218"/>
      <c r="LJ79" s="218"/>
      <c r="LK79" s="218"/>
      <c r="LL79" s="218"/>
      <c r="LM79" s="218"/>
      <c r="LN79" s="218"/>
      <c r="LO79" s="218"/>
      <c r="LP79" s="218"/>
      <c r="LQ79" s="218"/>
      <c r="LR79" s="218"/>
      <c r="LS79" s="218"/>
      <c r="LT79" s="218"/>
      <c r="LU79" s="218"/>
      <c r="LV79" s="218"/>
      <c r="LW79" s="218"/>
      <c r="LX79" s="218"/>
      <c r="LY79" s="218"/>
      <c r="LZ79" s="218"/>
      <c r="MA79" s="218"/>
      <c r="MB79" s="218"/>
      <c r="MC79" s="218"/>
      <c r="MD79" s="218"/>
      <c r="ME79" s="218"/>
      <c r="MF79" s="218"/>
      <c r="MG79" s="218"/>
      <c r="MH79" s="218"/>
      <c r="MI79" s="218"/>
      <c r="MJ79" s="218"/>
      <c r="MK79" s="218"/>
      <c r="ML79" s="218"/>
      <c r="MM79" s="218"/>
      <c r="MN79" s="218"/>
      <c r="MO79" s="218"/>
      <c r="MP79" s="218"/>
      <c r="MQ79" s="218"/>
      <c r="MR79" s="218"/>
      <c r="MS79" s="218"/>
      <c r="MT79" s="218"/>
      <c r="MU79" s="218"/>
      <c r="MV79" s="218"/>
      <c r="MW79" s="218"/>
      <c r="MX79" s="218"/>
      <c r="MY79" s="218"/>
      <c r="MZ79" s="218"/>
      <c r="NA79" s="218"/>
      <c r="NB79" s="218"/>
      <c r="NC79" s="218"/>
      <c r="ND79" s="218"/>
      <c r="NE79" s="218"/>
      <c r="NF79" s="218"/>
      <c r="NG79" s="218"/>
      <c r="NH79" s="218"/>
      <c r="NI79" s="218"/>
      <c r="NJ79" s="218"/>
      <c r="NK79" s="218"/>
      <c r="NL79" s="218"/>
      <c r="NM79" s="218"/>
      <c r="NN79" s="218"/>
      <c r="NO79" s="218"/>
      <c r="NP79" s="218"/>
      <c r="NQ79" s="218"/>
      <c r="NR79" s="218"/>
      <c r="NS79" s="218"/>
      <c r="NT79" s="218"/>
      <c r="NU79" s="218"/>
      <c r="NV79" s="218"/>
      <c r="NW79" s="218"/>
      <c r="NX79" s="218"/>
      <c r="NY79" s="218"/>
      <c r="NZ79" s="218"/>
      <c r="OA79" s="218"/>
      <c r="OB79" s="218"/>
      <c r="OC79" s="218"/>
      <c r="OD79" s="218"/>
      <c r="OE79" s="218"/>
      <c r="OF79" s="218"/>
      <c r="OG79" s="218"/>
      <c r="OH79" s="218"/>
      <c r="OI79" s="218"/>
      <c r="OJ79" s="218"/>
      <c r="OK79" s="218"/>
      <c r="OL79" s="218"/>
      <c r="OM79" s="218"/>
      <c r="ON79" s="218"/>
      <c r="OO79" s="218"/>
      <c r="OP79" s="218"/>
      <c r="OQ79" s="218"/>
      <c r="OR79" s="218"/>
      <c r="OS79" s="218"/>
      <c r="OT79" s="218"/>
      <c r="OU79" s="218"/>
      <c r="OV79" s="218"/>
      <c r="OW79" s="218"/>
      <c r="OX79" s="218"/>
      <c r="OY79" s="218"/>
      <c r="OZ79" s="218"/>
      <c r="PA79" s="218"/>
      <c r="PB79" s="218"/>
      <c r="PC79" s="218"/>
      <c r="PD79" s="218"/>
      <c r="PE79" s="218"/>
      <c r="PF79" s="218"/>
      <c r="PG79" s="218"/>
      <c r="PH79" s="218"/>
      <c r="PI79" s="218"/>
      <c r="PJ79" s="218"/>
      <c r="PK79" s="218"/>
      <c r="PL79" s="218"/>
      <c r="PM79" s="218"/>
      <c r="PN79" s="218"/>
      <c r="PO79" s="218"/>
      <c r="PP79" s="218"/>
      <c r="PQ79" s="218"/>
      <c r="PR79" s="218"/>
      <c r="PS79" s="218"/>
      <c r="PT79" s="218"/>
      <c r="PU79" s="218"/>
      <c r="PV79" s="218"/>
      <c r="PW79" s="218"/>
      <c r="PX79" s="218"/>
      <c r="PY79" s="218"/>
      <c r="PZ79" s="218"/>
      <c r="QA79" s="218"/>
      <c r="QB79" s="218"/>
      <c r="QC79" s="218"/>
      <c r="QD79" s="218"/>
      <c r="QE79" s="218"/>
      <c r="QF79" s="218"/>
      <c r="QG79" s="218"/>
      <c r="QH79" s="218"/>
      <c r="QI79" s="218"/>
      <c r="QJ79" s="218"/>
      <c r="QK79" s="218"/>
      <c r="QL79" s="218"/>
      <c r="QM79" s="218"/>
      <c r="QN79" s="218"/>
      <c r="QO79" s="218"/>
      <c r="QP79" s="218"/>
      <c r="QQ79" s="218"/>
      <c r="QR79" s="218"/>
      <c r="QS79" s="218"/>
      <c r="QT79" s="218"/>
      <c r="QU79" s="218"/>
      <c r="QV79" s="218"/>
      <c r="QW79" s="218"/>
      <c r="QX79" s="218"/>
      <c r="QY79" s="218"/>
      <c r="QZ79" s="218"/>
      <c r="RA79" s="218"/>
      <c r="RB79" s="218"/>
      <c r="RC79" s="219"/>
    </row>
    <row r="80" ht="25.4" customHeight="1">
      <c r="A80" s="517"/>
      <c r="B80" s="517"/>
      <c r="C80" s="517"/>
      <c r="D80" s="517"/>
      <c r="E80" s="517"/>
      <c r="F80" s="517"/>
      <c r="G80" s="517"/>
      <c r="H80" s="517"/>
      <c r="I80" s="517"/>
      <c r="J80" s="518"/>
      <c r="K80" s="218"/>
      <c r="L80" s="493"/>
      <c r="M80" s="218"/>
      <c r="N80" s="493"/>
      <c r="O80" s="218"/>
      <c r="P80" s="493"/>
      <c r="Q80" s="218"/>
      <c r="R80" s="493"/>
      <c r="S80" s="218"/>
      <c r="T80" s="493"/>
      <c r="U80" s="218"/>
      <c r="V80" s="493"/>
      <c r="W80" s="218"/>
      <c r="X80" s="493"/>
      <c r="Y80" s="218"/>
      <c r="Z80" s="493"/>
      <c r="AA80" s="218"/>
      <c r="AB80" s="218"/>
      <c r="AC80" s="493"/>
      <c r="AD80" s="218"/>
      <c r="AE80" s="493"/>
      <c r="AF80" s="218"/>
      <c r="AG80" s="493"/>
      <c r="AH80" s="218"/>
      <c r="AI80" s="493"/>
      <c r="AJ80" s="218"/>
      <c r="AK80" s="493"/>
      <c r="AL80" s="218"/>
      <c r="AM80" s="493"/>
      <c r="AN80" s="218"/>
      <c r="AO80" s="493"/>
      <c r="AP80" s="218"/>
      <c r="AQ80" s="493"/>
      <c r="AR80" s="218"/>
      <c r="AS80" s="493"/>
      <c r="AT80" s="218"/>
      <c r="AU80" s="218"/>
      <c r="AV80" s="218"/>
      <c r="AW80" s="218"/>
      <c r="AX80" s="218"/>
      <c r="AY80" s="218"/>
      <c r="AZ80" s="218"/>
      <c r="BA80" s="218"/>
      <c r="BB80" s="218"/>
      <c r="BC80" s="218"/>
      <c r="BD80" s="218"/>
      <c r="BE80" s="218"/>
      <c r="BF80" s="218"/>
      <c r="BG80" s="218"/>
      <c r="BH80" s="218"/>
      <c r="BI80" s="218"/>
      <c r="BJ80" s="218"/>
      <c r="BK80" s="218"/>
      <c r="BL80" s="218"/>
      <c r="BM80" s="218"/>
      <c r="BN80" s="218"/>
      <c r="BO80" s="218"/>
      <c r="BP80" s="218"/>
      <c r="BQ80" s="218"/>
      <c r="BR80" s="218"/>
      <c r="BS80" s="218"/>
      <c r="BT80" s="218"/>
      <c r="BU80" s="218"/>
      <c r="BV80" s="218"/>
      <c r="BW80" s="218"/>
      <c r="BX80" s="218"/>
      <c r="BY80" s="218"/>
      <c r="BZ80" s="218"/>
      <c r="CA80" s="218"/>
      <c r="CB80" s="218"/>
      <c r="CC80" s="218"/>
      <c r="CD80" s="218"/>
      <c r="CE80" s="218"/>
      <c r="CF80" s="218"/>
      <c r="CG80" s="218"/>
      <c r="CH80" s="218"/>
      <c r="CI80" s="218"/>
      <c r="CJ80" s="218"/>
      <c r="CK80" s="218"/>
      <c r="CL80" s="218"/>
      <c r="CM80" s="218"/>
      <c r="CN80" s="218"/>
      <c r="CO80" s="218"/>
      <c r="CP80" s="218"/>
      <c r="CQ80" s="218"/>
      <c r="CR80" s="218"/>
      <c r="CS80" s="218"/>
      <c r="CT80" s="218"/>
      <c r="CU80" s="218"/>
      <c r="CV80" s="218"/>
      <c r="CW80" s="218"/>
      <c r="CX80" s="218"/>
      <c r="CY80" s="218"/>
      <c r="CZ80" s="218"/>
      <c r="DA80" s="218"/>
      <c r="DB80" s="218"/>
      <c r="DC80" s="218"/>
      <c r="DD80" s="218"/>
      <c r="DE80" s="218"/>
      <c r="DF80" s="218"/>
      <c r="DG80" s="218"/>
      <c r="DH80" s="218"/>
      <c r="DI80" s="218"/>
      <c r="DJ80" s="218"/>
      <c r="DK80" s="218"/>
      <c r="DL80" s="218"/>
      <c r="DM80" s="218"/>
      <c r="DN80" s="218"/>
      <c r="DO80" s="218"/>
      <c r="DP80" s="218"/>
      <c r="DQ80" s="218"/>
      <c r="DR80" s="218"/>
      <c r="DS80" s="218"/>
      <c r="DT80" s="218"/>
      <c r="DU80" s="218"/>
      <c r="DV80" s="218"/>
      <c r="DW80" s="218"/>
      <c r="DX80" s="218"/>
      <c r="DY80" s="218"/>
      <c r="DZ80" s="218"/>
      <c r="EA80" s="218"/>
      <c r="EB80" s="218"/>
      <c r="EC80" s="218"/>
      <c r="ED80" s="218"/>
      <c r="EE80" s="218"/>
      <c r="EF80" s="218"/>
      <c r="EG80" s="218"/>
      <c r="EH80" s="218"/>
      <c r="EI80" s="218"/>
      <c r="EJ80" s="218"/>
      <c r="EK80" s="218"/>
      <c r="EL80" s="218"/>
      <c r="EM80" s="218"/>
      <c r="EN80" s="218"/>
      <c r="EO80" s="218"/>
      <c r="EP80" s="218"/>
      <c r="EQ80" s="218"/>
      <c r="ER80" s="218"/>
      <c r="ES80" s="218"/>
      <c r="ET80" s="218"/>
      <c r="EU80" s="218"/>
      <c r="EV80" s="218"/>
      <c r="EW80" s="218"/>
      <c r="EX80" s="218"/>
      <c r="EY80" s="218"/>
      <c r="EZ80" s="218"/>
      <c r="FA80" s="218"/>
      <c r="FB80" s="218"/>
      <c r="FC80" s="218"/>
      <c r="FD80" s="218"/>
      <c r="FE80" s="218"/>
      <c r="FF80" s="218"/>
      <c r="FG80" s="218"/>
      <c r="FH80" s="218"/>
      <c r="FI80" s="218"/>
      <c r="FJ80" s="218"/>
      <c r="FK80" s="218"/>
      <c r="FL80" s="218"/>
      <c r="FM80" s="218"/>
      <c r="FN80" s="218"/>
      <c r="FO80" s="218"/>
      <c r="FP80" s="218"/>
      <c r="FQ80" s="218"/>
      <c r="FR80" s="218"/>
      <c r="FS80" s="218"/>
      <c r="FT80" s="218"/>
      <c r="FU80" s="218"/>
      <c r="FV80" s="218"/>
      <c r="FW80" s="218"/>
      <c r="FX80" s="218"/>
      <c r="FY80" s="218"/>
      <c r="FZ80" s="218"/>
      <c r="GA80" s="218"/>
      <c r="GB80" s="218"/>
      <c r="GC80" s="218"/>
      <c r="GD80" s="218"/>
      <c r="GE80" s="218"/>
      <c r="GF80" s="218"/>
      <c r="GG80" s="218"/>
      <c r="GH80" s="218"/>
      <c r="GI80" s="218"/>
      <c r="GJ80" s="218"/>
      <c r="GK80" s="218"/>
      <c r="GL80" s="218"/>
      <c r="GM80" s="218"/>
      <c r="GN80" s="218"/>
      <c r="GO80" s="218"/>
      <c r="GP80" s="218"/>
      <c r="GQ80" s="218"/>
      <c r="GR80" s="218"/>
      <c r="GS80" s="218"/>
      <c r="GT80" s="218"/>
      <c r="GU80" s="218"/>
      <c r="GV80" s="218"/>
      <c r="GW80" s="218"/>
      <c r="GX80" s="218"/>
      <c r="GY80" s="218"/>
      <c r="GZ80" s="218"/>
      <c r="HA80" s="218"/>
      <c r="HB80" s="218"/>
      <c r="HC80" s="218"/>
      <c r="HD80" s="218"/>
      <c r="HE80" s="218"/>
      <c r="HF80" s="218"/>
      <c r="HG80" s="218"/>
      <c r="HH80" s="218"/>
      <c r="HI80" s="218"/>
      <c r="HJ80" s="218"/>
      <c r="HK80" s="218"/>
      <c r="HL80" s="218"/>
      <c r="HM80" s="218"/>
      <c r="HN80" s="218"/>
      <c r="HO80" s="218"/>
      <c r="HP80" s="218"/>
      <c r="HQ80" s="218"/>
      <c r="HR80" s="218"/>
      <c r="HS80" s="218"/>
      <c r="HT80" s="218"/>
      <c r="HU80" s="218"/>
      <c r="HV80" s="218"/>
      <c r="HW80" s="218"/>
      <c r="HX80" s="218"/>
      <c r="HY80" s="218"/>
      <c r="HZ80" s="218"/>
      <c r="IA80" s="218"/>
      <c r="IB80" s="218"/>
      <c r="IC80" s="218"/>
      <c r="ID80" s="218"/>
      <c r="IE80" s="218"/>
      <c r="IF80" s="218"/>
      <c r="IG80" s="218"/>
      <c r="IH80" s="218"/>
      <c r="II80" s="218"/>
      <c r="IJ80" s="218"/>
      <c r="IK80" s="218"/>
      <c r="IL80" s="218"/>
      <c r="IM80" s="218"/>
      <c r="IN80" s="218"/>
      <c r="IO80" s="218"/>
      <c r="IP80" s="218"/>
      <c r="IQ80" s="218"/>
      <c r="IR80" s="218"/>
      <c r="IS80" s="218"/>
      <c r="IT80" s="218"/>
      <c r="IU80" s="218"/>
      <c r="IV80" s="218"/>
      <c r="IW80" s="218"/>
      <c r="IX80" s="218"/>
      <c r="IY80" s="218"/>
      <c r="IZ80" s="218"/>
      <c r="JA80" s="218"/>
      <c r="JB80" s="218"/>
      <c r="JC80" s="218"/>
      <c r="JD80" s="218"/>
      <c r="JE80" s="218"/>
      <c r="JF80" s="218"/>
      <c r="JG80" s="218"/>
      <c r="JH80" s="218"/>
      <c r="JI80" s="218"/>
      <c r="JJ80" s="218"/>
      <c r="JK80" s="218"/>
      <c r="JL80" s="218"/>
      <c r="JM80" s="218"/>
      <c r="JN80" s="218"/>
      <c r="JO80" s="218"/>
      <c r="JP80" s="218"/>
      <c r="JQ80" s="218"/>
      <c r="JR80" s="218"/>
      <c r="JS80" s="218"/>
      <c r="JT80" s="218"/>
      <c r="JU80" s="218"/>
      <c r="JV80" s="218"/>
      <c r="JW80" s="218"/>
      <c r="JX80" s="218"/>
      <c r="JY80" s="218"/>
      <c r="JZ80" s="218"/>
      <c r="KA80" s="218"/>
      <c r="KB80" s="218"/>
      <c r="KC80" s="218"/>
      <c r="KD80" s="218"/>
      <c r="KE80" s="218"/>
      <c r="KF80" s="218"/>
      <c r="KG80" s="218"/>
      <c r="KH80" s="218"/>
      <c r="KI80" s="218"/>
      <c r="KJ80" s="218"/>
      <c r="KK80" s="218"/>
      <c r="KL80" s="218"/>
      <c r="KM80" s="218"/>
      <c r="KN80" s="218"/>
      <c r="KO80" s="218"/>
      <c r="KP80" s="218"/>
      <c r="KQ80" s="218"/>
      <c r="KR80" s="218"/>
      <c r="KS80" s="218"/>
      <c r="KT80" s="218"/>
      <c r="KU80" s="218"/>
      <c r="KV80" s="218"/>
      <c r="KW80" s="218"/>
      <c r="KX80" s="218"/>
      <c r="KY80" s="218"/>
      <c r="KZ80" s="218"/>
      <c r="LA80" s="218"/>
      <c r="LB80" s="218"/>
      <c r="LC80" s="218"/>
      <c r="LD80" s="218"/>
      <c r="LE80" s="218"/>
      <c r="LF80" s="218"/>
      <c r="LG80" s="218"/>
      <c r="LH80" s="218"/>
      <c r="LI80" s="218"/>
      <c r="LJ80" s="218"/>
      <c r="LK80" s="218"/>
      <c r="LL80" s="218"/>
      <c r="LM80" s="218"/>
      <c r="LN80" s="218"/>
      <c r="LO80" s="218"/>
      <c r="LP80" s="218"/>
      <c r="LQ80" s="218"/>
      <c r="LR80" s="218"/>
      <c r="LS80" s="218"/>
      <c r="LT80" s="218"/>
      <c r="LU80" s="218"/>
      <c r="LV80" s="218"/>
      <c r="LW80" s="218"/>
      <c r="LX80" s="218"/>
      <c r="LY80" s="218"/>
      <c r="LZ80" s="218"/>
      <c r="MA80" s="218"/>
      <c r="MB80" s="218"/>
      <c r="MC80" s="218"/>
      <c r="MD80" s="218"/>
      <c r="ME80" s="218"/>
      <c r="MF80" s="218"/>
      <c r="MG80" s="218"/>
      <c r="MH80" s="218"/>
      <c r="MI80" s="218"/>
      <c r="MJ80" s="218"/>
      <c r="MK80" s="218"/>
      <c r="ML80" s="218"/>
      <c r="MM80" s="218"/>
      <c r="MN80" s="218"/>
      <c r="MO80" s="218"/>
      <c r="MP80" s="218"/>
      <c r="MQ80" s="218"/>
      <c r="MR80" s="218"/>
      <c r="MS80" s="218"/>
      <c r="MT80" s="218"/>
      <c r="MU80" s="218"/>
      <c r="MV80" s="218"/>
      <c r="MW80" s="218"/>
      <c r="MX80" s="218"/>
      <c r="MY80" s="218"/>
      <c r="MZ80" s="218"/>
      <c r="NA80" s="218"/>
      <c r="NB80" s="218"/>
      <c r="NC80" s="218"/>
      <c r="ND80" s="218"/>
      <c r="NE80" s="218"/>
      <c r="NF80" s="218"/>
      <c r="NG80" s="218"/>
      <c r="NH80" s="218"/>
      <c r="NI80" s="218"/>
      <c r="NJ80" s="218"/>
      <c r="NK80" s="218"/>
      <c r="NL80" s="218"/>
      <c r="NM80" s="218"/>
      <c r="NN80" s="218"/>
      <c r="NO80" s="218"/>
      <c r="NP80" s="218"/>
      <c r="NQ80" s="218"/>
      <c r="NR80" s="218"/>
      <c r="NS80" s="218"/>
      <c r="NT80" s="218"/>
      <c r="NU80" s="218"/>
      <c r="NV80" s="218"/>
      <c r="NW80" s="218"/>
      <c r="NX80" s="218"/>
      <c r="NY80" s="218"/>
      <c r="NZ80" s="218"/>
      <c r="OA80" s="218"/>
      <c r="OB80" s="218"/>
      <c r="OC80" s="218"/>
      <c r="OD80" s="218"/>
      <c r="OE80" s="218"/>
      <c r="OF80" s="218"/>
      <c r="OG80" s="218"/>
      <c r="OH80" s="218"/>
      <c r="OI80" s="218"/>
      <c r="OJ80" s="218"/>
      <c r="OK80" s="218"/>
      <c r="OL80" s="218"/>
      <c r="OM80" s="218"/>
      <c r="ON80" s="218"/>
      <c r="OO80" s="218"/>
      <c r="OP80" s="218"/>
      <c r="OQ80" s="218"/>
      <c r="OR80" s="218"/>
      <c r="OS80" s="218"/>
      <c r="OT80" s="218"/>
      <c r="OU80" s="218"/>
      <c r="OV80" s="218"/>
      <c r="OW80" s="218"/>
      <c r="OX80" s="218"/>
      <c r="OY80" s="218"/>
      <c r="OZ80" s="218"/>
      <c r="PA80" s="218"/>
      <c r="PB80" s="218"/>
      <c r="PC80" s="218"/>
      <c r="PD80" s="218"/>
      <c r="PE80" s="218"/>
      <c r="PF80" s="218"/>
      <c r="PG80" s="218"/>
      <c r="PH80" s="218"/>
      <c r="PI80" s="218"/>
      <c r="PJ80" s="218"/>
      <c r="PK80" s="218"/>
      <c r="PL80" s="218"/>
      <c r="PM80" s="218"/>
      <c r="PN80" s="218"/>
      <c r="PO80" s="218"/>
      <c r="PP80" s="218"/>
      <c r="PQ80" s="218"/>
      <c r="PR80" s="218"/>
      <c r="PS80" s="218"/>
      <c r="PT80" s="218"/>
      <c r="PU80" s="218"/>
      <c r="PV80" s="218"/>
      <c r="PW80" s="218"/>
      <c r="PX80" s="218"/>
      <c r="PY80" s="218"/>
      <c r="PZ80" s="218"/>
      <c r="QA80" s="218"/>
      <c r="QB80" s="218"/>
      <c r="QC80" s="218"/>
      <c r="QD80" s="218"/>
      <c r="QE80" s="218"/>
      <c r="QF80" s="218"/>
      <c r="QG80" s="218"/>
      <c r="QH80" s="218"/>
      <c r="QI80" s="218"/>
      <c r="QJ80" s="218"/>
      <c r="QK80" s="218"/>
      <c r="QL80" s="218"/>
      <c r="QM80" s="218"/>
      <c r="QN80" s="218"/>
      <c r="QO80" s="218"/>
      <c r="QP80" s="218"/>
      <c r="QQ80" s="218"/>
      <c r="QR80" s="218"/>
      <c r="QS80" s="218"/>
      <c r="QT80" s="218"/>
      <c r="QU80" s="218"/>
      <c r="QV80" s="218"/>
      <c r="QW80" s="218"/>
      <c r="QX80" s="218"/>
      <c r="QY80" s="218"/>
      <c r="QZ80" s="218"/>
      <c r="RA80" s="218"/>
      <c r="RB80" s="218"/>
      <c r="RC80" s="219"/>
    </row>
    <row r="81" ht="25.4" customHeight="1">
      <c r="A81" s="517"/>
      <c r="B81" s="517"/>
      <c r="C81" s="517"/>
      <c r="D81" s="517"/>
      <c r="E81" s="517"/>
      <c r="F81" s="517"/>
      <c r="G81" s="517"/>
      <c r="H81" s="517"/>
      <c r="I81" s="517"/>
      <c r="J81" s="518"/>
      <c r="K81" s="218"/>
      <c r="L81" s="493"/>
      <c r="M81" s="218"/>
      <c r="N81" s="493"/>
      <c r="O81" s="218"/>
      <c r="P81" s="493"/>
      <c r="Q81" s="218"/>
      <c r="R81" s="493"/>
      <c r="S81" s="218"/>
      <c r="T81" s="493"/>
      <c r="U81" s="218"/>
      <c r="V81" s="493"/>
      <c r="W81" s="218"/>
      <c r="X81" s="493"/>
      <c r="Y81" s="218"/>
      <c r="Z81" s="493"/>
      <c r="AA81" s="218"/>
      <c r="AB81" s="218"/>
      <c r="AC81" s="493"/>
      <c r="AD81" s="218"/>
      <c r="AE81" s="493"/>
      <c r="AF81" s="218"/>
      <c r="AG81" s="493"/>
      <c r="AH81" s="218"/>
      <c r="AI81" s="493"/>
      <c r="AJ81" s="218"/>
      <c r="AK81" s="493"/>
      <c r="AL81" s="218"/>
      <c r="AM81" s="493"/>
      <c r="AN81" s="218"/>
      <c r="AO81" s="493"/>
      <c r="AP81" s="218"/>
      <c r="AQ81" s="493"/>
      <c r="AR81" s="218"/>
      <c r="AS81" s="493"/>
      <c r="AT81" s="218"/>
      <c r="AU81" s="218"/>
      <c r="AV81" s="218"/>
      <c r="AW81" s="218"/>
      <c r="AX81" s="218"/>
      <c r="AY81" s="218"/>
      <c r="AZ81" s="218"/>
      <c r="BA81" s="218"/>
      <c r="BB81" s="218"/>
      <c r="BC81" s="218"/>
      <c r="BD81" s="218"/>
      <c r="BE81" s="218"/>
      <c r="BF81" s="218"/>
      <c r="BG81" s="218"/>
      <c r="BH81" s="218"/>
      <c r="BI81" s="218"/>
      <c r="BJ81" s="218"/>
      <c r="BK81" s="218"/>
      <c r="BL81" s="218"/>
      <c r="BM81" s="218"/>
      <c r="BN81" s="218"/>
      <c r="BO81" s="218"/>
      <c r="BP81" s="218"/>
      <c r="BQ81" s="218"/>
      <c r="BR81" s="218"/>
      <c r="BS81" s="218"/>
      <c r="BT81" s="218"/>
      <c r="BU81" s="218"/>
      <c r="BV81" s="218"/>
      <c r="BW81" s="218"/>
      <c r="BX81" s="218"/>
      <c r="BY81" s="218"/>
      <c r="BZ81" s="218"/>
      <c r="CA81" s="218"/>
      <c r="CB81" s="218"/>
      <c r="CC81" s="218"/>
      <c r="CD81" s="218"/>
      <c r="CE81" s="218"/>
      <c r="CF81" s="218"/>
      <c r="CG81" s="218"/>
      <c r="CH81" s="218"/>
      <c r="CI81" s="218"/>
      <c r="CJ81" s="218"/>
      <c r="CK81" s="218"/>
      <c r="CL81" s="218"/>
      <c r="CM81" s="218"/>
      <c r="CN81" s="218"/>
      <c r="CO81" s="218"/>
      <c r="CP81" s="218"/>
      <c r="CQ81" s="218"/>
      <c r="CR81" s="218"/>
      <c r="CS81" s="218"/>
      <c r="CT81" s="218"/>
      <c r="CU81" s="218"/>
      <c r="CV81" s="218"/>
      <c r="CW81" s="218"/>
      <c r="CX81" s="218"/>
      <c r="CY81" s="218"/>
      <c r="CZ81" s="218"/>
      <c r="DA81" s="218"/>
      <c r="DB81" s="218"/>
      <c r="DC81" s="218"/>
      <c r="DD81" s="218"/>
      <c r="DE81" s="218"/>
      <c r="DF81" s="218"/>
      <c r="DG81" s="218"/>
      <c r="DH81" s="218"/>
      <c r="DI81" s="218"/>
      <c r="DJ81" s="218"/>
      <c r="DK81" s="218"/>
      <c r="DL81" s="218"/>
      <c r="DM81" s="218"/>
      <c r="DN81" s="218"/>
      <c r="DO81" s="218"/>
      <c r="DP81" s="218"/>
      <c r="DQ81" s="218"/>
      <c r="DR81" s="218"/>
      <c r="DS81" s="218"/>
      <c r="DT81" s="218"/>
      <c r="DU81" s="218"/>
      <c r="DV81" s="218"/>
      <c r="DW81" s="218"/>
      <c r="DX81" s="218"/>
      <c r="DY81" s="218"/>
      <c r="DZ81" s="218"/>
      <c r="EA81" s="218"/>
      <c r="EB81" s="218"/>
      <c r="EC81" s="218"/>
      <c r="ED81" s="218"/>
      <c r="EE81" s="218"/>
      <c r="EF81" s="218"/>
      <c r="EG81" s="218"/>
      <c r="EH81" s="218"/>
      <c r="EI81" s="218"/>
      <c r="EJ81" s="218"/>
      <c r="EK81" s="218"/>
      <c r="EL81" s="218"/>
      <c r="EM81" s="218"/>
      <c r="EN81" s="218"/>
      <c r="EO81" s="218"/>
      <c r="EP81" s="218"/>
      <c r="EQ81" s="218"/>
      <c r="ER81" s="218"/>
      <c r="ES81" s="218"/>
      <c r="ET81" s="218"/>
      <c r="EU81" s="218"/>
      <c r="EV81" s="218"/>
      <c r="EW81" s="218"/>
      <c r="EX81" s="218"/>
      <c r="EY81" s="218"/>
      <c r="EZ81" s="218"/>
      <c r="FA81" s="218"/>
      <c r="FB81" s="218"/>
      <c r="FC81" s="218"/>
      <c r="FD81" s="218"/>
      <c r="FE81" s="218"/>
      <c r="FF81" s="218"/>
      <c r="FG81" s="218"/>
      <c r="FH81" s="218"/>
      <c r="FI81" s="218"/>
      <c r="FJ81" s="218"/>
      <c r="FK81" s="218"/>
      <c r="FL81" s="218"/>
      <c r="FM81" s="218"/>
      <c r="FN81" s="218"/>
      <c r="FO81" s="218"/>
      <c r="FP81" s="218"/>
      <c r="FQ81" s="218"/>
      <c r="FR81" s="218"/>
      <c r="FS81" s="218"/>
      <c r="FT81" s="218"/>
      <c r="FU81" s="218"/>
      <c r="FV81" s="218"/>
      <c r="FW81" s="218"/>
      <c r="FX81" s="218"/>
      <c r="FY81" s="218"/>
      <c r="FZ81" s="218"/>
      <c r="GA81" s="218"/>
      <c r="GB81" s="218"/>
      <c r="GC81" s="218"/>
      <c r="GD81" s="218"/>
      <c r="GE81" s="218"/>
      <c r="GF81" s="218"/>
      <c r="GG81" s="218"/>
      <c r="GH81" s="218"/>
      <c r="GI81" s="218"/>
      <c r="GJ81" s="218"/>
      <c r="GK81" s="218"/>
      <c r="GL81" s="218"/>
      <c r="GM81" s="218"/>
      <c r="GN81" s="218"/>
      <c r="GO81" s="218"/>
      <c r="GP81" s="218"/>
      <c r="GQ81" s="218"/>
      <c r="GR81" s="218"/>
      <c r="GS81" s="218"/>
      <c r="GT81" s="218"/>
      <c r="GU81" s="218"/>
      <c r="GV81" s="218"/>
      <c r="GW81" s="218"/>
      <c r="GX81" s="218"/>
      <c r="GY81" s="218"/>
      <c r="GZ81" s="218"/>
      <c r="HA81" s="218"/>
      <c r="HB81" s="218"/>
      <c r="HC81" s="218"/>
      <c r="HD81" s="218"/>
      <c r="HE81" s="218"/>
      <c r="HF81" s="218"/>
      <c r="HG81" s="218"/>
      <c r="HH81" s="218"/>
      <c r="HI81" s="218"/>
      <c r="HJ81" s="218"/>
      <c r="HK81" s="218"/>
      <c r="HL81" s="218"/>
      <c r="HM81" s="218"/>
      <c r="HN81" s="218"/>
      <c r="HO81" s="218"/>
      <c r="HP81" s="218"/>
      <c r="HQ81" s="218"/>
      <c r="HR81" s="218"/>
      <c r="HS81" s="218"/>
      <c r="HT81" s="218"/>
      <c r="HU81" s="218"/>
      <c r="HV81" s="218"/>
      <c r="HW81" s="218"/>
      <c r="HX81" s="218"/>
      <c r="HY81" s="218"/>
      <c r="HZ81" s="218"/>
      <c r="IA81" s="218"/>
      <c r="IB81" s="218"/>
      <c r="IC81" s="218"/>
      <c r="ID81" s="218"/>
      <c r="IE81" s="218"/>
      <c r="IF81" s="218"/>
      <c r="IG81" s="218"/>
      <c r="IH81" s="218"/>
      <c r="II81" s="218"/>
      <c r="IJ81" s="218"/>
      <c r="IK81" s="218"/>
      <c r="IL81" s="218"/>
      <c r="IM81" s="218"/>
      <c r="IN81" s="218"/>
      <c r="IO81" s="218"/>
      <c r="IP81" s="218"/>
      <c r="IQ81" s="218"/>
      <c r="IR81" s="218"/>
      <c r="IS81" s="218"/>
      <c r="IT81" s="218"/>
      <c r="IU81" s="218"/>
      <c r="IV81" s="218"/>
      <c r="IW81" s="218"/>
      <c r="IX81" s="218"/>
      <c r="IY81" s="218"/>
      <c r="IZ81" s="218"/>
      <c r="JA81" s="218"/>
      <c r="JB81" s="218"/>
      <c r="JC81" s="218"/>
      <c r="JD81" s="218"/>
      <c r="JE81" s="218"/>
      <c r="JF81" s="218"/>
      <c r="JG81" s="218"/>
      <c r="JH81" s="218"/>
      <c r="JI81" s="218"/>
      <c r="JJ81" s="218"/>
      <c r="JK81" s="218"/>
      <c r="JL81" s="218"/>
      <c r="JM81" s="218"/>
      <c r="JN81" s="218"/>
      <c r="JO81" s="218"/>
      <c r="JP81" s="218"/>
      <c r="JQ81" s="218"/>
      <c r="JR81" s="218"/>
      <c r="JS81" s="218"/>
      <c r="JT81" s="218"/>
      <c r="JU81" s="218"/>
      <c r="JV81" s="218"/>
      <c r="JW81" s="218"/>
      <c r="JX81" s="218"/>
      <c r="JY81" s="218"/>
      <c r="JZ81" s="218"/>
      <c r="KA81" s="218"/>
      <c r="KB81" s="218"/>
      <c r="KC81" s="218"/>
      <c r="KD81" s="218"/>
      <c r="KE81" s="218"/>
      <c r="KF81" s="218"/>
      <c r="KG81" s="218"/>
      <c r="KH81" s="218"/>
      <c r="KI81" s="218"/>
      <c r="KJ81" s="218"/>
      <c r="KK81" s="218"/>
      <c r="KL81" s="218"/>
      <c r="KM81" s="218"/>
      <c r="KN81" s="218"/>
      <c r="KO81" s="218"/>
      <c r="KP81" s="218"/>
      <c r="KQ81" s="218"/>
      <c r="KR81" s="218"/>
      <c r="KS81" s="218"/>
      <c r="KT81" s="218"/>
      <c r="KU81" s="218"/>
      <c r="KV81" s="218"/>
      <c r="KW81" s="218"/>
      <c r="KX81" s="218"/>
      <c r="KY81" s="218"/>
      <c r="KZ81" s="218"/>
      <c r="LA81" s="218"/>
      <c r="LB81" s="218"/>
      <c r="LC81" s="218"/>
      <c r="LD81" s="218"/>
      <c r="LE81" s="218"/>
      <c r="LF81" s="218"/>
      <c r="LG81" s="218"/>
      <c r="LH81" s="218"/>
      <c r="LI81" s="218"/>
      <c r="LJ81" s="218"/>
      <c r="LK81" s="218"/>
      <c r="LL81" s="218"/>
      <c r="LM81" s="218"/>
      <c r="LN81" s="218"/>
      <c r="LO81" s="218"/>
      <c r="LP81" s="218"/>
      <c r="LQ81" s="218"/>
      <c r="LR81" s="218"/>
      <c r="LS81" s="218"/>
      <c r="LT81" s="218"/>
      <c r="LU81" s="218"/>
      <c r="LV81" s="218"/>
      <c r="LW81" s="218"/>
      <c r="LX81" s="218"/>
      <c r="LY81" s="218"/>
      <c r="LZ81" s="218"/>
      <c r="MA81" s="218"/>
      <c r="MB81" s="218"/>
      <c r="MC81" s="218"/>
      <c r="MD81" s="218"/>
      <c r="ME81" s="218"/>
      <c r="MF81" s="218"/>
      <c r="MG81" s="218"/>
      <c r="MH81" s="218"/>
      <c r="MI81" s="218"/>
      <c r="MJ81" s="218"/>
      <c r="MK81" s="218"/>
      <c r="ML81" s="218"/>
      <c r="MM81" s="218"/>
      <c r="MN81" s="218"/>
      <c r="MO81" s="218"/>
      <c r="MP81" s="218"/>
      <c r="MQ81" s="218"/>
      <c r="MR81" s="218"/>
      <c r="MS81" s="218"/>
      <c r="MT81" s="218"/>
      <c r="MU81" s="218"/>
      <c r="MV81" s="218"/>
      <c r="MW81" s="218"/>
      <c r="MX81" s="218"/>
      <c r="MY81" s="218"/>
      <c r="MZ81" s="218"/>
      <c r="NA81" s="218"/>
      <c r="NB81" s="218"/>
      <c r="NC81" s="218"/>
      <c r="ND81" s="218"/>
      <c r="NE81" s="218"/>
      <c r="NF81" s="218"/>
      <c r="NG81" s="218"/>
      <c r="NH81" s="218"/>
      <c r="NI81" s="218"/>
      <c r="NJ81" s="218"/>
      <c r="NK81" s="218"/>
      <c r="NL81" s="218"/>
      <c r="NM81" s="218"/>
      <c r="NN81" s="218"/>
      <c r="NO81" s="218"/>
      <c r="NP81" s="218"/>
      <c r="NQ81" s="218"/>
      <c r="NR81" s="218"/>
      <c r="NS81" s="218"/>
      <c r="NT81" s="218"/>
      <c r="NU81" s="218"/>
      <c r="NV81" s="218"/>
      <c r="NW81" s="218"/>
      <c r="NX81" s="218"/>
      <c r="NY81" s="218"/>
      <c r="NZ81" s="218"/>
      <c r="OA81" s="218"/>
      <c r="OB81" s="218"/>
      <c r="OC81" s="218"/>
      <c r="OD81" s="218"/>
      <c r="OE81" s="218"/>
      <c r="OF81" s="218"/>
      <c r="OG81" s="218"/>
      <c r="OH81" s="218"/>
      <c r="OI81" s="218"/>
      <c r="OJ81" s="218"/>
      <c r="OK81" s="218"/>
      <c r="OL81" s="218"/>
      <c r="OM81" s="218"/>
      <c r="ON81" s="218"/>
      <c r="OO81" s="218"/>
      <c r="OP81" s="218"/>
      <c r="OQ81" s="218"/>
      <c r="OR81" s="218"/>
      <c r="OS81" s="218"/>
      <c r="OT81" s="218"/>
      <c r="OU81" s="218"/>
      <c r="OV81" s="218"/>
      <c r="OW81" s="218"/>
      <c r="OX81" s="218"/>
      <c r="OY81" s="218"/>
      <c r="OZ81" s="218"/>
      <c r="PA81" s="218"/>
      <c r="PB81" s="218"/>
      <c r="PC81" s="218"/>
      <c r="PD81" s="218"/>
      <c r="PE81" s="218"/>
      <c r="PF81" s="218"/>
      <c r="PG81" s="218"/>
      <c r="PH81" s="218"/>
      <c r="PI81" s="218"/>
      <c r="PJ81" s="218"/>
      <c r="PK81" s="218"/>
      <c r="PL81" s="218"/>
      <c r="PM81" s="218"/>
      <c r="PN81" s="218"/>
      <c r="PO81" s="218"/>
      <c r="PP81" s="218"/>
      <c r="PQ81" s="218"/>
      <c r="PR81" s="218"/>
      <c r="PS81" s="218"/>
      <c r="PT81" s="218"/>
      <c r="PU81" s="218"/>
      <c r="PV81" s="218"/>
      <c r="PW81" s="218"/>
      <c r="PX81" s="218"/>
      <c r="PY81" s="218"/>
      <c r="PZ81" s="218"/>
      <c r="QA81" s="218"/>
      <c r="QB81" s="218"/>
      <c r="QC81" s="218"/>
      <c r="QD81" s="218"/>
      <c r="QE81" s="218"/>
      <c r="QF81" s="218"/>
      <c r="QG81" s="218"/>
      <c r="QH81" s="218"/>
      <c r="QI81" s="218"/>
      <c r="QJ81" s="218"/>
      <c r="QK81" s="218"/>
      <c r="QL81" s="218"/>
      <c r="QM81" s="218"/>
      <c r="QN81" s="218"/>
      <c r="QO81" s="218"/>
      <c r="QP81" s="218"/>
      <c r="QQ81" s="218"/>
      <c r="QR81" s="218"/>
      <c r="QS81" s="218"/>
      <c r="QT81" s="218"/>
      <c r="QU81" s="218"/>
      <c r="QV81" s="218"/>
      <c r="QW81" s="218"/>
      <c r="QX81" s="218"/>
      <c r="QY81" s="218"/>
      <c r="QZ81" s="218"/>
      <c r="RA81" s="218"/>
      <c r="RB81" s="218"/>
      <c r="RC81" s="219"/>
    </row>
    <row r="82" ht="25.4" customHeight="1">
      <c r="A82" s="173"/>
      <c r="B82" s="173"/>
      <c r="C82" s="173"/>
      <c r="D82" s="173"/>
      <c r="E82" s="173"/>
      <c r="F82" s="173"/>
      <c r="G82" s="173"/>
      <c r="H82" s="173"/>
      <c r="I82" s="173"/>
      <c r="J82" s="519"/>
      <c r="K82" s="218"/>
      <c r="L82" s="493"/>
      <c r="M82" s="218"/>
      <c r="N82" s="493"/>
      <c r="O82" s="218"/>
      <c r="P82" s="493"/>
      <c r="Q82" s="218"/>
      <c r="R82" s="493"/>
      <c r="S82" s="218"/>
      <c r="T82" s="493"/>
      <c r="U82" s="218"/>
      <c r="V82" s="493"/>
      <c r="W82" s="218"/>
      <c r="X82" s="493"/>
      <c r="Y82" s="218"/>
      <c r="Z82" s="493"/>
      <c r="AA82" s="218"/>
      <c r="AB82" s="218"/>
      <c r="AC82" s="493"/>
      <c r="AD82" s="218"/>
      <c r="AE82" s="493"/>
      <c r="AF82" s="218"/>
      <c r="AG82" s="493"/>
      <c r="AH82" s="218"/>
      <c r="AI82" s="493"/>
      <c r="AJ82" s="218"/>
      <c r="AK82" s="493"/>
      <c r="AL82" s="218"/>
      <c r="AM82" s="493"/>
      <c r="AN82" s="218"/>
      <c r="AO82" s="493"/>
      <c r="AP82" s="218"/>
      <c r="AQ82" s="493"/>
      <c r="AR82" s="218"/>
      <c r="AS82" s="493"/>
      <c r="AT82" s="218"/>
      <c r="AU82" s="218"/>
      <c r="AV82" s="218"/>
      <c r="AW82" s="218"/>
      <c r="AX82" s="218"/>
      <c r="AY82" s="218"/>
      <c r="AZ82" s="218"/>
      <c r="BA82" s="218"/>
      <c r="BB82" s="218"/>
      <c r="BC82" s="218"/>
      <c r="BD82" s="218"/>
      <c r="BE82" s="218"/>
      <c r="BF82" s="218"/>
      <c r="BG82" s="218"/>
      <c r="BH82" s="218"/>
      <c r="BI82" s="218"/>
      <c r="BJ82" s="218"/>
      <c r="BK82" s="218"/>
      <c r="BL82" s="218"/>
      <c r="BM82" s="218"/>
      <c r="BN82" s="218"/>
      <c r="BO82" s="218"/>
      <c r="BP82" s="218"/>
      <c r="BQ82" s="218"/>
      <c r="BR82" s="218"/>
      <c r="BS82" s="218"/>
      <c r="BT82" s="218"/>
      <c r="BU82" s="218"/>
      <c r="BV82" s="218"/>
      <c r="BW82" s="218"/>
      <c r="BX82" s="218"/>
      <c r="BY82" s="218"/>
      <c r="BZ82" s="218"/>
      <c r="CA82" s="218"/>
      <c r="CB82" s="218"/>
      <c r="CC82" s="218"/>
      <c r="CD82" s="218"/>
      <c r="CE82" s="218"/>
      <c r="CF82" s="218"/>
      <c r="CG82" s="218"/>
      <c r="CH82" s="218"/>
      <c r="CI82" s="218"/>
      <c r="CJ82" s="218"/>
      <c r="CK82" s="218"/>
      <c r="CL82" s="218"/>
      <c r="CM82" s="218"/>
      <c r="CN82" s="218"/>
      <c r="CO82" s="218"/>
      <c r="CP82" s="218"/>
      <c r="CQ82" s="218"/>
      <c r="CR82" s="218"/>
      <c r="CS82" s="218"/>
      <c r="CT82" s="218"/>
      <c r="CU82" s="218"/>
      <c r="CV82" s="218"/>
      <c r="CW82" s="218"/>
      <c r="CX82" s="218"/>
      <c r="CY82" s="218"/>
      <c r="CZ82" s="218"/>
      <c r="DA82" s="218"/>
      <c r="DB82" s="218"/>
      <c r="DC82" s="218"/>
      <c r="DD82" s="218"/>
      <c r="DE82" s="218"/>
      <c r="DF82" s="218"/>
      <c r="DG82" s="218"/>
      <c r="DH82" s="218"/>
      <c r="DI82" s="218"/>
      <c r="DJ82" s="218"/>
      <c r="DK82" s="218"/>
      <c r="DL82" s="218"/>
      <c r="DM82" s="218"/>
      <c r="DN82" s="218"/>
      <c r="DO82" s="218"/>
      <c r="DP82" s="218"/>
      <c r="DQ82" s="218"/>
      <c r="DR82" s="218"/>
      <c r="DS82" s="218"/>
      <c r="DT82" s="218"/>
      <c r="DU82" s="218"/>
      <c r="DV82" s="218"/>
      <c r="DW82" s="218"/>
      <c r="DX82" s="218"/>
      <c r="DY82" s="218"/>
      <c r="DZ82" s="218"/>
      <c r="EA82" s="218"/>
      <c r="EB82" s="218"/>
      <c r="EC82" s="218"/>
      <c r="ED82" s="218"/>
      <c r="EE82" s="218"/>
      <c r="EF82" s="218"/>
      <c r="EG82" s="218"/>
      <c r="EH82" s="218"/>
      <c r="EI82" s="218"/>
      <c r="EJ82" s="218"/>
      <c r="EK82" s="218"/>
      <c r="EL82" s="218"/>
      <c r="EM82" s="218"/>
      <c r="EN82" s="218"/>
      <c r="EO82" s="218"/>
      <c r="EP82" s="218"/>
      <c r="EQ82" s="218"/>
      <c r="ER82" s="218"/>
      <c r="ES82" s="218"/>
      <c r="ET82" s="218"/>
      <c r="EU82" s="218"/>
      <c r="EV82" s="218"/>
      <c r="EW82" s="218"/>
      <c r="EX82" s="218"/>
      <c r="EY82" s="218"/>
      <c r="EZ82" s="218"/>
      <c r="FA82" s="218"/>
      <c r="FB82" s="218"/>
      <c r="FC82" s="218"/>
      <c r="FD82" s="218"/>
      <c r="FE82" s="218"/>
      <c r="FF82" s="218"/>
      <c r="FG82" s="218"/>
      <c r="FH82" s="218"/>
      <c r="FI82" s="218"/>
      <c r="FJ82" s="218"/>
      <c r="FK82" s="218"/>
      <c r="FL82" s="218"/>
      <c r="FM82" s="218"/>
      <c r="FN82" s="218"/>
      <c r="FO82" s="218"/>
      <c r="FP82" s="218"/>
      <c r="FQ82" s="218"/>
      <c r="FR82" s="218"/>
      <c r="FS82" s="218"/>
      <c r="FT82" s="218"/>
      <c r="FU82" s="218"/>
      <c r="FV82" s="218"/>
      <c r="FW82" s="218"/>
      <c r="FX82" s="218"/>
      <c r="FY82" s="218"/>
      <c r="FZ82" s="218"/>
      <c r="GA82" s="218"/>
      <c r="GB82" s="218"/>
      <c r="GC82" s="218"/>
      <c r="GD82" s="218"/>
      <c r="GE82" s="218"/>
      <c r="GF82" s="218"/>
      <c r="GG82" s="218"/>
      <c r="GH82" s="218"/>
      <c r="GI82" s="218"/>
      <c r="GJ82" s="218"/>
      <c r="GK82" s="218"/>
      <c r="GL82" s="218"/>
      <c r="GM82" s="218"/>
      <c r="GN82" s="218"/>
      <c r="GO82" s="218"/>
      <c r="GP82" s="218"/>
      <c r="GQ82" s="218"/>
      <c r="GR82" s="218"/>
      <c r="GS82" s="218"/>
      <c r="GT82" s="218"/>
      <c r="GU82" s="218"/>
      <c r="GV82" s="218"/>
      <c r="GW82" s="218"/>
      <c r="GX82" s="218"/>
      <c r="GY82" s="218"/>
      <c r="GZ82" s="218"/>
      <c r="HA82" s="218"/>
      <c r="HB82" s="218"/>
      <c r="HC82" s="218"/>
      <c r="HD82" s="218"/>
      <c r="HE82" s="218"/>
      <c r="HF82" s="218"/>
      <c r="HG82" s="218"/>
      <c r="HH82" s="218"/>
      <c r="HI82" s="218"/>
      <c r="HJ82" s="218"/>
      <c r="HK82" s="218"/>
      <c r="HL82" s="218"/>
      <c r="HM82" s="218"/>
      <c r="HN82" s="218"/>
      <c r="HO82" s="218"/>
      <c r="HP82" s="218"/>
      <c r="HQ82" s="218"/>
      <c r="HR82" s="218"/>
      <c r="HS82" s="218"/>
      <c r="HT82" s="218"/>
      <c r="HU82" s="218"/>
      <c r="HV82" s="218"/>
      <c r="HW82" s="218"/>
      <c r="HX82" s="218"/>
      <c r="HY82" s="218"/>
      <c r="HZ82" s="218"/>
      <c r="IA82" s="218"/>
      <c r="IB82" s="218"/>
      <c r="IC82" s="218"/>
      <c r="ID82" s="218"/>
      <c r="IE82" s="218"/>
      <c r="IF82" s="218"/>
      <c r="IG82" s="218"/>
      <c r="IH82" s="218"/>
      <c r="II82" s="218"/>
      <c r="IJ82" s="218"/>
      <c r="IK82" s="218"/>
      <c r="IL82" s="218"/>
      <c r="IM82" s="218"/>
      <c r="IN82" s="218"/>
      <c r="IO82" s="218"/>
      <c r="IP82" s="218"/>
      <c r="IQ82" s="218"/>
      <c r="IR82" s="218"/>
      <c r="IS82" s="218"/>
      <c r="IT82" s="218"/>
      <c r="IU82" s="218"/>
      <c r="IV82" s="218"/>
      <c r="IW82" s="218"/>
      <c r="IX82" s="218"/>
      <c r="IY82" s="218"/>
      <c r="IZ82" s="218"/>
      <c r="JA82" s="218"/>
      <c r="JB82" s="218"/>
      <c r="JC82" s="218"/>
      <c r="JD82" s="218"/>
      <c r="JE82" s="218"/>
      <c r="JF82" s="218"/>
      <c r="JG82" s="218"/>
      <c r="JH82" s="218"/>
      <c r="JI82" s="218"/>
      <c r="JJ82" s="218"/>
      <c r="JK82" s="218"/>
      <c r="JL82" s="218"/>
      <c r="JM82" s="218"/>
      <c r="JN82" s="218"/>
      <c r="JO82" s="218"/>
      <c r="JP82" s="218"/>
      <c r="JQ82" s="218"/>
      <c r="JR82" s="218"/>
      <c r="JS82" s="218"/>
      <c r="JT82" s="218"/>
      <c r="JU82" s="218"/>
      <c r="JV82" s="218"/>
      <c r="JW82" s="218"/>
      <c r="JX82" s="218"/>
      <c r="JY82" s="218"/>
      <c r="JZ82" s="218"/>
      <c r="KA82" s="218"/>
      <c r="KB82" s="218"/>
      <c r="KC82" s="218"/>
      <c r="KD82" s="218"/>
      <c r="KE82" s="218"/>
      <c r="KF82" s="218"/>
      <c r="KG82" s="218"/>
      <c r="KH82" s="218"/>
      <c r="KI82" s="218"/>
      <c r="KJ82" s="218"/>
      <c r="KK82" s="218"/>
      <c r="KL82" s="218"/>
      <c r="KM82" s="218"/>
      <c r="KN82" s="218"/>
      <c r="KO82" s="218"/>
      <c r="KP82" s="218"/>
      <c r="KQ82" s="218"/>
      <c r="KR82" s="218"/>
      <c r="KS82" s="218"/>
      <c r="KT82" s="218"/>
      <c r="KU82" s="218"/>
      <c r="KV82" s="218"/>
      <c r="KW82" s="218"/>
      <c r="KX82" s="218"/>
      <c r="KY82" s="218"/>
      <c r="KZ82" s="218"/>
      <c r="LA82" s="218"/>
      <c r="LB82" s="218"/>
      <c r="LC82" s="218"/>
      <c r="LD82" s="218"/>
      <c r="LE82" s="218"/>
      <c r="LF82" s="218"/>
      <c r="LG82" s="218"/>
      <c r="LH82" s="218"/>
      <c r="LI82" s="218"/>
      <c r="LJ82" s="218"/>
      <c r="LK82" s="218"/>
      <c r="LL82" s="218"/>
      <c r="LM82" s="218"/>
      <c r="LN82" s="218"/>
      <c r="LO82" s="218"/>
      <c r="LP82" s="218"/>
      <c r="LQ82" s="218"/>
      <c r="LR82" s="218"/>
      <c r="LS82" s="218"/>
      <c r="LT82" s="218"/>
      <c r="LU82" s="218"/>
      <c r="LV82" s="218"/>
      <c r="LW82" s="218"/>
      <c r="LX82" s="218"/>
      <c r="LY82" s="218"/>
      <c r="LZ82" s="218"/>
      <c r="MA82" s="218"/>
      <c r="MB82" s="218"/>
      <c r="MC82" s="218"/>
      <c r="MD82" s="218"/>
      <c r="ME82" s="218"/>
      <c r="MF82" s="218"/>
      <c r="MG82" s="218"/>
      <c r="MH82" s="218"/>
      <c r="MI82" s="218"/>
      <c r="MJ82" s="218"/>
      <c r="MK82" s="218"/>
      <c r="ML82" s="218"/>
      <c r="MM82" s="218"/>
      <c r="MN82" s="218"/>
      <c r="MO82" s="218"/>
      <c r="MP82" s="218"/>
      <c r="MQ82" s="218"/>
      <c r="MR82" s="218"/>
      <c r="MS82" s="218"/>
      <c r="MT82" s="218"/>
      <c r="MU82" s="218"/>
      <c r="MV82" s="218"/>
      <c r="MW82" s="218"/>
      <c r="MX82" s="218"/>
      <c r="MY82" s="218"/>
      <c r="MZ82" s="218"/>
      <c r="NA82" s="218"/>
      <c r="NB82" s="218"/>
      <c r="NC82" s="218"/>
      <c r="ND82" s="218"/>
      <c r="NE82" s="218"/>
      <c r="NF82" s="218"/>
      <c r="NG82" s="218"/>
      <c r="NH82" s="218"/>
      <c r="NI82" s="218"/>
      <c r="NJ82" s="218"/>
      <c r="NK82" s="218"/>
      <c r="NL82" s="218"/>
      <c r="NM82" s="218"/>
      <c r="NN82" s="218"/>
      <c r="NO82" s="218"/>
      <c r="NP82" s="218"/>
      <c r="NQ82" s="218"/>
      <c r="NR82" s="218"/>
      <c r="NS82" s="218"/>
      <c r="NT82" s="218"/>
      <c r="NU82" s="218"/>
      <c r="NV82" s="218"/>
      <c r="NW82" s="218"/>
      <c r="NX82" s="218"/>
      <c r="NY82" s="218"/>
      <c r="NZ82" s="218"/>
      <c r="OA82" s="218"/>
      <c r="OB82" s="218"/>
      <c r="OC82" s="218"/>
      <c r="OD82" s="218"/>
      <c r="OE82" s="218"/>
      <c r="OF82" s="218"/>
      <c r="OG82" s="218"/>
      <c r="OH82" s="218"/>
      <c r="OI82" s="218"/>
      <c r="OJ82" s="218"/>
      <c r="OK82" s="218"/>
      <c r="OL82" s="218"/>
      <c r="OM82" s="218"/>
      <c r="ON82" s="218"/>
      <c r="OO82" s="218"/>
      <c r="OP82" s="218"/>
      <c r="OQ82" s="218"/>
      <c r="OR82" s="218"/>
      <c r="OS82" s="218"/>
      <c r="OT82" s="218"/>
      <c r="OU82" s="218"/>
      <c r="OV82" s="218"/>
      <c r="OW82" s="218"/>
      <c r="OX82" s="218"/>
      <c r="OY82" s="218"/>
      <c r="OZ82" s="218"/>
      <c r="PA82" s="218"/>
      <c r="PB82" s="218"/>
      <c r="PC82" s="218"/>
      <c r="PD82" s="218"/>
      <c r="PE82" s="218"/>
      <c r="PF82" s="218"/>
      <c r="PG82" s="218"/>
      <c r="PH82" s="218"/>
      <c r="PI82" s="218"/>
      <c r="PJ82" s="218"/>
      <c r="PK82" s="218"/>
      <c r="PL82" s="218"/>
      <c r="PM82" s="218"/>
      <c r="PN82" s="218"/>
      <c r="PO82" s="218"/>
      <c r="PP82" s="218"/>
      <c r="PQ82" s="218"/>
      <c r="PR82" s="218"/>
      <c r="PS82" s="218"/>
      <c r="PT82" s="218"/>
      <c r="PU82" s="218"/>
      <c r="PV82" s="218"/>
      <c r="PW82" s="218"/>
      <c r="PX82" s="218"/>
      <c r="PY82" s="218"/>
      <c r="PZ82" s="218"/>
      <c r="QA82" s="218"/>
      <c r="QB82" s="218"/>
      <c r="QC82" s="218"/>
      <c r="QD82" s="218"/>
      <c r="QE82" s="218"/>
      <c r="QF82" s="218"/>
      <c r="QG82" s="218"/>
      <c r="QH82" s="218"/>
      <c r="QI82" s="218"/>
      <c r="QJ82" s="218"/>
      <c r="QK82" s="218"/>
      <c r="QL82" s="218"/>
      <c r="QM82" s="218"/>
      <c r="QN82" s="218"/>
      <c r="QO82" s="218"/>
      <c r="QP82" s="218"/>
      <c r="QQ82" s="218"/>
      <c r="QR82" s="218"/>
      <c r="QS82" s="218"/>
      <c r="QT82" s="218"/>
      <c r="QU82" s="218"/>
      <c r="QV82" s="218"/>
      <c r="QW82" s="218"/>
      <c r="QX82" s="218"/>
      <c r="QY82" s="218"/>
      <c r="QZ82" s="218"/>
      <c r="RA82" s="218"/>
      <c r="RB82" s="218"/>
      <c r="RC82" s="219"/>
    </row>
  </sheetData>
  <mergeCells count="358">
    <mergeCell ref="AL62:AM62"/>
    <mergeCell ref="AJ62:AK62"/>
    <mergeCell ref="AH62:AI62"/>
    <mergeCell ref="AF62:AG62"/>
    <mergeCell ref="AD62:AE62"/>
    <mergeCell ref="AB62:AC62"/>
    <mergeCell ref="AR62:AS62"/>
    <mergeCell ref="AP62:AQ62"/>
    <mergeCell ref="AP63:AQ63"/>
    <mergeCell ref="AL64:AM64"/>
    <mergeCell ref="AJ64:AK64"/>
    <mergeCell ref="AH64:AI64"/>
    <mergeCell ref="AF64:AG64"/>
    <mergeCell ref="AD64:AE64"/>
    <mergeCell ref="AB64:AC64"/>
    <mergeCell ref="AR64:AS64"/>
    <mergeCell ref="AP64:AQ64"/>
    <mergeCell ref="AN64:AO64"/>
    <mergeCell ref="AL65:AM65"/>
    <mergeCell ref="AJ65:AK65"/>
    <mergeCell ref="AH65:AI65"/>
    <mergeCell ref="AF65:AG65"/>
    <mergeCell ref="AD65:AE65"/>
    <mergeCell ref="AB65:AC65"/>
    <mergeCell ref="AR65:AS65"/>
    <mergeCell ref="AP65:AQ65"/>
    <mergeCell ref="AN65:AO65"/>
    <mergeCell ref="AL66:AM66"/>
    <mergeCell ref="AJ66:AK66"/>
    <mergeCell ref="AH66:AI66"/>
    <mergeCell ref="AF66:AG66"/>
    <mergeCell ref="AD66:AE66"/>
    <mergeCell ref="AB66:AC66"/>
    <mergeCell ref="AR66:AS66"/>
    <mergeCell ref="AP66:AQ66"/>
    <mergeCell ref="AN66:AO66"/>
    <mergeCell ref="AL67:AM67"/>
    <mergeCell ref="AJ67:AK67"/>
    <mergeCell ref="AH67:AI67"/>
    <mergeCell ref="AF67:AG67"/>
    <mergeCell ref="AD67:AE67"/>
    <mergeCell ref="AB67:AC67"/>
    <mergeCell ref="AR67:AS67"/>
    <mergeCell ref="AP67:AQ67"/>
    <mergeCell ref="AN67:AO67"/>
    <mergeCell ref="AL68:AM68"/>
    <mergeCell ref="AJ68:AK68"/>
    <mergeCell ref="AH68:AI68"/>
    <mergeCell ref="AF68:AG68"/>
    <mergeCell ref="AD68:AE68"/>
    <mergeCell ref="AB68:AC68"/>
    <mergeCell ref="AR68:AS68"/>
    <mergeCell ref="AP68:AQ68"/>
    <mergeCell ref="AN68:AO68"/>
    <mergeCell ref="AL69:AM69"/>
    <mergeCell ref="AJ69:AK69"/>
    <mergeCell ref="AH69:AI69"/>
    <mergeCell ref="AF69:AG69"/>
    <mergeCell ref="AD69:AE69"/>
    <mergeCell ref="AB69:AC69"/>
    <mergeCell ref="AR69:AS69"/>
    <mergeCell ref="AP69:AQ69"/>
    <mergeCell ref="AN69:AO69"/>
    <mergeCell ref="AL70:AM70"/>
    <mergeCell ref="AJ70:AK70"/>
    <mergeCell ref="AH70:AI70"/>
    <mergeCell ref="AF70:AG70"/>
    <mergeCell ref="AD70:AE70"/>
    <mergeCell ref="AB70:AC70"/>
    <mergeCell ref="AR70:AS70"/>
    <mergeCell ref="AP70:AQ70"/>
    <mergeCell ref="AN70:AO70"/>
    <mergeCell ref="AL71:AM71"/>
    <mergeCell ref="AJ71:AK71"/>
    <mergeCell ref="AH71:AI71"/>
    <mergeCell ref="AF71:AG71"/>
    <mergeCell ref="AD71:AE71"/>
    <mergeCell ref="AB71:AC71"/>
    <mergeCell ref="AR71:AS71"/>
    <mergeCell ref="AP71:AQ71"/>
    <mergeCell ref="AN71:AO71"/>
    <mergeCell ref="U62:V62"/>
    <mergeCell ref="S62:T62"/>
    <mergeCell ref="Q62:R62"/>
    <mergeCell ref="O62:P62"/>
    <mergeCell ref="M62:N62"/>
    <mergeCell ref="K62:L62"/>
    <mergeCell ref="Y62:Z62"/>
    <mergeCell ref="W62:X62"/>
    <mergeCell ref="S63:T63"/>
    <mergeCell ref="Q63:R63"/>
    <mergeCell ref="O63:P63"/>
    <mergeCell ref="M63:N63"/>
    <mergeCell ref="K63:L63"/>
    <mergeCell ref="U64:V64"/>
    <mergeCell ref="Y64:Z64"/>
    <mergeCell ref="W64:X64"/>
    <mergeCell ref="U65:V65"/>
    <mergeCell ref="Y65:Z65"/>
    <mergeCell ref="W65:X65"/>
    <mergeCell ref="U66:V66"/>
    <mergeCell ref="Y66:Z66"/>
    <mergeCell ref="W66:X66"/>
    <mergeCell ref="U67:V67"/>
    <mergeCell ref="Y67:Z67"/>
    <mergeCell ref="W67:X67"/>
    <mergeCell ref="U68:V68"/>
    <mergeCell ref="S68:T68"/>
    <mergeCell ref="Q68:R68"/>
    <mergeCell ref="O68:P68"/>
    <mergeCell ref="M68:N68"/>
    <mergeCell ref="K68:L68"/>
    <mergeCell ref="Y68:Z68"/>
    <mergeCell ref="W68:X68"/>
    <mergeCell ref="U69:V69"/>
    <mergeCell ref="S69:T69"/>
    <mergeCell ref="Q69:R69"/>
    <mergeCell ref="O69:P69"/>
    <mergeCell ref="M69:N69"/>
    <mergeCell ref="K69:L69"/>
    <mergeCell ref="Y69:Z69"/>
    <mergeCell ref="W69:X69"/>
    <mergeCell ref="U70:V70"/>
    <mergeCell ref="S70:T70"/>
    <mergeCell ref="Q70:R70"/>
    <mergeCell ref="O70:P70"/>
    <mergeCell ref="M70:N70"/>
    <mergeCell ref="K70:L70"/>
    <mergeCell ref="Y70:Z70"/>
    <mergeCell ref="W70:X70"/>
    <mergeCell ref="U71:V71"/>
    <mergeCell ref="S71:T71"/>
    <mergeCell ref="Q71:R71"/>
    <mergeCell ref="O71:P71"/>
    <mergeCell ref="M71:N71"/>
    <mergeCell ref="K71:L71"/>
    <mergeCell ref="Y71:Z71"/>
    <mergeCell ref="W71:X71"/>
    <mergeCell ref="D2:U2"/>
    <mergeCell ref="FJ2:GA2"/>
    <mergeCell ref="ER2:FI2"/>
    <mergeCell ref="DZ2:EQ2"/>
    <mergeCell ref="DH2:DY2"/>
    <mergeCell ref="CP2:DG2"/>
    <mergeCell ref="BX2:CO2"/>
    <mergeCell ref="BF2:BW2"/>
    <mergeCell ref="AN2:BE2"/>
    <mergeCell ref="V2:AM2"/>
    <mergeCell ref="GT2:HK2"/>
    <mergeCell ref="GB2:GS2"/>
    <mergeCell ref="HL2:IC2"/>
    <mergeCell ref="ID2:IU2"/>
    <mergeCell ref="OJ2:PA2"/>
    <mergeCell ref="NR2:OI2"/>
    <mergeCell ref="MZ2:NQ2"/>
    <mergeCell ref="MH2:MY2"/>
    <mergeCell ref="LP2:MG2"/>
    <mergeCell ref="KX2:LO2"/>
    <mergeCell ref="JN2:KE2"/>
    <mergeCell ref="IV2:JM2"/>
    <mergeCell ref="PB2:PS2"/>
    <mergeCell ref="QL2:RC2"/>
    <mergeCell ref="PT2:QK2"/>
    <mergeCell ref="V36:AM36"/>
    <mergeCell ref="V56:AM56"/>
    <mergeCell ref="S64:T64"/>
    <mergeCell ref="S65:T65"/>
    <mergeCell ref="S66:T66"/>
    <mergeCell ref="S67:T67"/>
    <mergeCell ref="KF2:KW2"/>
    <mergeCell ref="AL72:AM72"/>
    <mergeCell ref="AL73:AM73"/>
    <mergeCell ref="AL74:AM74"/>
    <mergeCell ref="AL75:AM75"/>
    <mergeCell ref="AL76:AM76"/>
    <mergeCell ref="AL77:AM77"/>
    <mergeCell ref="AL78:AM78"/>
    <mergeCell ref="AL79:AM79"/>
    <mergeCell ref="AL80:AM80"/>
    <mergeCell ref="AL81:AM81"/>
    <mergeCell ref="AL82:AM82"/>
    <mergeCell ref="AJ72:AK72"/>
    <mergeCell ref="AJ73:AK73"/>
    <mergeCell ref="AJ74:AK74"/>
    <mergeCell ref="AJ75:AK75"/>
    <mergeCell ref="AJ76:AK76"/>
    <mergeCell ref="AJ77:AK77"/>
    <mergeCell ref="AJ78:AK78"/>
    <mergeCell ref="AJ79:AK79"/>
    <mergeCell ref="AJ80:AK80"/>
    <mergeCell ref="AJ81:AK81"/>
    <mergeCell ref="AJ82:AK82"/>
    <mergeCell ref="AH72:AI72"/>
    <mergeCell ref="AH73:AI73"/>
    <mergeCell ref="AH74:AI74"/>
    <mergeCell ref="AH75:AI75"/>
    <mergeCell ref="AH76:AI76"/>
    <mergeCell ref="AH77:AI77"/>
    <mergeCell ref="AH78:AI78"/>
    <mergeCell ref="AH79:AI79"/>
    <mergeCell ref="AH80:AI80"/>
    <mergeCell ref="AH81:AI81"/>
    <mergeCell ref="AH82:AI82"/>
    <mergeCell ref="AF72:AG72"/>
    <mergeCell ref="AF73:AG73"/>
    <mergeCell ref="AF74:AG74"/>
    <mergeCell ref="AF75:AG75"/>
    <mergeCell ref="AF76:AG76"/>
    <mergeCell ref="AF77:AG77"/>
    <mergeCell ref="AF78:AG78"/>
    <mergeCell ref="AF79:AG79"/>
    <mergeCell ref="AF80:AG80"/>
    <mergeCell ref="AF81:AG81"/>
    <mergeCell ref="AF82:AG82"/>
    <mergeCell ref="AD72:AE72"/>
    <mergeCell ref="AD73:AE73"/>
    <mergeCell ref="AD74:AE74"/>
    <mergeCell ref="AD75:AE75"/>
    <mergeCell ref="AD76:AE76"/>
    <mergeCell ref="AD77:AE77"/>
    <mergeCell ref="AD78:AE78"/>
    <mergeCell ref="AD79:AE79"/>
    <mergeCell ref="AD80:AE80"/>
    <mergeCell ref="AD81:AE81"/>
    <mergeCell ref="AD82:AE82"/>
    <mergeCell ref="AB72:AC72"/>
    <mergeCell ref="AB73:AC73"/>
    <mergeCell ref="AB74:AC74"/>
    <mergeCell ref="AB75:AC75"/>
    <mergeCell ref="AB76:AC76"/>
    <mergeCell ref="AB77:AC77"/>
    <mergeCell ref="AB78:AC78"/>
    <mergeCell ref="AB79:AC79"/>
    <mergeCell ref="AB80:AC80"/>
    <mergeCell ref="AB81:AC81"/>
    <mergeCell ref="AB82:AC82"/>
    <mergeCell ref="AR72:AS72"/>
    <mergeCell ref="AR73:AS73"/>
    <mergeCell ref="AR74:AS74"/>
    <mergeCell ref="AR75:AS75"/>
    <mergeCell ref="AR76:AS76"/>
    <mergeCell ref="AR77:AS77"/>
    <mergeCell ref="AR78:AS78"/>
    <mergeCell ref="AR79:AS79"/>
    <mergeCell ref="AR80:AS80"/>
    <mergeCell ref="AR81:AS81"/>
    <mergeCell ref="AR82:AS82"/>
    <mergeCell ref="AP72:AQ72"/>
    <mergeCell ref="AP73:AQ73"/>
    <mergeCell ref="AP74:AQ74"/>
    <mergeCell ref="AP75:AQ75"/>
    <mergeCell ref="AP76:AQ76"/>
    <mergeCell ref="AP77:AQ77"/>
    <mergeCell ref="AP78:AQ78"/>
    <mergeCell ref="AP79:AQ79"/>
    <mergeCell ref="AP80:AQ80"/>
    <mergeCell ref="AP81:AQ81"/>
    <mergeCell ref="AP82:AQ82"/>
    <mergeCell ref="AN72:AO72"/>
    <mergeCell ref="AN73:AO73"/>
    <mergeCell ref="AN74:AO74"/>
    <mergeCell ref="AN75:AO75"/>
    <mergeCell ref="AN76:AO76"/>
    <mergeCell ref="AN77:AO77"/>
    <mergeCell ref="AN78:AO78"/>
    <mergeCell ref="AN79:AO79"/>
    <mergeCell ref="AN80:AO80"/>
    <mergeCell ref="AN81:AO81"/>
    <mergeCell ref="AN82:AO82"/>
    <mergeCell ref="U72:V72"/>
    <mergeCell ref="U73:V73"/>
    <mergeCell ref="U74:V74"/>
    <mergeCell ref="U75:V75"/>
    <mergeCell ref="U76:V76"/>
    <mergeCell ref="U77:V77"/>
    <mergeCell ref="U78:V78"/>
    <mergeCell ref="U79:V79"/>
    <mergeCell ref="U80:V80"/>
    <mergeCell ref="U81:V81"/>
    <mergeCell ref="U82:V82"/>
    <mergeCell ref="S72:T72"/>
    <mergeCell ref="S73:T73"/>
    <mergeCell ref="S74:T74"/>
    <mergeCell ref="S75:T75"/>
    <mergeCell ref="S76:T76"/>
    <mergeCell ref="S77:T77"/>
    <mergeCell ref="S78:T78"/>
    <mergeCell ref="S79:T79"/>
    <mergeCell ref="S80:T80"/>
    <mergeCell ref="S81:T81"/>
    <mergeCell ref="S82:T82"/>
    <mergeCell ref="Q72:R72"/>
    <mergeCell ref="Q73:R73"/>
    <mergeCell ref="Q74:R74"/>
    <mergeCell ref="Q75:R75"/>
    <mergeCell ref="Q76:R76"/>
    <mergeCell ref="Q77:R77"/>
    <mergeCell ref="Q78:R78"/>
    <mergeCell ref="Q79:R79"/>
    <mergeCell ref="Q80:R80"/>
    <mergeCell ref="Q81:R81"/>
    <mergeCell ref="Q82:R82"/>
    <mergeCell ref="O72:P72"/>
    <mergeCell ref="O73:P73"/>
    <mergeCell ref="O74:P74"/>
    <mergeCell ref="O75:P75"/>
    <mergeCell ref="O76:P76"/>
    <mergeCell ref="O77:P77"/>
    <mergeCell ref="O78:P78"/>
    <mergeCell ref="O79:P79"/>
    <mergeCell ref="O80:P80"/>
    <mergeCell ref="O81:P81"/>
    <mergeCell ref="O82:P82"/>
    <mergeCell ref="M72:N72"/>
    <mergeCell ref="M73:N73"/>
    <mergeCell ref="M74:N74"/>
    <mergeCell ref="M75:N75"/>
    <mergeCell ref="M76:N76"/>
    <mergeCell ref="M77:N77"/>
    <mergeCell ref="M78:N78"/>
    <mergeCell ref="M79:N79"/>
    <mergeCell ref="M80:N80"/>
    <mergeCell ref="M81:N81"/>
    <mergeCell ref="M82:N82"/>
    <mergeCell ref="K72:L72"/>
    <mergeCell ref="K73:L73"/>
    <mergeCell ref="K74:L74"/>
    <mergeCell ref="K75:L75"/>
    <mergeCell ref="K76:L76"/>
    <mergeCell ref="K77:L77"/>
    <mergeCell ref="K78:L78"/>
    <mergeCell ref="K79:L79"/>
    <mergeCell ref="K80:L80"/>
    <mergeCell ref="K81:L81"/>
    <mergeCell ref="K82:L82"/>
    <mergeCell ref="Y72:Z72"/>
    <mergeCell ref="Y73:Z73"/>
    <mergeCell ref="Y74:Z74"/>
    <mergeCell ref="Y75:Z75"/>
    <mergeCell ref="Y76:Z76"/>
    <mergeCell ref="Y77:Z77"/>
    <mergeCell ref="Y78:Z78"/>
    <mergeCell ref="Y79:Z79"/>
    <mergeCell ref="Y80:Z80"/>
    <mergeCell ref="Y81:Z81"/>
    <mergeCell ref="Y82:Z82"/>
    <mergeCell ref="W72:X72"/>
    <mergeCell ref="W73:X73"/>
    <mergeCell ref="W74:X74"/>
    <mergeCell ref="W75:X75"/>
    <mergeCell ref="W76:X76"/>
    <mergeCell ref="W77:X77"/>
    <mergeCell ref="W78:X78"/>
    <mergeCell ref="W79:X79"/>
    <mergeCell ref="W80:X80"/>
    <mergeCell ref="W81:X81"/>
    <mergeCell ref="W82:X82"/>
    <mergeCell ref="AO35:BM35"/>
  </mergeCells>
  <conditionalFormatting sqref="A37:A38 V37:Y37 AA37:AM37 V38:X38 Z38 A39:A40 AI39:AL39 W40:X40 Z40:AH40 AJ40 AM40 A41 V41 X41:Z41 AB41:AF41 AK41 AM41 A42 V42:W42 Y42:AJ42 AL42:AM42 A43 V43 X43:AG43 AJ43:AM43 A44 V44:W44 Y44:Z44 AB44:AM44 A45:A46 AA45 AH45 W46:AC46 AE46:AG46 AJ46:AM46 A47 V47:X47 AA47:AJ47 AL47:AM47 A48 W48 Y48:Z48 AD48 AG48:AH48 A49:A50 V49:AM49 V50:Y50 AA50:AI50 A51:A53 V52:AM52 V53:AC53 AE53:AM53 A54 Y54:Z54 AD54 AH54">
    <cfRule type="cellIs" dxfId="0" priority="1" operator="lessThan" stopIfTrue="1">
      <formula>0</formula>
    </cfRule>
    <cfRule type="cellIs" dxfId="1" priority="2" operator="between" stopIfTrue="1">
      <formula>0</formula>
      <formula>1</formula>
    </cfRule>
    <cfRule type="cellIs" dxfId="2" priority="3" operator="greaterThan" stopIfTrue="1">
      <formula>1</formula>
    </cfRule>
  </conditionalFormatting>
  <conditionalFormatting sqref="U37:U41 U43:U54">
    <cfRule type="cellIs" dxfId="3" priority="1" operator="greaterThanOrEqual" stopIfTrue="1">
      <formula>88</formula>
    </cfRule>
  </conditionalFormatting>
  <conditionalFormatting sqref="B57:B60">
    <cfRule type="cellIs" dxfId="4" priority="1" operator="lessThan" stopIfTrue="1">
      <formula>20</formula>
    </cfRule>
    <cfRule type="cellIs" dxfId="5" priority="2" operator="between" stopIfTrue="1">
      <formula>20</formula>
      <formula>30</formula>
    </cfRule>
    <cfRule type="cellIs" dxfId="6" priority="3" operator="greaterThan" stopIfTrue="1">
      <formula>30</formula>
    </cfRule>
  </conditionalFormatting>
  <conditionalFormatting sqref="V57:AM57 W58 AA58:AH58 AJ58:AM58 Z60">
    <cfRule type="cellIs" dxfId="7" priority="1" operator="lessThanOrEqual" stopIfTrue="1">
      <formula>25</formula>
    </cfRule>
    <cfRule type="cellIs" dxfId="8" priority="2" operator="between" stopIfTrue="1">
      <formula>25</formula>
      <formula>35</formula>
    </cfRule>
    <cfRule type="cellIs" dxfId="9" priority="3" operator="greaterThan" stopIfTrue="1">
      <formula>35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O31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14.2" customHeight="1" outlineLevelRow="0" outlineLevelCol="0"/>
  <cols>
    <col min="1" max="41" width="13.3516" style="1870" customWidth="1"/>
    <col min="42" max="16384" width="16.3516" style="1870" customWidth="1"/>
  </cols>
  <sheetData>
    <row r="1" ht="14.6" customHeight="1">
      <c r="A1" t="s" s="1778">
        <v>373</v>
      </c>
      <c r="B1" s="1778"/>
      <c r="C1" s="1778"/>
      <c r="D1" s="1778"/>
      <c r="E1" s="1778"/>
      <c r="F1" s="1778"/>
      <c r="G1" s="1778"/>
      <c r="H1" s="1778"/>
      <c r="I1" s="1778"/>
      <c r="J1" s="1778"/>
      <c r="K1" s="1778"/>
      <c r="L1" s="1778"/>
      <c r="M1" s="1778"/>
      <c r="N1" s="1778"/>
      <c r="O1" s="1778"/>
      <c r="P1" s="1778"/>
      <c r="Q1" s="1778"/>
      <c r="R1" s="1778"/>
      <c r="S1" s="1778"/>
      <c r="T1" s="1778"/>
      <c r="U1" s="1778"/>
      <c r="V1" s="1778"/>
      <c r="W1" s="1778"/>
      <c r="X1" s="1778"/>
      <c r="Y1" s="1778"/>
      <c r="Z1" s="1778"/>
      <c r="AA1" s="1778"/>
      <c r="AB1" s="1778"/>
      <c r="AC1" s="1778"/>
      <c r="AD1" s="1778"/>
      <c r="AE1" s="1778"/>
      <c r="AF1" s="1778"/>
      <c r="AG1" s="1778"/>
      <c r="AH1" s="1778"/>
      <c r="AI1" s="1778"/>
      <c r="AJ1" s="1778"/>
      <c r="AK1" s="1778"/>
      <c r="AL1" s="1778"/>
      <c r="AM1" s="1778"/>
      <c r="AN1" s="1778"/>
      <c r="AO1" s="1778"/>
    </row>
    <row r="2" ht="18.65" customHeight="1">
      <c r="A2" t="s" s="1779">
        <v>465</v>
      </c>
      <c r="B2" t="s" s="1780">
        <v>58</v>
      </c>
      <c r="C2" s="1781"/>
      <c r="D2" s="1782"/>
      <c r="E2" t="s" s="1783">
        <v>418</v>
      </c>
      <c r="F2" s="1782"/>
      <c r="G2" s="1782"/>
      <c r="H2" s="1782"/>
      <c r="I2" s="1782"/>
      <c r="J2" s="1782"/>
      <c r="K2" s="1782"/>
      <c r="L2" s="1782"/>
      <c r="M2" s="1782"/>
      <c r="N2" s="1782"/>
      <c r="O2" s="1782"/>
      <c r="P2" t="s" s="1784">
        <v>419</v>
      </c>
      <c r="Q2" s="1782"/>
      <c r="R2" s="1782"/>
      <c r="S2" s="1782"/>
      <c r="T2" s="1782"/>
      <c r="U2" s="1782"/>
      <c r="V2" s="1782"/>
      <c r="W2" s="1785"/>
      <c r="X2" t="s" s="1786">
        <v>420</v>
      </c>
      <c r="Y2" s="1782"/>
      <c r="Z2" s="1782"/>
      <c r="AA2" s="1782"/>
      <c r="AB2" s="1782"/>
      <c r="AC2" s="1782"/>
      <c r="AD2" s="1782"/>
      <c r="AE2" s="1785"/>
      <c r="AF2" t="s" s="1787">
        <v>421</v>
      </c>
      <c r="AG2" s="1782"/>
      <c r="AH2" s="1782"/>
      <c r="AI2" s="1785"/>
      <c r="AJ2" t="s" s="1786">
        <v>422</v>
      </c>
      <c r="AK2" s="1782"/>
      <c r="AL2" s="1782"/>
      <c r="AM2" s="1782"/>
      <c r="AN2" s="1785"/>
      <c r="AO2" s="1871"/>
    </row>
    <row r="3" ht="39.7" customHeight="1">
      <c r="A3" s="1788">
        <v>2003</v>
      </c>
      <c r="B3" t="s" s="1789">
        <v>423</v>
      </c>
      <c r="C3" s="1790"/>
      <c r="D3" t="s" s="1791">
        <v>424</v>
      </c>
      <c r="E3" t="s" s="1792">
        <v>425</v>
      </c>
      <c r="F3" t="s" s="1793">
        <v>426</v>
      </c>
      <c r="G3" t="s" s="1794">
        <v>427</v>
      </c>
      <c r="H3" t="s" s="1793">
        <v>428</v>
      </c>
      <c r="I3" t="s" s="1794">
        <v>429</v>
      </c>
      <c r="J3" t="s" s="1793">
        <v>430</v>
      </c>
      <c r="K3" t="s" s="1794">
        <v>431</v>
      </c>
      <c r="L3" t="s" s="1793">
        <v>432</v>
      </c>
      <c r="M3" t="s" s="1794">
        <v>433</v>
      </c>
      <c r="N3" t="s" s="1793">
        <v>434</v>
      </c>
      <c r="O3" t="s" s="1795">
        <v>435</v>
      </c>
      <c r="P3" t="s" s="1796">
        <v>436</v>
      </c>
      <c r="Q3" t="s" s="1794">
        <v>437</v>
      </c>
      <c r="R3" t="s" s="1793">
        <v>438</v>
      </c>
      <c r="S3" t="s" s="1794">
        <v>439</v>
      </c>
      <c r="T3" t="s" s="1793">
        <v>440</v>
      </c>
      <c r="U3" t="s" s="1794">
        <v>441</v>
      </c>
      <c r="V3" t="s" s="1793">
        <v>442</v>
      </c>
      <c r="W3" t="s" s="1795">
        <v>443</v>
      </c>
      <c r="X3" t="s" s="1796">
        <v>444</v>
      </c>
      <c r="Y3" t="s" s="1794">
        <v>445</v>
      </c>
      <c r="Z3" t="s" s="1793">
        <v>446</v>
      </c>
      <c r="AA3" t="s" s="1794">
        <v>447</v>
      </c>
      <c r="AB3" t="s" s="1793">
        <v>448</v>
      </c>
      <c r="AC3" t="s" s="1794">
        <v>449</v>
      </c>
      <c r="AD3" t="s" s="1793">
        <v>450</v>
      </c>
      <c r="AE3" t="s" s="1795">
        <v>451</v>
      </c>
      <c r="AF3" t="s" s="1796">
        <v>452</v>
      </c>
      <c r="AG3" t="s" s="1794">
        <v>453</v>
      </c>
      <c r="AH3" t="s" s="1793">
        <v>454</v>
      </c>
      <c r="AI3" t="s" s="1795">
        <v>455</v>
      </c>
      <c r="AJ3" t="s" s="1796">
        <v>456</v>
      </c>
      <c r="AK3" t="s" s="1794">
        <v>457</v>
      </c>
      <c r="AL3" t="s" s="1793">
        <v>339</v>
      </c>
      <c r="AM3" t="s" s="1794">
        <v>458</v>
      </c>
      <c r="AN3" t="s" s="1793">
        <v>459</v>
      </c>
      <c r="AO3" t="s" s="1793">
        <v>466</v>
      </c>
    </row>
    <row r="4" ht="18.25" customHeight="1">
      <c r="A4" s="1797"/>
      <c r="B4" s="1798">
        <v>42976</v>
      </c>
      <c r="C4" s="1799"/>
      <c r="D4" s="1872"/>
      <c r="E4" s="1801"/>
      <c r="F4" s="1802"/>
      <c r="G4" s="1803"/>
      <c r="H4" s="1802"/>
      <c r="I4" s="1804"/>
      <c r="J4" s="1802"/>
      <c r="K4" s="1803"/>
      <c r="L4" s="1802"/>
      <c r="M4" s="1803"/>
      <c r="N4" s="1802"/>
      <c r="O4" s="1805"/>
      <c r="P4" s="1806"/>
      <c r="Q4" s="1803"/>
      <c r="R4" s="1802"/>
      <c r="S4" s="1803"/>
      <c r="T4" s="1802"/>
      <c r="U4" s="1803"/>
      <c r="V4" s="1802"/>
      <c r="W4" s="1805"/>
      <c r="X4" s="1806"/>
      <c r="Y4" s="1803"/>
      <c r="Z4" s="1802"/>
      <c r="AA4" s="1803"/>
      <c r="AB4" s="1802"/>
      <c r="AC4" s="1803"/>
      <c r="AD4" s="1802"/>
      <c r="AE4" s="1805"/>
      <c r="AF4" s="1808"/>
      <c r="AG4" s="1873"/>
      <c r="AH4" s="1810"/>
      <c r="AI4" s="1811"/>
      <c r="AJ4" s="1806"/>
      <c r="AK4" s="1803"/>
      <c r="AL4" s="1802"/>
      <c r="AM4" s="1803"/>
      <c r="AN4" s="1812"/>
      <c r="AO4" s="1874"/>
    </row>
    <row r="5" ht="18.25" customHeight="1">
      <c r="A5" s="1813"/>
      <c r="B5" s="1814">
        <v>43091</v>
      </c>
      <c r="C5" s="1815"/>
      <c r="D5" s="1846"/>
      <c r="E5" s="1817"/>
      <c r="F5" s="1818"/>
      <c r="G5" s="1819"/>
      <c r="H5" s="1818"/>
      <c r="I5" s="1820"/>
      <c r="J5" s="1818"/>
      <c r="K5" s="1819"/>
      <c r="L5" s="1818"/>
      <c r="M5" s="1819"/>
      <c r="N5" s="1818"/>
      <c r="O5" s="1821"/>
      <c r="P5" s="1822"/>
      <c r="Q5" s="1819"/>
      <c r="R5" s="1818"/>
      <c r="S5" s="1819"/>
      <c r="T5" s="1818"/>
      <c r="U5" s="1819"/>
      <c r="V5" s="1818"/>
      <c r="W5" s="1821"/>
      <c r="X5" s="1822"/>
      <c r="Y5" s="1819"/>
      <c r="Z5" s="1818"/>
      <c r="AA5" s="1819"/>
      <c r="AB5" s="1818"/>
      <c r="AC5" s="1819"/>
      <c r="AD5" s="1818"/>
      <c r="AE5" s="1821"/>
      <c r="AF5" s="1824"/>
      <c r="AG5" s="1847"/>
      <c r="AH5" s="1826"/>
      <c r="AI5" s="1827"/>
      <c r="AJ5" s="1822"/>
      <c r="AK5" s="1819"/>
      <c r="AL5" s="1818"/>
      <c r="AM5" s="1819"/>
      <c r="AN5" s="1828"/>
      <c r="AO5" s="1875"/>
    </row>
    <row r="6" ht="18.25" customHeight="1">
      <c r="A6" s="1813"/>
      <c r="B6" s="1798">
        <v>43327</v>
      </c>
      <c r="C6" s="1799"/>
      <c r="D6" s="1872"/>
      <c r="E6" s="1801"/>
      <c r="F6" s="1802"/>
      <c r="G6" s="1803"/>
      <c r="H6" s="1802"/>
      <c r="I6" s="1804"/>
      <c r="J6" s="1802"/>
      <c r="K6" s="1803"/>
      <c r="L6" s="1802"/>
      <c r="M6" s="1803"/>
      <c r="N6" s="1802"/>
      <c r="O6" s="1805"/>
      <c r="P6" s="1806"/>
      <c r="Q6" s="1803"/>
      <c r="R6" s="1802"/>
      <c r="S6" s="1803"/>
      <c r="T6" s="1802"/>
      <c r="U6" s="1803"/>
      <c r="V6" s="1802"/>
      <c r="W6" s="1805"/>
      <c r="X6" s="1806"/>
      <c r="Y6" s="1803"/>
      <c r="Z6" s="1802"/>
      <c r="AA6" s="1803"/>
      <c r="AB6" s="1802"/>
      <c r="AC6" s="1803"/>
      <c r="AD6" s="1802"/>
      <c r="AE6" s="1805"/>
      <c r="AF6" s="1808"/>
      <c r="AG6" s="1873"/>
      <c r="AH6" s="1810"/>
      <c r="AI6" s="1811"/>
      <c r="AJ6" s="1806"/>
      <c r="AK6" s="1803"/>
      <c r="AL6" s="1802"/>
      <c r="AM6" s="1803"/>
      <c r="AN6" s="1812"/>
      <c r="AO6" s="1874"/>
    </row>
    <row r="7" ht="18.25" customHeight="1">
      <c r="A7" s="1813"/>
      <c r="B7" s="1831">
        <v>43403</v>
      </c>
      <c r="C7" s="1832"/>
      <c r="D7" s="1848"/>
      <c r="E7" s="1834"/>
      <c r="F7" s="1835"/>
      <c r="G7" s="1836"/>
      <c r="H7" s="1835"/>
      <c r="I7" s="1837"/>
      <c r="J7" s="1835"/>
      <c r="K7" s="1836"/>
      <c r="L7" s="1835"/>
      <c r="M7" s="1836"/>
      <c r="N7" s="1835"/>
      <c r="O7" s="1838"/>
      <c r="P7" s="1839"/>
      <c r="Q7" s="1836"/>
      <c r="R7" s="1835"/>
      <c r="S7" s="1836"/>
      <c r="T7" s="1835"/>
      <c r="U7" s="1836"/>
      <c r="V7" s="1835"/>
      <c r="W7" s="1838"/>
      <c r="X7" s="1839"/>
      <c r="Y7" s="1836"/>
      <c r="Z7" s="1835"/>
      <c r="AA7" s="1836"/>
      <c r="AB7" s="1835"/>
      <c r="AC7" s="1836"/>
      <c r="AD7" s="1835"/>
      <c r="AE7" s="1838"/>
      <c r="AF7" s="1840"/>
      <c r="AG7" s="1876"/>
      <c r="AH7" s="1842"/>
      <c r="AI7" s="1843"/>
      <c r="AJ7" s="1839"/>
      <c r="AK7" s="1836"/>
      <c r="AL7" s="1835"/>
      <c r="AM7" s="1836"/>
      <c r="AN7" s="1849"/>
      <c r="AO7" s="1877"/>
    </row>
    <row r="8" ht="18.25" customHeight="1">
      <c r="A8" s="1813"/>
      <c r="B8" s="1814">
        <v>43416</v>
      </c>
      <c r="C8" s="1815"/>
      <c r="D8" s="1846"/>
      <c r="E8" s="1817"/>
      <c r="F8" s="1818"/>
      <c r="G8" s="1819"/>
      <c r="H8" s="1818"/>
      <c r="I8" s="1820"/>
      <c r="J8" s="1818"/>
      <c r="K8" s="1819"/>
      <c r="L8" s="1818"/>
      <c r="M8" s="1819"/>
      <c r="N8" s="1818"/>
      <c r="O8" s="1821"/>
      <c r="P8" s="1822"/>
      <c r="Q8" s="1819"/>
      <c r="R8" s="1818"/>
      <c r="S8" s="1819"/>
      <c r="T8" s="1818"/>
      <c r="U8" s="1819"/>
      <c r="V8" s="1818"/>
      <c r="W8" s="1821"/>
      <c r="X8" s="1822"/>
      <c r="Y8" s="1819"/>
      <c r="Z8" s="1818"/>
      <c r="AA8" s="1819"/>
      <c r="AB8" s="1818"/>
      <c r="AC8" s="1819"/>
      <c r="AD8" s="1818"/>
      <c r="AE8" s="1821"/>
      <c r="AF8" s="1824"/>
      <c r="AG8" s="1847"/>
      <c r="AH8" s="1826"/>
      <c r="AI8" s="1827"/>
      <c r="AJ8" s="1822"/>
      <c r="AK8" s="1819"/>
      <c r="AL8" s="1818"/>
      <c r="AM8" s="1819"/>
      <c r="AN8" s="1828"/>
      <c r="AO8" s="1875"/>
    </row>
    <row r="9" ht="18.25" customHeight="1">
      <c r="A9" s="1813"/>
      <c r="B9" s="1798">
        <v>43468</v>
      </c>
      <c r="C9" s="1799"/>
      <c r="D9" s="1872"/>
      <c r="E9" s="1801"/>
      <c r="F9" s="1802"/>
      <c r="G9" s="1803"/>
      <c r="H9" s="1802"/>
      <c r="I9" s="1804"/>
      <c r="J9" s="1802"/>
      <c r="K9" s="1803"/>
      <c r="L9" s="1802"/>
      <c r="M9" s="1803"/>
      <c r="N9" s="1802"/>
      <c r="O9" s="1805"/>
      <c r="P9" s="1806"/>
      <c r="Q9" s="1803"/>
      <c r="R9" s="1802"/>
      <c r="S9" s="1803"/>
      <c r="T9" s="1802"/>
      <c r="U9" s="1803"/>
      <c r="V9" s="1802"/>
      <c r="W9" s="1805"/>
      <c r="X9" s="1806"/>
      <c r="Y9" s="1803"/>
      <c r="Z9" s="1802"/>
      <c r="AA9" s="1803"/>
      <c r="AB9" s="1802"/>
      <c r="AC9" s="1803"/>
      <c r="AD9" s="1802"/>
      <c r="AE9" s="1805"/>
      <c r="AF9" s="1808"/>
      <c r="AG9" s="1873"/>
      <c r="AH9" s="1810"/>
      <c r="AI9" s="1811"/>
      <c r="AJ9" s="1806"/>
      <c r="AK9" s="1803"/>
      <c r="AL9" s="1802"/>
      <c r="AM9" s="1803"/>
      <c r="AN9" s="1812"/>
      <c r="AO9" s="1874"/>
    </row>
    <row r="10" ht="18.25" customHeight="1">
      <c r="A10" s="1813"/>
      <c r="B10" s="1831">
        <v>43469</v>
      </c>
      <c r="C10" s="1832"/>
      <c r="D10" s="1848"/>
      <c r="E10" s="1834"/>
      <c r="F10" s="1835"/>
      <c r="G10" s="1836"/>
      <c r="H10" s="1835"/>
      <c r="I10" s="1837"/>
      <c r="J10" s="1835"/>
      <c r="K10" s="1836"/>
      <c r="L10" s="1835"/>
      <c r="M10" s="1836"/>
      <c r="N10" s="1835"/>
      <c r="O10" s="1838"/>
      <c r="P10" s="1839"/>
      <c r="Q10" s="1836"/>
      <c r="R10" s="1835"/>
      <c r="S10" s="1836"/>
      <c r="T10" s="1835"/>
      <c r="U10" s="1836"/>
      <c r="V10" s="1835"/>
      <c r="W10" s="1838"/>
      <c r="X10" s="1839"/>
      <c r="Y10" s="1836"/>
      <c r="Z10" s="1835"/>
      <c r="AA10" s="1836"/>
      <c r="AB10" s="1835"/>
      <c r="AC10" s="1836"/>
      <c r="AD10" s="1835"/>
      <c r="AE10" s="1838"/>
      <c r="AF10" s="1840"/>
      <c r="AG10" s="1876"/>
      <c r="AH10" s="1842"/>
      <c r="AI10" s="1843"/>
      <c r="AJ10" s="1839"/>
      <c r="AK10" s="1836"/>
      <c r="AL10" s="1835"/>
      <c r="AM10" s="1836"/>
      <c r="AN10" s="1849"/>
      <c r="AO10" s="1877"/>
    </row>
    <row r="11" ht="18.25" customHeight="1">
      <c r="A11" s="1813"/>
      <c r="B11" s="1831">
        <v>43470</v>
      </c>
      <c r="C11" s="1832"/>
      <c r="D11" s="1848"/>
      <c r="E11" s="1834"/>
      <c r="F11" s="1835"/>
      <c r="G11" s="1836"/>
      <c r="H11" s="1835"/>
      <c r="I11" s="1837"/>
      <c r="J11" s="1835"/>
      <c r="K11" s="1836"/>
      <c r="L11" s="1835"/>
      <c r="M11" s="1836"/>
      <c r="N11" s="1835"/>
      <c r="O11" s="1838"/>
      <c r="P11" s="1839"/>
      <c r="Q11" s="1836"/>
      <c r="R11" s="1835"/>
      <c r="S11" s="1836"/>
      <c r="T11" s="1835"/>
      <c r="U11" s="1836"/>
      <c r="V11" s="1835"/>
      <c r="W11" s="1838"/>
      <c r="X11" s="1839"/>
      <c r="Y11" s="1836"/>
      <c r="Z11" s="1835"/>
      <c r="AA11" s="1836"/>
      <c r="AB11" s="1835"/>
      <c r="AC11" s="1836"/>
      <c r="AD11" s="1835"/>
      <c r="AE11" s="1838"/>
      <c r="AF11" s="1840"/>
      <c r="AG11" s="1876"/>
      <c r="AH11" s="1842"/>
      <c r="AI11" s="1843"/>
      <c r="AJ11" s="1839"/>
      <c r="AK11" s="1836"/>
      <c r="AL11" s="1835"/>
      <c r="AM11" s="1836"/>
      <c r="AN11" s="1849"/>
      <c r="AO11" s="1877"/>
    </row>
    <row r="12" ht="18.25" customHeight="1">
      <c r="A12" s="1813"/>
      <c r="B12" s="1831">
        <v>43471</v>
      </c>
      <c r="C12" s="1832"/>
      <c r="D12" s="1848"/>
      <c r="E12" s="1834"/>
      <c r="F12" s="1835"/>
      <c r="G12" s="1836"/>
      <c r="H12" s="1835"/>
      <c r="I12" s="1837"/>
      <c r="J12" s="1835"/>
      <c r="K12" s="1836"/>
      <c r="L12" s="1835"/>
      <c r="M12" s="1836"/>
      <c r="N12" s="1835"/>
      <c r="O12" s="1838"/>
      <c r="P12" s="1839"/>
      <c r="Q12" s="1836"/>
      <c r="R12" s="1835"/>
      <c r="S12" s="1836"/>
      <c r="T12" s="1835"/>
      <c r="U12" s="1836"/>
      <c r="V12" s="1835"/>
      <c r="W12" s="1838"/>
      <c r="X12" s="1839"/>
      <c r="Y12" s="1836"/>
      <c r="Z12" s="1835"/>
      <c r="AA12" s="1836"/>
      <c r="AB12" s="1835"/>
      <c r="AC12" s="1836"/>
      <c r="AD12" s="1835"/>
      <c r="AE12" s="1838"/>
      <c r="AF12" s="1840"/>
      <c r="AG12" s="1876"/>
      <c r="AH12" s="1842"/>
      <c r="AI12" s="1843"/>
      <c r="AJ12" s="1839"/>
      <c r="AK12" s="1836"/>
      <c r="AL12" s="1835"/>
      <c r="AM12" s="1836"/>
      <c r="AN12" s="1849"/>
      <c r="AO12" s="1877"/>
    </row>
    <row r="13" ht="18.25" customHeight="1">
      <c r="A13" s="1813"/>
      <c r="B13" s="1831">
        <v>43639</v>
      </c>
      <c r="C13" s="1832"/>
      <c r="D13" s="1848"/>
      <c r="E13" s="1834"/>
      <c r="F13" s="1835"/>
      <c r="G13" s="1836"/>
      <c r="H13" s="1835"/>
      <c r="I13" s="1837"/>
      <c r="J13" s="1835"/>
      <c r="K13" s="1836"/>
      <c r="L13" s="1835"/>
      <c r="M13" s="1836"/>
      <c r="N13" s="1835"/>
      <c r="O13" s="1838"/>
      <c r="P13" s="1839"/>
      <c r="Q13" s="1836"/>
      <c r="R13" s="1835"/>
      <c r="S13" s="1836"/>
      <c r="T13" s="1835"/>
      <c r="U13" s="1836"/>
      <c r="V13" s="1835"/>
      <c r="W13" s="1838"/>
      <c r="X13" s="1839"/>
      <c r="Y13" s="1836"/>
      <c r="Z13" s="1835"/>
      <c r="AA13" s="1836"/>
      <c r="AB13" s="1835"/>
      <c r="AC13" s="1836"/>
      <c r="AD13" s="1835"/>
      <c r="AE13" s="1838"/>
      <c r="AF13" s="1840"/>
      <c r="AG13" s="1876"/>
      <c r="AH13" s="1842"/>
      <c r="AI13" s="1843"/>
      <c r="AJ13" s="1839"/>
      <c r="AK13" s="1836"/>
      <c r="AL13" s="1835"/>
      <c r="AM13" s="1836"/>
      <c r="AN13" s="1849"/>
      <c r="AO13" s="1877"/>
    </row>
    <row r="14" ht="18.25" customHeight="1">
      <c r="A14" s="1813"/>
      <c r="B14" s="1831">
        <v>43646</v>
      </c>
      <c r="C14" s="1832"/>
      <c r="D14" s="1848"/>
      <c r="E14" s="1834"/>
      <c r="F14" s="1835"/>
      <c r="G14" s="1836"/>
      <c r="H14" s="1835"/>
      <c r="I14" s="1837"/>
      <c r="J14" s="1835"/>
      <c r="K14" s="1836"/>
      <c r="L14" s="1835"/>
      <c r="M14" s="1836"/>
      <c r="N14" s="1835"/>
      <c r="O14" s="1838"/>
      <c r="P14" s="1839"/>
      <c r="Q14" s="1836"/>
      <c r="R14" s="1835"/>
      <c r="S14" s="1836"/>
      <c r="T14" s="1835"/>
      <c r="U14" s="1836"/>
      <c r="V14" s="1835"/>
      <c r="W14" s="1838"/>
      <c r="X14" s="1839"/>
      <c r="Y14" s="1836"/>
      <c r="Z14" s="1835"/>
      <c r="AA14" s="1836"/>
      <c r="AB14" s="1835"/>
      <c r="AC14" s="1836"/>
      <c r="AD14" s="1835"/>
      <c r="AE14" s="1838"/>
      <c r="AF14" s="1840"/>
      <c r="AG14" s="1876"/>
      <c r="AH14" s="1842"/>
      <c r="AI14" s="1843"/>
      <c r="AJ14" s="1839"/>
      <c r="AK14" s="1836"/>
      <c r="AL14" s="1835"/>
      <c r="AM14" s="1836"/>
      <c r="AN14" s="1849"/>
      <c r="AO14" s="1877"/>
    </row>
    <row r="15" ht="18.25" customHeight="1">
      <c r="A15" s="1813"/>
      <c r="B15" s="1831">
        <v>43673</v>
      </c>
      <c r="C15" s="1832"/>
      <c r="D15" s="1833">
        <v>75.90000000000001</v>
      </c>
      <c r="E15" s="1851">
        <v>185</v>
      </c>
      <c r="F15" s="1842">
        <v>41.7</v>
      </c>
      <c r="G15" s="1841">
        <v>3.4</v>
      </c>
      <c r="H15" s="1842">
        <v>72.5</v>
      </c>
      <c r="I15" s="1852">
        <v>0.045</v>
      </c>
      <c r="J15" s="1842">
        <v>31</v>
      </c>
      <c r="K15" s="1841">
        <v>31.5</v>
      </c>
      <c r="L15" s="1842">
        <v>90</v>
      </c>
      <c r="M15" s="1841">
        <v>78</v>
      </c>
      <c r="N15" s="1842">
        <v>49.5</v>
      </c>
      <c r="O15" s="1850">
        <v>50</v>
      </c>
      <c r="P15" s="1839"/>
      <c r="Q15" s="1836"/>
      <c r="R15" s="1835"/>
      <c r="S15" s="1836"/>
      <c r="T15" s="1835"/>
      <c r="U15" s="1836"/>
      <c r="V15" s="1835"/>
      <c r="W15" s="1838"/>
      <c r="X15" s="1844">
        <v>62</v>
      </c>
      <c r="Y15" s="1841">
        <v>265</v>
      </c>
      <c r="Z15" s="1842">
        <v>198</v>
      </c>
      <c r="AA15" s="1841">
        <v>215</v>
      </c>
      <c r="AB15" s="1835"/>
      <c r="AC15" s="1836"/>
      <c r="AD15" s="1835"/>
      <c r="AE15" s="1838"/>
      <c r="AF15" s="1840"/>
      <c r="AG15" s="1876">
        <v>12</v>
      </c>
      <c r="AH15" s="1854">
        <v>176</v>
      </c>
      <c r="AI15" s="1843"/>
      <c r="AJ15" s="1844">
        <v>75</v>
      </c>
      <c r="AK15" s="1841">
        <v>80</v>
      </c>
      <c r="AL15" s="1842">
        <v>11</v>
      </c>
      <c r="AM15" s="1841">
        <v>115</v>
      </c>
      <c r="AN15" s="1845">
        <v>70</v>
      </c>
      <c r="AO15" s="1877"/>
    </row>
    <row r="16" ht="18.25" customHeight="1">
      <c r="A16" s="1813"/>
      <c r="B16" s="1814">
        <v>43693</v>
      </c>
      <c r="C16" s="1815"/>
      <c r="D16" s="1816">
        <v>76</v>
      </c>
      <c r="E16" s="1855">
        <v>185</v>
      </c>
      <c r="F16" s="1826">
        <v>41.9</v>
      </c>
      <c r="G16" s="1825">
        <v>3.6</v>
      </c>
      <c r="H16" s="1826">
        <v>72.40000000000001</v>
      </c>
      <c r="I16" s="1856">
        <v>0.048</v>
      </c>
      <c r="J16" s="1826">
        <v>29.5</v>
      </c>
      <c r="K16" s="1825">
        <v>30.5</v>
      </c>
      <c r="L16" s="1826">
        <v>85.5</v>
      </c>
      <c r="M16" s="1825">
        <v>76.5</v>
      </c>
      <c r="N16" s="1826">
        <v>55</v>
      </c>
      <c r="O16" s="1857">
        <v>56.5</v>
      </c>
      <c r="P16" s="1822"/>
      <c r="Q16" s="1819"/>
      <c r="R16" s="1818"/>
      <c r="S16" s="1819"/>
      <c r="T16" s="1818"/>
      <c r="U16" s="1819"/>
      <c r="V16" s="1818"/>
      <c r="W16" s="1821"/>
      <c r="X16" s="1823">
        <v>63</v>
      </c>
      <c r="Y16" s="1825">
        <v>270</v>
      </c>
      <c r="Z16" s="1826">
        <v>204</v>
      </c>
      <c r="AA16" s="1825">
        <v>208</v>
      </c>
      <c r="AB16" s="1818"/>
      <c r="AC16" s="1819"/>
      <c r="AD16" s="1818"/>
      <c r="AE16" s="1821"/>
      <c r="AF16" s="1824">
        <v>3.287037037037037e-05</v>
      </c>
      <c r="AG16" s="1847">
        <v>12.5</v>
      </c>
      <c r="AH16" s="1826"/>
      <c r="AI16" s="1827">
        <v>0.0002001157407407407</v>
      </c>
      <c r="AJ16" s="1823">
        <v>75</v>
      </c>
      <c r="AK16" s="1825">
        <v>85</v>
      </c>
      <c r="AL16" s="1826">
        <v>13</v>
      </c>
      <c r="AM16" s="1825">
        <v>135</v>
      </c>
      <c r="AN16" s="1858">
        <v>80</v>
      </c>
      <c r="AO16" s="1875"/>
    </row>
    <row r="17" ht="18.25" customHeight="1">
      <c r="A17" s="1813"/>
      <c r="B17" s="1798">
        <v>43837</v>
      </c>
      <c r="C17" s="1799"/>
      <c r="D17" s="1800">
        <v>77.40000000000001</v>
      </c>
      <c r="E17" s="1878">
        <v>185</v>
      </c>
      <c r="F17" s="1810">
        <v>43</v>
      </c>
      <c r="G17" s="1809">
        <v>3.1</v>
      </c>
      <c r="H17" s="1810">
        <v>74.3</v>
      </c>
      <c r="I17" s="1859">
        <v>0.04</v>
      </c>
      <c r="J17" s="1810">
        <v>31</v>
      </c>
      <c r="K17" s="1809">
        <v>32</v>
      </c>
      <c r="L17" s="1810">
        <v>94</v>
      </c>
      <c r="M17" s="1809">
        <v>83</v>
      </c>
      <c r="N17" s="1810">
        <v>57</v>
      </c>
      <c r="O17" s="1860">
        <v>55</v>
      </c>
      <c r="P17" s="1807">
        <v>3</v>
      </c>
      <c r="Q17" s="1809">
        <v>3</v>
      </c>
      <c r="R17" s="1810">
        <v>3</v>
      </c>
      <c r="S17" s="1809">
        <v>2</v>
      </c>
      <c r="T17" s="1810">
        <v>2</v>
      </c>
      <c r="U17" s="1809">
        <v>3</v>
      </c>
      <c r="V17" s="1810">
        <v>2</v>
      </c>
      <c r="W17" s="1860">
        <v>18</v>
      </c>
      <c r="X17" s="1807">
        <v>58</v>
      </c>
      <c r="Y17" s="1809">
        <v>256</v>
      </c>
      <c r="Z17" s="1810">
        <v>213</v>
      </c>
      <c r="AA17" s="1809">
        <v>212</v>
      </c>
      <c r="AB17" s="1802"/>
      <c r="AC17" s="1803"/>
      <c r="AD17" s="1802"/>
      <c r="AE17" s="1805"/>
      <c r="AF17" s="1808">
        <v>3.275462962962963e-05</v>
      </c>
      <c r="AG17" s="1873">
        <v>12</v>
      </c>
      <c r="AH17" s="1810"/>
      <c r="AI17" s="1811">
        <v>0.0001987268518518519</v>
      </c>
      <c r="AJ17" s="1807">
        <v>80</v>
      </c>
      <c r="AK17" s="1809">
        <v>86</v>
      </c>
      <c r="AL17" s="1810">
        <v>11</v>
      </c>
      <c r="AM17" s="1809">
        <v>140</v>
      </c>
      <c r="AN17" s="1830">
        <v>100</v>
      </c>
      <c r="AO17" s="1874"/>
    </row>
    <row r="18" ht="18.25" customHeight="1">
      <c r="A18" s="1813"/>
      <c r="B18" s="1831">
        <v>43982</v>
      </c>
      <c r="C18" s="1832"/>
      <c r="D18" s="1848"/>
      <c r="E18" s="1834"/>
      <c r="F18" s="1835"/>
      <c r="G18" s="1836"/>
      <c r="H18" s="1835"/>
      <c r="I18" s="1837"/>
      <c r="J18" s="1835"/>
      <c r="K18" s="1836"/>
      <c r="L18" s="1835"/>
      <c r="M18" s="1836"/>
      <c r="N18" s="1835"/>
      <c r="O18" s="1838"/>
      <c r="P18" s="1839"/>
      <c r="Q18" s="1836"/>
      <c r="R18" s="1835"/>
      <c r="S18" s="1836"/>
      <c r="T18" s="1835"/>
      <c r="U18" s="1836"/>
      <c r="V18" s="1835"/>
      <c r="W18" s="1838"/>
      <c r="X18" s="1839"/>
      <c r="Y18" s="1836"/>
      <c r="Z18" s="1835"/>
      <c r="AA18" s="1836"/>
      <c r="AB18" s="1835"/>
      <c r="AC18" s="1836"/>
      <c r="AD18" s="1835"/>
      <c r="AE18" s="1838"/>
      <c r="AF18" s="1840"/>
      <c r="AG18" s="1876"/>
      <c r="AH18" s="1842"/>
      <c r="AI18" s="1843"/>
      <c r="AJ18" s="1844">
        <v>75</v>
      </c>
      <c r="AK18" s="1841">
        <v>80</v>
      </c>
      <c r="AL18" s="1842">
        <v>9</v>
      </c>
      <c r="AM18" s="1841">
        <v>95</v>
      </c>
      <c r="AN18" s="1845">
        <v>80</v>
      </c>
      <c r="AO18" s="1877"/>
    </row>
    <row r="19" ht="18.25" customHeight="1">
      <c r="A19" s="1813"/>
      <c r="B19" s="1831">
        <v>43983</v>
      </c>
      <c r="C19" s="1832"/>
      <c r="D19" s="1848"/>
      <c r="E19" s="1834"/>
      <c r="F19" s="1835"/>
      <c r="G19" s="1836"/>
      <c r="H19" s="1835"/>
      <c r="I19" s="1837"/>
      <c r="J19" s="1835"/>
      <c r="K19" s="1836"/>
      <c r="L19" s="1835"/>
      <c r="M19" s="1836"/>
      <c r="N19" s="1835"/>
      <c r="O19" s="1838"/>
      <c r="P19" s="1839"/>
      <c r="Q19" s="1836"/>
      <c r="R19" s="1835"/>
      <c r="S19" s="1836"/>
      <c r="T19" s="1835"/>
      <c r="U19" s="1836"/>
      <c r="V19" s="1835"/>
      <c r="W19" s="1838"/>
      <c r="X19" s="1839"/>
      <c r="Y19" s="1836"/>
      <c r="Z19" s="1835"/>
      <c r="AA19" s="1836"/>
      <c r="AB19" s="1842">
        <v>50.4</v>
      </c>
      <c r="AC19" s="1841">
        <v>42.8</v>
      </c>
      <c r="AD19" s="1835"/>
      <c r="AE19" s="1838"/>
      <c r="AF19" s="1840"/>
      <c r="AG19" s="1876"/>
      <c r="AH19" s="1842"/>
      <c r="AI19" s="1843"/>
      <c r="AJ19" s="1839"/>
      <c r="AK19" s="1836"/>
      <c r="AL19" s="1835"/>
      <c r="AM19" s="1836"/>
      <c r="AN19" s="1849"/>
      <c r="AO19" s="1877"/>
    </row>
    <row r="20" ht="18.25" customHeight="1">
      <c r="A20" s="1813"/>
      <c r="B20" s="1831">
        <v>44031</v>
      </c>
      <c r="C20" s="1832"/>
      <c r="D20" s="1848"/>
      <c r="E20" s="1834"/>
      <c r="F20" s="1835"/>
      <c r="G20" s="1836"/>
      <c r="H20" s="1835"/>
      <c r="I20" s="1837"/>
      <c r="J20" s="1835"/>
      <c r="K20" s="1836"/>
      <c r="L20" s="1835"/>
      <c r="M20" s="1836"/>
      <c r="N20" s="1835"/>
      <c r="O20" s="1838"/>
      <c r="P20" s="1839"/>
      <c r="Q20" s="1836"/>
      <c r="R20" s="1835"/>
      <c r="S20" s="1836"/>
      <c r="T20" s="1835"/>
      <c r="U20" s="1836"/>
      <c r="V20" s="1835"/>
      <c r="W20" s="1838"/>
      <c r="X20" s="1844">
        <v>89</v>
      </c>
      <c r="Y20" s="1841">
        <v>311</v>
      </c>
      <c r="Z20" s="1842">
        <v>262</v>
      </c>
      <c r="AA20" s="1841">
        <v>241</v>
      </c>
      <c r="AB20" s="1835"/>
      <c r="AC20" s="1836"/>
      <c r="AD20" s="1835"/>
      <c r="AE20" s="1838"/>
      <c r="AF20" s="1840"/>
      <c r="AG20" s="1876"/>
      <c r="AH20" s="1842"/>
      <c r="AI20" s="1843"/>
      <c r="AJ20" s="1844">
        <v>90</v>
      </c>
      <c r="AK20" s="1841">
        <v>89</v>
      </c>
      <c r="AL20" s="1842">
        <v>16</v>
      </c>
      <c r="AM20" s="1841">
        <v>137</v>
      </c>
      <c r="AN20" s="1845">
        <v>111</v>
      </c>
      <c r="AO20" s="1877"/>
    </row>
    <row r="21" ht="18.25" customHeight="1">
      <c r="A21" s="1813"/>
      <c r="B21" s="1831">
        <v>44034</v>
      </c>
      <c r="C21" s="1832"/>
      <c r="D21" s="1848"/>
      <c r="E21" s="1834"/>
      <c r="F21" s="1835"/>
      <c r="G21" s="1836"/>
      <c r="H21" s="1835"/>
      <c r="I21" s="1837"/>
      <c r="J21" s="1835"/>
      <c r="K21" s="1836"/>
      <c r="L21" s="1835"/>
      <c r="M21" s="1836"/>
      <c r="N21" s="1835"/>
      <c r="O21" s="1838"/>
      <c r="P21" s="1839"/>
      <c r="Q21" s="1836"/>
      <c r="R21" s="1835"/>
      <c r="S21" s="1836"/>
      <c r="T21" s="1835"/>
      <c r="U21" s="1836"/>
      <c r="V21" s="1835"/>
      <c r="W21" s="1838"/>
      <c r="X21" s="1839"/>
      <c r="Y21" s="1836"/>
      <c r="Z21" s="1835"/>
      <c r="AA21" s="1836"/>
      <c r="AB21" s="1842">
        <v>49</v>
      </c>
      <c r="AC21" s="1841">
        <v>38.2</v>
      </c>
      <c r="AD21" s="1835"/>
      <c r="AE21" s="1838"/>
      <c r="AF21" s="1840">
        <v>3.252314814814815e-05</v>
      </c>
      <c r="AG21" s="1876">
        <v>13</v>
      </c>
      <c r="AH21" s="1842"/>
      <c r="AI21" s="1843"/>
      <c r="AJ21" s="1839"/>
      <c r="AK21" s="1836"/>
      <c r="AL21" s="1835"/>
      <c r="AM21" s="1836"/>
      <c r="AN21" s="1849"/>
      <c r="AO21" s="1877"/>
    </row>
    <row r="22" ht="18.25" customHeight="1">
      <c r="A22" s="1813"/>
      <c r="B22" s="1831">
        <v>44055</v>
      </c>
      <c r="C22" s="1832"/>
      <c r="D22" s="1848"/>
      <c r="E22" s="1834"/>
      <c r="F22" s="1835"/>
      <c r="G22" s="1836"/>
      <c r="H22" s="1835"/>
      <c r="I22" s="1837"/>
      <c r="J22" s="1835"/>
      <c r="K22" s="1836"/>
      <c r="L22" s="1835"/>
      <c r="M22" s="1836"/>
      <c r="N22" s="1835"/>
      <c r="O22" s="1838"/>
      <c r="P22" s="1839"/>
      <c r="Q22" s="1836"/>
      <c r="R22" s="1835"/>
      <c r="S22" s="1836"/>
      <c r="T22" s="1835"/>
      <c r="U22" s="1836"/>
      <c r="V22" s="1835"/>
      <c r="W22" s="1838"/>
      <c r="X22" s="1844">
        <v>50</v>
      </c>
      <c r="Y22" s="1841">
        <v>267</v>
      </c>
      <c r="Z22" s="1842">
        <v>222</v>
      </c>
      <c r="AA22" s="1841">
        <v>216</v>
      </c>
      <c r="AB22" s="1842">
        <v>48.5</v>
      </c>
      <c r="AC22" s="1841">
        <v>39.3</v>
      </c>
      <c r="AD22" s="1842">
        <v>40.8</v>
      </c>
      <c r="AE22" s="1850">
        <v>0.39</v>
      </c>
      <c r="AF22" s="1840">
        <v>3.263888888888889e-05</v>
      </c>
      <c r="AG22" s="1876"/>
      <c r="AH22" s="1842"/>
      <c r="AI22" s="1843">
        <v>0.0001719907407407407</v>
      </c>
      <c r="AJ22" s="1844">
        <v>95</v>
      </c>
      <c r="AK22" s="1841">
        <v>90</v>
      </c>
      <c r="AL22" s="1842">
        <v>12</v>
      </c>
      <c r="AM22" s="1841">
        <v>150</v>
      </c>
      <c r="AN22" s="1845">
        <v>100</v>
      </c>
      <c r="AO22" s="1877"/>
    </row>
    <row r="23" ht="18.25" customHeight="1">
      <c r="A23" s="1813"/>
      <c r="B23" s="1831">
        <v>44041</v>
      </c>
      <c r="C23" s="1832"/>
      <c r="D23" s="1848"/>
      <c r="E23" s="1834"/>
      <c r="F23" s="1835"/>
      <c r="G23" s="1836"/>
      <c r="H23" s="1835"/>
      <c r="I23" s="1837"/>
      <c r="J23" s="1835"/>
      <c r="K23" s="1836"/>
      <c r="L23" s="1835"/>
      <c r="M23" s="1836"/>
      <c r="N23" s="1835"/>
      <c r="O23" s="1838"/>
      <c r="P23" s="1844">
        <v>2</v>
      </c>
      <c r="Q23" s="1841">
        <v>3</v>
      </c>
      <c r="R23" s="1842">
        <v>3</v>
      </c>
      <c r="S23" s="1841">
        <v>3</v>
      </c>
      <c r="T23" s="1842">
        <v>2</v>
      </c>
      <c r="U23" s="1841">
        <v>3</v>
      </c>
      <c r="V23" s="1842">
        <v>2</v>
      </c>
      <c r="W23" s="1850">
        <v>18</v>
      </c>
      <c r="X23" s="1839"/>
      <c r="Y23" s="1836"/>
      <c r="Z23" s="1835"/>
      <c r="AA23" s="1836"/>
      <c r="AB23" s="1835"/>
      <c r="AC23" s="1836"/>
      <c r="AD23" s="1835"/>
      <c r="AE23" s="1838"/>
      <c r="AF23" s="1840"/>
      <c r="AG23" s="1876"/>
      <c r="AH23" s="1842"/>
      <c r="AI23" s="1843"/>
      <c r="AJ23" s="1839"/>
      <c r="AK23" s="1836"/>
      <c r="AL23" s="1835"/>
      <c r="AM23" s="1836"/>
      <c r="AN23" s="1849"/>
      <c r="AO23" s="1877"/>
    </row>
    <row r="24" ht="18.25" customHeight="1">
      <c r="A24" s="1813"/>
      <c r="B24" s="1831">
        <v>44136</v>
      </c>
      <c r="C24" s="1832"/>
      <c r="D24" s="1833">
        <v>80.8</v>
      </c>
      <c r="E24" s="1834"/>
      <c r="F24" s="1835"/>
      <c r="G24" s="1836"/>
      <c r="H24" s="1835"/>
      <c r="I24" s="1837"/>
      <c r="J24" s="1842">
        <v>32.5</v>
      </c>
      <c r="K24" s="1841">
        <v>33</v>
      </c>
      <c r="L24" s="1842">
        <v>96</v>
      </c>
      <c r="M24" s="1836"/>
      <c r="N24" s="1842">
        <v>57</v>
      </c>
      <c r="O24" s="1850">
        <v>56</v>
      </c>
      <c r="P24" s="1839"/>
      <c r="Q24" s="1836"/>
      <c r="R24" s="1835"/>
      <c r="S24" s="1836"/>
      <c r="T24" s="1835"/>
      <c r="U24" s="1836"/>
      <c r="V24" s="1835"/>
      <c r="W24" s="1838"/>
      <c r="X24" s="1839"/>
      <c r="Y24" s="1836"/>
      <c r="Z24" s="1835"/>
      <c r="AA24" s="1836"/>
      <c r="AB24" s="1835"/>
      <c r="AC24" s="1836"/>
      <c r="AD24" s="1835"/>
      <c r="AE24" s="1838"/>
      <c r="AF24" s="1840"/>
      <c r="AG24" s="1876"/>
      <c r="AH24" s="1842"/>
      <c r="AI24" s="1843"/>
      <c r="AJ24" s="1839"/>
      <c r="AK24" s="1836"/>
      <c r="AL24" s="1835"/>
      <c r="AM24" s="1836"/>
      <c r="AN24" s="1849"/>
      <c r="AO24" s="1877"/>
    </row>
    <row r="25" ht="18.25" customHeight="1">
      <c r="A25" s="1813"/>
      <c r="B25" s="1814">
        <v>44167</v>
      </c>
      <c r="C25" s="1815"/>
      <c r="D25" s="1816">
        <v>81.40000000000001</v>
      </c>
      <c r="E25" s="1817"/>
      <c r="F25" s="1818"/>
      <c r="G25" s="1819"/>
      <c r="H25" s="1818"/>
      <c r="I25" s="1820"/>
      <c r="J25" s="1826">
        <v>32</v>
      </c>
      <c r="K25" s="1825">
        <v>33</v>
      </c>
      <c r="L25" s="1826">
        <v>98</v>
      </c>
      <c r="M25" s="1819"/>
      <c r="N25" s="1826">
        <v>58.5</v>
      </c>
      <c r="O25" s="1857">
        <v>58.5</v>
      </c>
      <c r="P25" s="1822"/>
      <c r="Q25" s="1819"/>
      <c r="R25" s="1818"/>
      <c r="S25" s="1819"/>
      <c r="T25" s="1818"/>
      <c r="U25" s="1819"/>
      <c r="V25" s="1818"/>
      <c r="W25" s="1821"/>
      <c r="X25" s="1822"/>
      <c r="Y25" s="1819"/>
      <c r="Z25" s="1818"/>
      <c r="AA25" s="1819"/>
      <c r="AB25" s="1818"/>
      <c r="AC25" s="1819"/>
      <c r="AD25" s="1818"/>
      <c r="AE25" s="1821"/>
      <c r="AF25" s="1824"/>
      <c r="AG25" s="1847"/>
      <c r="AH25" s="1826"/>
      <c r="AI25" s="1827"/>
      <c r="AJ25" s="1823">
        <v>93.5</v>
      </c>
      <c r="AK25" s="1825">
        <v>95</v>
      </c>
      <c r="AL25" s="1826">
        <v>13</v>
      </c>
      <c r="AM25" s="1825">
        <v>142</v>
      </c>
      <c r="AN25" s="1858">
        <v>109</v>
      </c>
      <c r="AO25" s="1875"/>
    </row>
    <row r="26" ht="18.25" customHeight="1">
      <c r="A26" s="1861"/>
      <c r="B26" s="1862">
        <v>44209</v>
      </c>
      <c r="C26" s="1799"/>
      <c r="D26" s="1872"/>
      <c r="E26" s="1801"/>
      <c r="F26" s="1802"/>
      <c r="G26" s="1803"/>
      <c r="H26" s="1802"/>
      <c r="I26" s="1804"/>
      <c r="J26" s="1802"/>
      <c r="K26" s="1803"/>
      <c r="L26" s="1802"/>
      <c r="M26" s="1803"/>
      <c r="N26" s="1802"/>
      <c r="O26" s="1805"/>
      <c r="P26" s="1806"/>
      <c r="Q26" s="1803"/>
      <c r="R26" s="1802"/>
      <c r="S26" s="1803"/>
      <c r="T26" s="1802"/>
      <c r="U26" s="1803"/>
      <c r="V26" s="1802"/>
      <c r="W26" s="1805"/>
      <c r="X26" s="1806"/>
      <c r="Y26" s="1803"/>
      <c r="Z26" s="1802"/>
      <c r="AA26" s="1803"/>
      <c r="AB26" s="1802"/>
      <c r="AC26" s="1803"/>
      <c r="AD26" s="1802"/>
      <c r="AE26" s="1805"/>
      <c r="AF26" s="1808"/>
      <c r="AG26" s="1873">
        <v>13</v>
      </c>
      <c r="AH26" s="1810">
        <v>158</v>
      </c>
      <c r="AI26" s="1811"/>
      <c r="AJ26" s="1807">
        <v>91</v>
      </c>
      <c r="AK26" s="1809">
        <v>100</v>
      </c>
      <c r="AL26" s="1810">
        <v>15</v>
      </c>
      <c r="AM26" s="1809">
        <v>140</v>
      </c>
      <c r="AN26" s="1810">
        <v>115</v>
      </c>
      <c r="AO26" s="1802"/>
    </row>
    <row r="27" ht="18.25" customHeight="1">
      <c r="A27" s="1861"/>
      <c r="B27" s="1863">
        <v>44258</v>
      </c>
      <c r="C27" s="1832"/>
      <c r="D27" s="1833">
        <v>80</v>
      </c>
      <c r="E27" s="1851">
        <v>184.5</v>
      </c>
      <c r="F27" s="1835"/>
      <c r="G27" s="1836"/>
      <c r="H27" s="1835"/>
      <c r="I27" s="1837"/>
      <c r="J27" s="1835"/>
      <c r="K27" s="1836"/>
      <c r="L27" s="1835"/>
      <c r="M27" s="1836"/>
      <c r="N27" s="1835"/>
      <c r="O27" s="1838"/>
      <c r="P27" s="1839"/>
      <c r="Q27" s="1836"/>
      <c r="R27" s="1835"/>
      <c r="S27" s="1836"/>
      <c r="T27" s="1835"/>
      <c r="U27" s="1836"/>
      <c r="V27" s="1835"/>
      <c r="W27" s="1838"/>
      <c r="X27" s="1839"/>
      <c r="Y27" s="1836"/>
      <c r="Z27" s="1835"/>
      <c r="AA27" s="1836"/>
      <c r="AB27" s="1835"/>
      <c r="AC27" s="1836"/>
      <c r="AD27" s="1835"/>
      <c r="AE27" s="1838"/>
      <c r="AF27" s="1840"/>
      <c r="AG27" s="1876"/>
      <c r="AH27" s="1842"/>
      <c r="AI27" s="1843"/>
      <c r="AJ27" s="1839"/>
      <c r="AK27" s="1836"/>
      <c r="AL27" s="1835"/>
      <c r="AM27" s="1836"/>
      <c r="AN27" s="1835"/>
      <c r="AO27" s="1835"/>
    </row>
    <row r="28" ht="18.25" customHeight="1">
      <c r="A28" s="1861"/>
      <c r="B28" s="1863">
        <v>44283</v>
      </c>
      <c r="C28" s="1832"/>
      <c r="D28" s="1848"/>
      <c r="E28" s="1834"/>
      <c r="F28" s="1835"/>
      <c r="G28" s="1836"/>
      <c r="H28" s="1835"/>
      <c r="I28" s="1837"/>
      <c r="J28" s="1835"/>
      <c r="K28" s="1836"/>
      <c r="L28" s="1835"/>
      <c r="M28" s="1836"/>
      <c r="N28" s="1835"/>
      <c r="O28" s="1838"/>
      <c r="P28" s="1839"/>
      <c r="Q28" s="1836"/>
      <c r="R28" s="1835"/>
      <c r="S28" s="1836"/>
      <c r="T28" s="1835"/>
      <c r="U28" s="1836"/>
      <c r="V28" s="1835"/>
      <c r="W28" s="1838"/>
      <c r="X28" s="1839"/>
      <c r="Y28" s="1836"/>
      <c r="Z28" s="1835"/>
      <c r="AA28" s="1836"/>
      <c r="AB28" s="1835"/>
      <c r="AC28" s="1836"/>
      <c r="AD28" s="1835"/>
      <c r="AE28" s="1838"/>
      <c r="AF28" s="1840"/>
      <c r="AG28" s="1876">
        <v>12</v>
      </c>
      <c r="AH28" s="1842"/>
      <c r="AI28" s="1843"/>
      <c r="AJ28" s="1844">
        <v>85</v>
      </c>
      <c r="AK28" s="1841">
        <v>95</v>
      </c>
      <c r="AL28" s="1842">
        <v>14</v>
      </c>
      <c r="AM28" s="1841">
        <v>157</v>
      </c>
      <c r="AN28" s="1842">
        <v>111</v>
      </c>
      <c r="AO28" s="1835"/>
    </row>
    <row r="29" ht="18.25" customHeight="1">
      <c r="A29" s="1861"/>
      <c r="B29" s="1863"/>
      <c r="C29" s="1832"/>
      <c r="D29" s="1848"/>
      <c r="E29" s="1834"/>
      <c r="F29" s="1835"/>
      <c r="G29" s="1836"/>
      <c r="H29" s="1835"/>
      <c r="I29" s="1837"/>
      <c r="J29" s="1835"/>
      <c r="K29" s="1836"/>
      <c r="L29" s="1835"/>
      <c r="M29" s="1836"/>
      <c r="N29" s="1835"/>
      <c r="O29" s="1838"/>
      <c r="P29" s="1839"/>
      <c r="Q29" s="1836"/>
      <c r="R29" s="1835"/>
      <c r="S29" s="1836"/>
      <c r="T29" s="1835"/>
      <c r="U29" s="1836"/>
      <c r="V29" s="1835"/>
      <c r="W29" s="1838"/>
      <c r="X29" s="1839"/>
      <c r="Y29" s="1836"/>
      <c r="Z29" s="1835"/>
      <c r="AA29" s="1836"/>
      <c r="AB29" s="1835"/>
      <c r="AC29" s="1836"/>
      <c r="AD29" s="1835"/>
      <c r="AE29" s="1838"/>
      <c r="AF29" s="1840"/>
      <c r="AG29" s="1876"/>
      <c r="AH29" s="1842"/>
      <c r="AI29" s="1843"/>
      <c r="AJ29" s="1839"/>
      <c r="AK29" s="1836"/>
      <c r="AL29" s="1835"/>
      <c r="AM29" s="1836"/>
      <c r="AN29" s="1835"/>
      <c r="AO29" s="1835"/>
    </row>
    <row r="30" ht="18.25" customHeight="1">
      <c r="A30" s="1861"/>
      <c r="B30" s="1863"/>
      <c r="C30" s="1832"/>
      <c r="D30" s="1848"/>
      <c r="E30" s="1834"/>
      <c r="F30" s="1835"/>
      <c r="G30" s="1836"/>
      <c r="H30" s="1835"/>
      <c r="I30" s="1837"/>
      <c r="J30" s="1835"/>
      <c r="K30" s="1836"/>
      <c r="L30" s="1835"/>
      <c r="M30" s="1836"/>
      <c r="N30" s="1835"/>
      <c r="O30" s="1838"/>
      <c r="P30" s="1839"/>
      <c r="Q30" s="1836"/>
      <c r="R30" s="1835"/>
      <c r="S30" s="1836"/>
      <c r="T30" s="1835"/>
      <c r="U30" s="1836"/>
      <c r="V30" s="1835"/>
      <c r="W30" s="1838"/>
      <c r="X30" s="1839"/>
      <c r="Y30" s="1836"/>
      <c r="Z30" s="1835"/>
      <c r="AA30" s="1836"/>
      <c r="AB30" s="1835"/>
      <c r="AC30" s="1836"/>
      <c r="AD30" s="1835"/>
      <c r="AE30" s="1838"/>
      <c r="AF30" s="1840"/>
      <c r="AG30" s="1876"/>
      <c r="AH30" s="1842"/>
      <c r="AI30" s="1843"/>
      <c r="AJ30" s="1839"/>
      <c r="AK30" s="1836"/>
      <c r="AL30" s="1835"/>
      <c r="AM30" s="1836"/>
      <c r="AN30" s="1835"/>
      <c r="AO30" s="1835"/>
    </row>
    <row r="31" ht="18.25" customHeight="1">
      <c r="A31" t="s" s="1864">
        <v>460</v>
      </c>
      <c r="B31" s="1865"/>
      <c r="C31" s="1866"/>
      <c r="D31" s="1842">
        <f>MAX(D4:D29)</f>
        <v>81.40000000000001</v>
      </c>
      <c r="E31" s="1841">
        <f>MAX(E4:E29)</f>
        <v>185</v>
      </c>
      <c r="F31" s="1842">
        <f>MAX(F4:F29)</f>
        <v>43</v>
      </c>
      <c r="G31" s="1841">
        <f>MAX(G4:G29)</f>
        <v>3.6</v>
      </c>
      <c r="H31" s="1842">
        <f>MAX(H4:H29)</f>
        <v>74.3</v>
      </c>
      <c r="I31" s="1852">
        <f>MAX(I4:I29)</f>
        <v>0.048</v>
      </c>
      <c r="J31" s="1842">
        <f>MAX(J4:J29)</f>
        <v>32.5</v>
      </c>
      <c r="K31" s="1841">
        <f>MAX(K4:K29)</f>
        <v>33</v>
      </c>
      <c r="L31" s="1842">
        <f>MAX(L4:L29)</f>
        <v>98</v>
      </c>
      <c r="M31" s="1841">
        <f>MAX(M4:M29)</f>
        <v>83</v>
      </c>
      <c r="N31" s="1842">
        <f>MAX(N4:N29)</f>
        <v>58.5</v>
      </c>
      <c r="O31" s="1841">
        <f>MAX(O4:O29)</f>
        <v>58.5</v>
      </c>
      <c r="P31" s="1842">
        <f>MAX(P4:P29)</f>
        <v>3</v>
      </c>
      <c r="Q31" s="1841">
        <f>MAX(Q4:Q29)</f>
        <v>3</v>
      </c>
      <c r="R31" s="1842">
        <f>MAX(R4:R29)</f>
        <v>3</v>
      </c>
      <c r="S31" s="1841">
        <f>MAX(S4:S29)</f>
        <v>3</v>
      </c>
      <c r="T31" s="1842">
        <f>MAX(T4:T29)</f>
        <v>2</v>
      </c>
      <c r="U31" s="1841">
        <f>MAX(U4:U29)</f>
        <v>3</v>
      </c>
      <c r="V31" s="1842">
        <f>MAX(V4:V29)</f>
        <v>2</v>
      </c>
      <c r="W31" s="1841">
        <f>MAX(W4:W29)</f>
        <v>18</v>
      </c>
      <c r="X31" s="1842">
        <f>MAX(X4:X29)</f>
        <v>89</v>
      </c>
      <c r="Y31" s="1841">
        <f>MAX(Y4:Y29)</f>
        <v>311</v>
      </c>
      <c r="Z31" s="1842">
        <f>MAX(Z4:Z29)</f>
        <v>262</v>
      </c>
      <c r="AA31" s="1841">
        <f>MAX(AA4:AA29)</f>
        <v>241</v>
      </c>
      <c r="AB31" s="1842">
        <f>MAX(AB4:AB29)</f>
        <v>50.4</v>
      </c>
      <c r="AC31" s="1841">
        <f>MAX(AC4:AC29)</f>
        <v>42.8</v>
      </c>
      <c r="AD31" s="1842">
        <f>MAX(AD4:AD29)</f>
        <v>40.8</v>
      </c>
      <c r="AE31" s="1841">
        <f>MIN(AE4:AE30)</f>
        <v>0.39</v>
      </c>
      <c r="AF31" s="1867">
        <v>3.252314814814815e-05</v>
      </c>
      <c r="AG31" s="1876">
        <f>MAX(AG4:AG29)</f>
        <v>13</v>
      </c>
      <c r="AH31" s="1842">
        <f>MAX(AH4:AH29)</f>
        <v>176</v>
      </c>
      <c r="AI31" s="1868">
        <v>0.0001719907407407407</v>
      </c>
      <c r="AJ31" s="1842">
        <f>MAX(AJ4:AJ29)</f>
        <v>95</v>
      </c>
      <c r="AK31" s="1841">
        <f>MAX(AK4:AK29)</f>
        <v>100</v>
      </c>
      <c r="AL31" s="1842">
        <f>MAX(AL4:AL29)</f>
        <v>16</v>
      </c>
      <c r="AM31" s="1841">
        <f>MAX(AM4:AM29)</f>
        <v>157</v>
      </c>
      <c r="AN31" s="1842">
        <f>MAX(AN4:AN29)</f>
        <v>115</v>
      </c>
      <c r="AO31" s="1842">
        <f>MAX(AO4:AO29)</f>
        <v>0</v>
      </c>
    </row>
  </sheetData>
  <mergeCells count="8">
    <mergeCell ref="A1:AO1"/>
    <mergeCell ref="E2:O2"/>
    <mergeCell ref="P2:W2"/>
    <mergeCell ref="X2:AE2"/>
    <mergeCell ref="AF2:AI2"/>
    <mergeCell ref="A4:A29"/>
    <mergeCell ref="A31:B31"/>
    <mergeCell ref="AJ2:AO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16384" width="10" customWidth="1"/>
  </cols>
  <sheetData/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Q30"/>
  <sheetViews>
    <sheetView workbookViewId="0" showGridLines="0" defaultGridColor="1">
      <pane topLeftCell="D1" xSplit="3" ySplit="0" activePane="topRight" state="frozen"/>
    </sheetView>
  </sheetViews>
  <sheetFormatPr defaultColWidth="16.3333" defaultRowHeight="19.9" customHeight="1" outlineLevelRow="0" outlineLevelCol="0"/>
  <cols>
    <col min="1" max="2" width="16.3516" style="1879" customWidth="1"/>
    <col min="3" max="3" width="16.5" style="1879" customWidth="1"/>
    <col min="4" max="43" width="16.3516" style="1879" customWidth="1"/>
    <col min="44" max="16384" width="16.3516" style="1879" customWidth="1"/>
  </cols>
  <sheetData>
    <row r="1" ht="21.4" customHeight="1">
      <c r="A1" t="s" s="521">
        <v>415</v>
      </c>
      <c r="B1" t="s" s="522">
        <v>59</v>
      </c>
      <c r="C1" t="s" s="1333">
        <v>179</v>
      </c>
      <c r="D1" t="s" s="1334">
        <v>180</v>
      </c>
      <c r="E1" s="1335"/>
      <c r="F1" t="s" s="1334">
        <v>181</v>
      </c>
      <c r="G1" s="1335"/>
      <c r="H1" t="s" s="1334">
        <v>182</v>
      </c>
      <c r="I1" s="1335"/>
      <c r="J1" t="s" s="1334">
        <v>183</v>
      </c>
      <c r="K1" s="1335"/>
      <c r="L1" t="s" s="1334">
        <v>184</v>
      </c>
      <c r="M1" s="1335"/>
      <c r="N1" t="s" s="1334">
        <v>185</v>
      </c>
      <c r="O1" s="1335"/>
      <c r="P1" t="s" s="1334">
        <v>186</v>
      </c>
      <c r="Q1" s="1335"/>
      <c r="R1" t="s" s="1334">
        <v>187</v>
      </c>
      <c r="S1" s="1335"/>
      <c r="T1" t="s" s="1334">
        <v>188</v>
      </c>
      <c r="U1" s="1335"/>
      <c r="V1" s="1761"/>
      <c r="W1" s="1335"/>
      <c r="X1" s="1762"/>
      <c r="Y1" s="1335"/>
      <c r="Z1" s="1762"/>
      <c r="AA1" s="1335"/>
      <c r="AB1" s="1762"/>
      <c r="AC1" s="1335"/>
      <c r="AD1" s="1762"/>
      <c r="AE1" s="1335"/>
      <c r="AF1" s="1762"/>
      <c r="AG1" s="1335"/>
      <c r="AH1" s="1762"/>
      <c r="AI1" s="1335"/>
      <c r="AJ1" s="1762"/>
      <c r="AK1" s="1335"/>
      <c r="AL1" s="1762"/>
      <c r="AM1" s="1335"/>
      <c r="AN1" s="1762"/>
      <c r="AO1" s="1335"/>
      <c r="AP1" s="1762"/>
      <c r="AQ1" s="1335"/>
    </row>
    <row r="2" ht="21.4" customHeight="1">
      <c r="A2" s="533"/>
      <c r="B2" s="534"/>
      <c r="C2" t="s" s="1341">
        <v>194</v>
      </c>
      <c r="D2" s="1342"/>
      <c r="E2" s="1343"/>
      <c r="F2" s="1342"/>
      <c r="G2" s="1343"/>
      <c r="H2" s="1344"/>
      <c r="I2" s="1733"/>
      <c r="J2" s="1344"/>
      <c r="K2" s="1733"/>
      <c r="L2" s="1344"/>
      <c r="M2" s="1733"/>
      <c r="N2" s="1344"/>
      <c r="O2" s="1733"/>
      <c r="P2" s="1344"/>
      <c r="Q2" s="1733"/>
      <c r="R2" s="1344"/>
      <c r="S2" s="1733"/>
      <c r="T2" s="1344"/>
      <c r="U2" s="1733"/>
      <c r="V2" s="1764"/>
      <c r="W2" s="1733"/>
      <c r="X2" s="1344"/>
      <c r="Y2" s="1733"/>
      <c r="Z2" s="1344"/>
      <c r="AA2" s="1733"/>
      <c r="AB2" s="1344"/>
      <c r="AC2" s="1733"/>
      <c r="AD2" s="1344"/>
      <c r="AE2" s="1733"/>
      <c r="AF2" s="1344"/>
      <c r="AG2" s="1733"/>
      <c r="AH2" s="1344"/>
      <c r="AI2" s="1733"/>
      <c r="AJ2" s="1344"/>
      <c r="AK2" s="1733"/>
      <c r="AL2" s="1344"/>
      <c r="AM2" s="1733"/>
      <c r="AN2" s="1344"/>
      <c r="AO2" s="1733"/>
      <c r="AP2" s="1344"/>
      <c r="AQ2" s="1733"/>
    </row>
    <row r="3" ht="21.4" customHeight="1">
      <c r="A3" t="s" s="545">
        <v>109</v>
      </c>
      <c r="B3" s="546"/>
      <c r="C3" t="s" s="1349">
        <v>203</v>
      </c>
      <c r="D3" t="s" s="545">
        <v>204</v>
      </c>
      <c r="E3" t="s" s="1349">
        <v>205</v>
      </c>
      <c r="F3" t="s" s="545">
        <v>204</v>
      </c>
      <c r="G3" t="s" s="1349">
        <v>205</v>
      </c>
      <c r="H3" t="s" s="1350">
        <v>204</v>
      </c>
      <c r="I3" t="s" s="1736">
        <v>205</v>
      </c>
      <c r="J3" t="s" s="1350">
        <v>204</v>
      </c>
      <c r="K3" t="s" s="1736">
        <v>205</v>
      </c>
      <c r="L3" t="s" s="1350">
        <v>204</v>
      </c>
      <c r="M3" t="s" s="1736">
        <v>205</v>
      </c>
      <c r="N3" t="s" s="1350">
        <v>204</v>
      </c>
      <c r="O3" t="s" s="1736">
        <v>205</v>
      </c>
      <c r="P3" t="s" s="1350">
        <v>204</v>
      </c>
      <c r="Q3" t="s" s="1736">
        <v>205</v>
      </c>
      <c r="R3" t="s" s="1350">
        <v>204</v>
      </c>
      <c r="S3" t="s" s="1736">
        <v>205</v>
      </c>
      <c r="T3" t="s" s="1350">
        <v>204</v>
      </c>
      <c r="U3" t="s" s="1736">
        <v>205</v>
      </c>
      <c r="V3" t="s" s="1350">
        <v>204</v>
      </c>
      <c r="W3" t="s" s="1736">
        <v>205</v>
      </c>
      <c r="X3" t="s" s="1350">
        <v>204</v>
      </c>
      <c r="Y3" t="s" s="1736">
        <v>205</v>
      </c>
      <c r="Z3" t="s" s="1350">
        <v>204</v>
      </c>
      <c r="AA3" t="s" s="1736">
        <v>205</v>
      </c>
      <c r="AB3" t="s" s="1350">
        <v>204</v>
      </c>
      <c r="AC3" t="s" s="1736">
        <v>205</v>
      </c>
      <c r="AD3" t="s" s="1350">
        <v>204</v>
      </c>
      <c r="AE3" t="s" s="1736">
        <v>205</v>
      </c>
      <c r="AF3" t="s" s="1350">
        <v>204</v>
      </c>
      <c r="AG3" t="s" s="1736">
        <v>205</v>
      </c>
      <c r="AH3" t="s" s="1350">
        <v>204</v>
      </c>
      <c r="AI3" t="s" s="1736">
        <v>205</v>
      </c>
      <c r="AJ3" t="s" s="1350">
        <v>204</v>
      </c>
      <c r="AK3" t="s" s="1736">
        <v>205</v>
      </c>
      <c r="AL3" t="s" s="1350">
        <v>204</v>
      </c>
      <c r="AM3" t="s" s="1736">
        <v>205</v>
      </c>
      <c r="AN3" t="s" s="1350">
        <v>204</v>
      </c>
      <c r="AO3" t="s" s="1736">
        <v>205</v>
      </c>
      <c r="AP3" t="s" s="1350">
        <v>204</v>
      </c>
      <c r="AQ3" t="s" s="1736">
        <v>205</v>
      </c>
    </row>
    <row r="4" ht="20.1" customHeight="1">
      <c r="A4" s="1354">
        <f>SUM(D4:U4)</f>
        <v>1</v>
      </c>
      <c r="B4" t="s" s="556">
        <v>206</v>
      </c>
      <c r="C4" t="s" s="1351">
        <v>407</v>
      </c>
      <c r="D4" s="1354">
        <f>'1.Spieltag'!AH5</f>
        <v>0</v>
      </c>
      <c r="E4" s="1355">
        <f>'1.Spieltag'!AI5</f>
        <v>0</v>
      </c>
      <c r="F4" s="1354">
        <f>'2.Spieltag'!AH4</f>
        <v>1</v>
      </c>
      <c r="G4" s="1355">
        <f>'2.Spieltag'!AI4</f>
        <v>0</v>
      </c>
      <c r="H4" s="1354">
        <f>'3.Spieltag'!AH4</f>
        <v>0</v>
      </c>
      <c r="I4" s="1355">
        <f>'3.Spieltag'!AI4</f>
        <v>0</v>
      </c>
      <c r="J4" s="1354">
        <f>'4.Spieltag'!AH4</f>
        <v>0</v>
      </c>
      <c r="K4" s="1355">
        <f>'4.Spieltag'!AI4</f>
        <v>0</v>
      </c>
      <c r="L4" s="1354">
        <f>'5.Spieltag'!AH4</f>
        <v>0</v>
      </c>
      <c r="M4" s="1355">
        <f>'5.Spieltag'!AI4</f>
        <v>0</v>
      </c>
      <c r="N4" s="1354">
        <f>'6.Spieltag'!AH4</f>
        <v>0</v>
      </c>
      <c r="O4" s="1355">
        <f>'6.Spieltag'!AI4</f>
        <v>0</v>
      </c>
      <c r="P4" s="1354">
        <f>'7.Spieltag'!AH4</f>
        <v>0</v>
      </c>
      <c r="Q4" s="1355">
        <f>'7.Spieltag'!AI4</f>
        <v>0</v>
      </c>
      <c r="R4" s="1354">
        <f>'8.Spieltag'!AH4</f>
        <v>0</v>
      </c>
      <c r="S4" s="1355">
        <f>'8.Spieltag'!AI4</f>
        <v>0</v>
      </c>
      <c r="T4" s="1354">
        <f>'9.Spieltag'!AH4</f>
        <v>0</v>
      </c>
      <c r="U4" s="1355">
        <f>'9.Spieltag'!AI4</f>
        <v>0</v>
      </c>
      <c r="V4" s="1737"/>
      <c r="W4" s="1738"/>
      <c r="X4" s="1737"/>
      <c r="Y4" s="1738"/>
      <c r="Z4" s="1737"/>
      <c r="AA4" s="1738"/>
      <c r="AB4" s="1737"/>
      <c r="AC4" s="1738"/>
      <c r="AD4" s="1737"/>
      <c r="AE4" s="1738"/>
      <c r="AF4" s="1737"/>
      <c r="AG4" s="1738"/>
      <c r="AH4" s="1737"/>
      <c r="AI4" s="1738"/>
      <c r="AJ4" s="1737"/>
      <c r="AK4" s="1738"/>
      <c r="AL4" s="1737"/>
      <c r="AM4" s="1738"/>
      <c r="AN4" s="1737"/>
      <c r="AO4" s="1738"/>
      <c r="AP4" s="1737"/>
      <c r="AQ4" s="1738"/>
    </row>
    <row r="5" ht="20.1" customHeight="1">
      <c r="A5" s="1352">
        <f>SUM(D5:U5)</f>
        <v>0</v>
      </c>
      <c r="B5" s="567"/>
      <c r="C5" t="s" s="1351">
        <v>408</v>
      </c>
      <c r="D5" s="1352">
        <f>'1.Spieltag'!AH6</f>
        <v>0</v>
      </c>
      <c r="E5" s="1353">
        <f>'1.Spieltag'!AI6</f>
        <v>0</v>
      </c>
      <c r="F5" s="1352">
        <f>'2.Spieltag'!AH5</f>
        <v>0</v>
      </c>
      <c r="G5" s="1353">
        <f>'2.Spieltag'!AI5</f>
        <v>0</v>
      </c>
      <c r="H5" s="1352">
        <f>'3.Spieltag'!AH5</f>
        <v>0</v>
      </c>
      <c r="I5" s="1353">
        <f>'3.Spieltag'!AI5</f>
        <v>0</v>
      </c>
      <c r="J5" s="1352">
        <f>'4.Spieltag'!AH5</f>
        <v>0</v>
      </c>
      <c r="K5" s="1353">
        <f>'4.Spieltag'!AI5</f>
        <v>0</v>
      </c>
      <c r="L5" s="1352">
        <f>'5.Spieltag'!AH5</f>
        <v>0</v>
      </c>
      <c r="M5" s="1353">
        <f>'5.Spieltag'!AI5</f>
        <v>0</v>
      </c>
      <c r="N5" s="1352">
        <f>'6.Spieltag'!AH5</f>
        <v>0</v>
      </c>
      <c r="O5" s="1353">
        <f>'6.Spieltag'!AI5</f>
        <v>0</v>
      </c>
      <c r="P5" s="1352">
        <f>'7.Spieltag'!AH5</f>
        <v>0</v>
      </c>
      <c r="Q5" s="1353">
        <f>'7.Spieltag'!AI5</f>
        <v>0</v>
      </c>
      <c r="R5" s="1352">
        <f>'8.Spieltag'!AH5</f>
        <v>0</v>
      </c>
      <c r="S5" s="1353">
        <f>'8.Spieltag'!AI5</f>
        <v>0</v>
      </c>
      <c r="T5" s="1352">
        <f>'9.Spieltag'!AH5</f>
        <v>0</v>
      </c>
      <c r="U5" s="1353">
        <f>'9.Spieltag'!AI5</f>
        <v>0</v>
      </c>
      <c r="V5" s="1739"/>
      <c r="W5" s="1740"/>
      <c r="X5" s="1739"/>
      <c r="Y5" s="1740"/>
      <c r="Z5" s="1739"/>
      <c r="AA5" s="1740"/>
      <c r="AB5" s="1739"/>
      <c r="AC5" s="1740"/>
      <c r="AD5" s="1739"/>
      <c r="AE5" s="1740"/>
      <c r="AF5" s="1739"/>
      <c r="AG5" s="1740"/>
      <c r="AH5" s="1739"/>
      <c r="AI5" s="1740"/>
      <c r="AJ5" s="1739"/>
      <c r="AK5" s="1740"/>
      <c r="AL5" s="1739"/>
      <c r="AM5" s="1740"/>
      <c r="AN5" s="1739"/>
      <c r="AO5" s="1740"/>
      <c r="AP5" s="1739"/>
      <c r="AQ5" s="1740"/>
    </row>
    <row r="6" ht="20.1" customHeight="1">
      <c r="A6" s="1354">
        <f>SUM(D6:U6)</f>
        <v>0</v>
      </c>
      <c r="B6" s="567"/>
      <c r="C6" t="s" s="1351">
        <v>208</v>
      </c>
      <c r="D6" s="1354">
        <f>'1.Spieltag'!AH7</f>
        <v>0</v>
      </c>
      <c r="E6" s="1355">
        <f>'1.Spieltag'!AI7</f>
        <v>0</v>
      </c>
      <c r="F6" s="1354">
        <f>'2.Spieltag'!AH6</f>
        <v>0</v>
      </c>
      <c r="G6" s="1355">
        <f>'2.Spieltag'!AI6</f>
        <v>0</v>
      </c>
      <c r="H6" s="1354">
        <f>'3.Spieltag'!AH6</f>
        <v>0</v>
      </c>
      <c r="I6" s="1355">
        <f>'3.Spieltag'!AI6</f>
        <v>0</v>
      </c>
      <c r="J6" s="1354">
        <f>'4.Spieltag'!AH6</f>
        <v>0</v>
      </c>
      <c r="K6" s="1355">
        <f>'4.Spieltag'!AI6</f>
        <v>0</v>
      </c>
      <c r="L6" s="1354">
        <f>'5.Spieltag'!AH6</f>
        <v>0</v>
      </c>
      <c r="M6" s="1355">
        <f>'5.Spieltag'!AI6</f>
        <v>0</v>
      </c>
      <c r="N6" s="1354">
        <f>'6.Spieltag'!AH6</f>
        <v>0</v>
      </c>
      <c r="O6" s="1355">
        <f>'6.Spieltag'!AI6</f>
        <v>0</v>
      </c>
      <c r="P6" s="1354">
        <f>'7.Spieltag'!AH6</f>
        <v>0</v>
      </c>
      <c r="Q6" s="1355">
        <f>'7.Spieltag'!AI6</f>
        <v>0</v>
      </c>
      <c r="R6" s="1354">
        <f>'8.Spieltag'!AH6</f>
        <v>0</v>
      </c>
      <c r="S6" s="1355">
        <f>'8.Spieltag'!AI6</f>
        <v>0</v>
      </c>
      <c r="T6" s="1354">
        <f>'9.Spieltag'!AH6</f>
        <v>0</v>
      </c>
      <c r="U6" s="1355">
        <f>'9.Spieltag'!AI6</f>
        <v>0</v>
      </c>
      <c r="V6" s="1737"/>
      <c r="W6" s="1738"/>
      <c r="X6" s="1737"/>
      <c r="Y6" s="1738"/>
      <c r="Z6" s="1737"/>
      <c r="AA6" s="1738"/>
      <c r="AB6" s="1737"/>
      <c r="AC6" s="1738"/>
      <c r="AD6" s="1737"/>
      <c r="AE6" s="1738"/>
      <c r="AF6" s="1737"/>
      <c r="AG6" s="1738"/>
      <c r="AH6" s="1737"/>
      <c r="AI6" s="1738"/>
      <c r="AJ6" s="1737"/>
      <c r="AK6" s="1738"/>
      <c r="AL6" s="1737"/>
      <c r="AM6" s="1738"/>
      <c r="AN6" s="1737"/>
      <c r="AO6" s="1738"/>
      <c r="AP6" s="1737"/>
      <c r="AQ6" s="1738"/>
    </row>
    <row r="7" ht="20.1" customHeight="1">
      <c r="A7" s="1352">
        <f>SUM(D7:U7)</f>
        <v>0</v>
      </c>
      <c r="B7" s="567"/>
      <c r="C7" t="s" s="1351">
        <v>209</v>
      </c>
      <c r="D7" s="1352">
        <f>'1.Spieltag'!AH8</f>
        <v>0</v>
      </c>
      <c r="E7" s="1353">
        <f>'1.Spieltag'!AI8</f>
        <v>0</v>
      </c>
      <c r="F7" s="1352">
        <f>'2.Spieltag'!AH7</f>
        <v>0</v>
      </c>
      <c r="G7" s="1353">
        <f>'2.Spieltag'!AI7</f>
        <v>0</v>
      </c>
      <c r="H7" s="1352">
        <f>'3.Spieltag'!AH7</f>
        <v>0</v>
      </c>
      <c r="I7" s="1353">
        <f>'3.Spieltag'!AI7</f>
        <v>0</v>
      </c>
      <c r="J7" s="1352">
        <f>'4.Spieltag'!AH7</f>
        <v>0</v>
      </c>
      <c r="K7" s="1353">
        <f>'4.Spieltag'!AI7</f>
        <v>0</v>
      </c>
      <c r="L7" s="1352">
        <f>'5.Spieltag'!AH7</f>
        <v>0</v>
      </c>
      <c r="M7" s="1353">
        <f>'5.Spieltag'!AI7</f>
        <v>0</v>
      </c>
      <c r="N7" s="1352">
        <f>'6.Spieltag'!AH7</f>
        <v>0</v>
      </c>
      <c r="O7" s="1353">
        <f>'6.Spieltag'!AI7</f>
        <v>0</v>
      </c>
      <c r="P7" s="1352">
        <f>'7.Spieltag'!AH7</f>
        <v>0</v>
      </c>
      <c r="Q7" s="1353">
        <f>'7.Spieltag'!AI7</f>
        <v>0</v>
      </c>
      <c r="R7" s="1352">
        <f>'8.Spieltag'!AH7</f>
        <v>0</v>
      </c>
      <c r="S7" s="1353">
        <f>'8.Spieltag'!AI7</f>
        <v>0</v>
      </c>
      <c r="T7" s="1352">
        <f>'9.Spieltag'!AH7</f>
        <v>0</v>
      </c>
      <c r="U7" s="1353">
        <f>'9.Spieltag'!AI7</f>
        <v>0</v>
      </c>
      <c r="V7" s="1739"/>
      <c r="W7" s="1740"/>
      <c r="X7" s="1739"/>
      <c r="Y7" s="1740"/>
      <c r="Z7" s="1739"/>
      <c r="AA7" s="1740"/>
      <c r="AB7" s="1739"/>
      <c r="AC7" s="1740"/>
      <c r="AD7" s="1739"/>
      <c r="AE7" s="1740"/>
      <c r="AF7" s="1739"/>
      <c r="AG7" s="1740"/>
      <c r="AH7" s="1739"/>
      <c r="AI7" s="1740"/>
      <c r="AJ7" s="1739"/>
      <c r="AK7" s="1740"/>
      <c r="AL7" s="1739"/>
      <c r="AM7" s="1740"/>
      <c r="AN7" s="1739"/>
      <c r="AO7" s="1740"/>
      <c r="AP7" s="1739"/>
      <c r="AQ7" s="1740"/>
    </row>
    <row r="8" ht="20.1" customHeight="1">
      <c r="A8" s="1354">
        <f>SUM(D8:U8)</f>
        <v>0</v>
      </c>
      <c r="B8" s="567"/>
      <c r="C8" t="s" s="1351">
        <v>210</v>
      </c>
      <c r="D8" s="1354">
        <f>'1.Spieltag'!AH9</f>
        <v>0</v>
      </c>
      <c r="E8" s="1355">
        <f>'1.Spieltag'!AI9</f>
        <v>0</v>
      </c>
      <c r="F8" s="1354">
        <f>'2.Spieltag'!AH8</f>
        <v>0</v>
      </c>
      <c r="G8" s="1355">
        <f>'2.Spieltag'!AI8</f>
        <v>0</v>
      </c>
      <c r="H8" s="1354">
        <f>'3.Spieltag'!AH8</f>
        <v>0</v>
      </c>
      <c r="I8" s="1355">
        <f>'3.Spieltag'!AI8</f>
        <v>0</v>
      </c>
      <c r="J8" s="1354">
        <f>'4.Spieltag'!AH8</f>
        <v>0</v>
      </c>
      <c r="K8" s="1355">
        <f>'4.Spieltag'!AI8</f>
        <v>0</v>
      </c>
      <c r="L8" s="1354">
        <f>'5.Spieltag'!AH8</f>
        <v>0</v>
      </c>
      <c r="M8" s="1355">
        <f>'5.Spieltag'!AI8</f>
        <v>0</v>
      </c>
      <c r="N8" s="1354">
        <f>'6.Spieltag'!AH8</f>
        <v>0</v>
      </c>
      <c r="O8" s="1355">
        <f>'6.Spieltag'!AI8</f>
        <v>0</v>
      </c>
      <c r="P8" s="1354">
        <f>'7.Spieltag'!AH8</f>
        <v>0</v>
      </c>
      <c r="Q8" s="1355">
        <f>'7.Spieltag'!AI8</f>
        <v>0</v>
      </c>
      <c r="R8" s="1354">
        <f>'8.Spieltag'!AH8</f>
        <v>0</v>
      </c>
      <c r="S8" s="1355">
        <f>'8.Spieltag'!AI8</f>
        <v>0</v>
      </c>
      <c r="T8" s="1354">
        <f>'9.Spieltag'!AH8</f>
        <v>0</v>
      </c>
      <c r="U8" s="1355">
        <f>'9.Spieltag'!AI8</f>
        <v>0</v>
      </c>
      <c r="V8" s="1737"/>
      <c r="W8" s="1738"/>
      <c r="X8" s="1737"/>
      <c r="Y8" s="1738"/>
      <c r="Z8" s="1737"/>
      <c r="AA8" s="1738"/>
      <c r="AB8" s="1737"/>
      <c r="AC8" s="1738"/>
      <c r="AD8" s="1737"/>
      <c r="AE8" s="1738"/>
      <c r="AF8" s="1737"/>
      <c r="AG8" s="1738"/>
      <c r="AH8" s="1737"/>
      <c r="AI8" s="1738"/>
      <c r="AJ8" s="1737"/>
      <c r="AK8" s="1738"/>
      <c r="AL8" s="1737"/>
      <c r="AM8" s="1738"/>
      <c r="AN8" s="1737"/>
      <c r="AO8" s="1738"/>
      <c r="AP8" s="1737"/>
      <c r="AQ8" s="1738"/>
    </row>
    <row r="9" ht="20.1" customHeight="1">
      <c r="A9" s="1352">
        <f>SUM(D9:U9)</f>
        <v>0</v>
      </c>
      <c r="B9" s="567"/>
      <c r="C9" t="s" s="1351">
        <v>211</v>
      </c>
      <c r="D9" s="1352">
        <f>'1.Spieltag'!AH10</f>
        <v>0</v>
      </c>
      <c r="E9" s="1353">
        <f>'1.Spieltag'!AI10</f>
        <v>0</v>
      </c>
      <c r="F9" s="1352">
        <f>'2.Spieltag'!AH9</f>
        <v>0</v>
      </c>
      <c r="G9" s="1353">
        <f>'2.Spieltag'!AI9</f>
        <v>0</v>
      </c>
      <c r="H9" s="1352">
        <f>'3.Spieltag'!AH9</f>
        <v>0</v>
      </c>
      <c r="I9" s="1353">
        <f>'3.Spieltag'!AI9</f>
        <v>0</v>
      </c>
      <c r="J9" s="1352">
        <f>'4.Spieltag'!AH9</f>
        <v>0</v>
      </c>
      <c r="K9" s="1353">
        <f>'4.Spieltag'!AI9</f>
        <v>0</v>
      </c>
      <c r="L9" s="1352">
        <f>'5.Spieltag'!AH9</f>
        <v>0</v>
      </c>
      <c r="M9" s="1353">
        <f>'5.Spieltag'!AI9</f>
        <v>0</v>
      </c>
      <c r="N9" s="1352">
        <f>'6.Spieltag'!AH9</f>
        <v>0</v>
      </c>
      <c r="O9" s="1353">
        <f>'6.Spieltag'!AI9</f>
        <v>0</v>
      </c>
      <c r="P9" s="1352">
        <f>'7.Spieltag'!AH9</f>
        <v>0</v>
      </c>
      <c r="Q9" s="1353">
        <f>'7.Spieltag'!AI9</f>
        <v>0</v>
      </c>
      <c r="R9" s="1352">
        <f>'8.Spieltag'!AH9</f>
        <v>0</v>
      </c>
      <c r="S9" s="1353">
        <f>'8.Spieltag'!AI9</f>
        <v>0</v>
      </c>
      <c r="T9" s="1352">
        <f>'9.Spieltag'!AH9</f>
        <v>0</v>
      </c>
      <c r="U9" s="1353">
        <f>'9.Spieltag'!AI9</f>
        <v>0</v>
      </c>
      <c r="V9" s="1739"/>
      <c r="W9" s="1740"/>
      <c r="X9" s="1739"/>
      <c r="Y9" s="1740"/>
      <c r="Z9" s="1739"/>
      <c r="AA9" s="1740"/>
      <c r="AB9" s="1739"/>
      <c r="AC9" s="1740"/>
      <c r="AD9" s="1739"/>
      <c r="AE9" s="1740"/>
      <c r="AF9" s="1739"/>
      <c r="AG9" s="1740"/>
      <c r="AH9" s="1739"/>
      <c r="AI9" s="1740"/>
      <c r="AJ9" s="1739"/>
      <c r="AK9" s="1740"/>
      <c r="AL9" s="1739"/>
      <c r="AM9" s="1740"/>
      <c r="AN9" s="1739"/>
      <c r="AO9" s="1740"/>
      <c r="AP9" s="1739"/>
      <c r="AQ9" s="1740"/>
    </row>
    <row r="10" ht="20.45" customHeight="1">
      <c r="A10" s="1354">
        <f>SUM(D10:U10)</f>
        <v>0</v>
      </c>
      <c r="B10" s="574"/>
      <c r="C10" t="s" s="1356">
        <v>212</v>
      </c>
      <c r="D10" s="1354">
        <f>'1.Spieltag'!AH11</f>
        <v>0</v>
      </c>
      <c r="E10" s="1355">
        <f>'1.Spieltag'!AI11</f>
        <v>0</v>
      </c>
      <c r="F10" s="1354">
        <f>'2.Spieltag'!AH10</f>
        <v>0</v>
      </c>
      <c r="G10" s="1355">
        <f>'2.Spieltag'!AI10</f>
        <v>0</v>
      </c>
      <c r="H10" s="1354">
        <f>'3.Spieltag'!AH10</f>
        <v>0</v>
      </c>
      <c r="I10" s="1355">
        <f>'3.Spieltag'!AI10</f>
        <v>0</v>
      </c>
      <c r="J10" s="1354">
        <f>'4.Spieltag'!AH10</f>
        <v>0</v>
      </c>
      <c r="K10" s="1355">
        <f>'4.Spieltag'!AI10</f>
        <v>0</v>
      </c>
      <c r="L10" s="1354">
        <f>'5.Spieltag'!AH10</f>
        <v>0</v>
      </c>
      <c r="M10" s="1355">
        <f>'5.Spieltag'!AI10</f>
        <v>0</v>
      </c>
      <c r="N10" s="1354">
        <f>'6.Spieltag'!AH10</f>
        <v>0</v>
      </c>
      <c r="O10" s="1355">
        <f>'6.Spieltag'!AI10</f>
        <v>0</v>
      </c>
      <c r="P10" s="1354">
        <f>'7.Spieltag'!AH10</f>
        <v>0</v>
      </c>
      <c r="Q10" s="1355">
        <f>'7.Spieltag'!AI10</f>
        <v>0</v>
      </c>
      <c r="R10" s="1354">
        <f>'8.Spieltag'!AH10</f>
        <v>0</v>
      </c>
      <c r="S10" s="1355">
        <f>'8.Spieltag'!AI10</f>
        <v>0</v>
      </c>
      <c r="T10" s="1354">
        <f>'9.Spieltag'!AH10</f>
        <v>0</v>
      </c>
      <c r="U10" s="1355">
        <f>'9.Spieltag'!AI10</f>
        <v>0</v>
      </c>
      <c r="V10" s="1737"/>
      <c r="W10" s="1738"/>
      <c r="X10" s="1737"/>
      <c r="Y10" s="1738"/>
      <c r="Z10" s="1737"/>
      <c r="AA10" s="1738"/>
      <c r="AB10" s="1737"/>
      <c r="AC10" s="1738"/>
      <c r="AD10" s="1737"/>
      <c r="AE10" s="1738"/>
      <c r="AF10" s="1737"/>
      <c r="AG10" s="1738"/>
      <c r="AH10" s="1737"/>
      <c r="AI10" s="1738"/>
      <c r="AJ10" s="1737"/>
      <c r="AK10" s="1738"/>
      <c r="AL10" s="1737"/>
      <c r="AM10" s="1738"/>
      <c r="AN10" s="1737"/>
      <c r="AO10" s="1738"/>
      <c r="AP10" s="1737"/>
      <c r="AQ10" s="1738"/>
    </row>
    <row r="11" ht="8.45" customHeight="1">
      <c r="A11" s="576">
        <f>SUM(D11:I11)</f>
        <v>0</v>
      </c>
      <c r="B11" s="577"/>
      <c r="C11" s="1743"/>
      <c r="D11" s="1744"/>
      <c r="E11" s="1359"/>
      <c r="F11" s="1358"/>
      <c r="G11" s="1359"/>
      <c r="H11" s="1358"/>
      <c r="I11" s="1359"/>
      <c r="J11" s="1358"/>
      <c r="K11" s="1359"/>
      <c r="L11" s="1358"/>
      <c r="M11" s="1359"/>
      <c r="N11" s="1358"/>
      <c r="O11" s="1359"/>
      <c r="P11" s="1358"/>
      <c r="Q11" s="1359"/>
      <c r="R11" s="1358"/>
      <c r="S11" s="1359"/>
      <c r="T11" s="1358"/>
      <c r="U11" s="1359"/>
      <c r="V11" s="1358"/>
      <c r="W11" s="1359"/>
      <c r="X11" s="1358"/>
      <c r="Y11" s="1359"/>
      <c r="Z11" s="1358"/>
      <c r="AA11" s="1359"/>
      <c r="AB11" s="1358"/>
      <c r="AC11" s="1359"/>
      <c r="AD11" s="1358"/>
      <c r="AE11" s="1359"/>
      <c r="AF11" s="1358"/>
      <c r="AG11" s="1359"/>
      <c r="AH11" s="1358"/>
      <c r="AI11" s="1359"/>
      <c r="AJ11" s="1358"/>
      <c r="AK11" s="1359"/>
      <c r="AL11" s="1358"/>
      <c r="AM11" s="1359"/>
      <c r="AN11" s="1358"/>
      <c r="AO11" s="1359"/>
      <c r="AP11" s="1358"/>
      <c r="AQ11" s="1359"/>
    </row>
    <row r="12" ht="20.45" customHeight="1">
      <c r="A12" s="1352">
        <f>SUM(D12:U12)</f>
        <v>0</v>
      </c>
      <c r="B12" t="s" s="585">
        <v>213</v>
      </c>
      <c r="C12" t="s" s="1362">
        <v>82</v>
      </c>
      <c r="D12" s="1768"/>
      <c r="E12" s="1769"/>
      <c r="F12" s="1768"/>
      <c r="G12" s="1769"/>
      <c r="H12" s="1768"/>
      <c r="I12" s="1769"/>
      <c r="J12" s="1768"/>
      <c r="K12" s="1769"/>
      <c r="L12" s="1768"/>
      <c r="M12" s="1769"/>
      <c r="N12" s="1768"/>
      <c r="O12" s="1769"/>
      <c r="P12" s="1768"/>
      <c r="Q12" s="1769"/>
      <c r="R12" s="1768"/>
      <c r="S12" s="1769"/>
      <c r="T12" s="1768"/>
      <c r="U12" s="1769"/>
      <c r="V12" s="1768"/>
      <c r="W12" s="1769"/>
      <c r="X12" s="1768"/>
      <c r="Y12" s="1769"/>
      <c r="Z12" s="1768"/>
      <c r="AA12" s="1769"/>
      <c r="AB12" s="1768"/>
      <c r="AC12" s="1769"/>
      <c r="AD12" s="1768"/>
      <c r="AE12" s="1769"/>
      <c r="AF12" s="1768"/>
      <c r="AG12" s="1769"/>
      <c r="AH12" s="1768"/>
      <c r="AI12" s="1769"/>
      <c r="AJ12" s="1768"/>
      <c r="AK12" s="1769"/>
      <c r="AL12" s="1768"/>
      <c r="AM12" s="1769"/>
      <c r="AN12" s="1768"/>
      <c r="AO12" s="1769"/>
      <c r="AP12" s="1768"/>
      <c r="AQ12" s="1769"/>
    </row>
    <row r="13" ht="20.45" customHeight="1">
      <c r="A13" s="1354">
        <f>SUM(D13:U13)</f>
        <v>0</v>
      </c>
      <c r="B13" s="574"/>
      <c r="C13" t="s" s="1356">
        <v>76</v>
      </c>
      <c r="D13" s="1768"/>
      <c r="E13" s="1769"/>
      <c r="F13" s="1768"/>
      <c r="G13" s="1769"/>
      <c r="H13" s="1768"/>
      <c r="I13" s="1769"/>
      <c r="J13" s="1768"/>
      <c r="K13" s="1769"/>
      <c r="L13" s="1768"/>
      <c r="M13" s="1769"/>
      <c r="N13" s="1768"/>
      <c r="O13" s="1769"/>
      <c r="P13" s="1768"/>
      <c r="Q13" s="1769"/>
      <c r="R13" s="1768"/>
      <c r="S13" s="1769"/>
      <c r="T13" s="1768"/>
      <c r="U13" s="1769"/>
      <c r="V13" s="1768"/>
      <c r="W13" s="1769"/>
      <c r="X13" s="1768"/>
      <c r="Y13" s="1769"/>
      <c r="Z13" s="1768"/>
      <c r="AA13" s="1769"/>
      <c r="AB13" s="1768"/>
      <c r="AC13" s="1769"/>
      <c r="AD13" s="1768"/>
      <c r="AE13" s="1769"/>
      <c r="AF13" s="1768"/>
      <c r="AG13" s="1769"/>
      <c r="AH13" s="1768"/>
      <c r="AI13" s="1769"/>
      <c r="AJ13" s="1768"/>
      <c r="AK13" s="1769"/>
      <c r="AL13" s="1768"/>
      <c r="AM13" s="1769"/>
      <c r="AN13" s="1768"/>
      <c r="AO13" s="1769"/>
      <c r="AP13" s="1768"/>
      <c r="AQ13" s="1769"/>
    </row>
    <row r="14" ht="8.45" customHeight="1">
      <c r="A14" s="576">
        <f>SUM(D14:I14)</f>
        <v>0</v>
      </c>
      <c r="B14" s="577"/>
      <c r="C14" s="1743"/>
      <c r="D14" s="1744"/>
      <c r="E14" s="1359"/>
      <c r="F14" s="1358"/>
      <c r="G14" s="1359"/>
      <c r="H14" s="1358"/>
      <c r="I14" s="1359"/>
      <c r="J14" s="1358"/>
      <c r="K14" s="1359"/>
      <c r="L14" s="1358"/>
      <c r="M14" s="1359"/>
      <c r="N14" s="1358"/>
      <c r="O14" s="1359"/>
      <c r="P14" s="1358"/>
      <c r="Q14" s="1359"/>
      <c r="R14" s="1358"/>
      <c r="S14" s="1359"/>
      <c r="T14" s="1358"/>
      <c r="U14" s="1359"/>
      <c r="V14" s="1358"/>
      <c r="W14" s="1359"/>
      <c r="X14" s="1358"/>
      <c r="Y14" s="1359"/>
      <c r="Z14" s="1358"/>
      <c r="AA14" s="1359"/>
      <c r="AB14" s="1358"/>
      <c r="AC14" s="1359"/>
      <c r="AD14" s="1358"/>
      <c r="AE14" s="1359"/>
      <c r="AF14" s="1358"/>
      <c r="AG14" s="1359"/>
      <c r="AH14" s="1358"/>
      <c r="AI14" s="1359"/>
      <c r="AJ14" s="1358"/>
      <c r="AK14" s="1359"/>
      <c r="AL14" s="1358"/>
      <c r="AM14" s="1359"/>
      <c r="AN14" s="1358"/>
      <c r="AO14" s="1359"/>
      <c r="AP14" s="1358"/>
      <c r="AQ14" s="1359"/>
    </row>
    <row r="15" ht="20.45" customHeight="1">
      <c r="A15" s="1352">
        <f>SUM(D15:U15)</f>
        <v>0</v>
      </c>
      <c r="B15" t="s" s="585">
        <v>214</v>
      </c>
      <c r="C15" t="s" s="1362">
        <v>215</v>
      </c>
      <c r="D15" s="1352">
        <f>'1.Spieltag'!AH16</f>
        <v>0</v>
      </c>
      <c r="E15" s="1353">
        <f>'1.Spieltag'!AI16</f>
        <v>0</v>
      </c>
      <c r="F15" s="1352">
        <f>'2.Spieltag'!AH15</f>
        <v>0</v>
      </c>
      <c r="G15" s="1353">
        <f>'2.Spieltag'!AI15</f>
        <v>0</v>
      </c>
      <c r="H15" s="1352">
        <f>'3.Spieltag'!AH15</f>
        <v>0</v>
      </c>
      <c r="I15" s="1353">
        <f>'3.Spieltag'!AI15</f>
        <v>0</v>
      </c>
      <c r="J15" s="1352">
        <f>'4.Spieltag'!AH15</f>
        <v>0</v>
      </c>
      <c r="K15" s="1353">
        <f>'4.Spieltag'!AI15</f>
        <v>0</v>
      </c>
      <c r="L15" s="1352">
        <f>'5.Spieltag'!AH15</f>
        <v>0</v>
      </c>
      <c r="M15" s="1353">
        <f>'5.Spieltag'!AI15</f>
        <v>0</v>
      </c>
      <c r="N15" s="1352">
        <f>'6.Spieltag'!AH15</f>
        <v>0</v>
      </c>
      <c r="O15" s="1353">
        <f>'6.Spieltag'!AI15</f>
        <v>0</v>
      </c>
      <c r="P15" s="1352">
        <f>'7.Spieltag'!AH15</f>
        <v>0</v>
      </c>
      <c r="Q15" s="1353">
        <f>'7.Spieltag'!AI15</f>
        <v>0</v>
      </c>
      <c r="R15" s="1352">
        <f>'8.Spieltag'!AH15</f>
        <v>0</v>
      </c>
      <c r="S15" s="1353">
        <f>'8.Spieltag'!AI15</f>
        <v>0</v>
      </c>
      <c r="T15" s="1352">
        <f>'9.Spieltag'!AH15</f>
        <v>0</v>
      </c>
      <c r="U15" s="1353">
        <f>'9.Spieltag'!AI15</f>
        <v>0</v>
      </c>
      <c r="V15" s="1739"/>
      <c r="W15" s="1740"/>
      <c r="X15" s="1739"/>
      <c r="Y15" s="1740"/>
      <c r="Z15" s="1739"/>
      <c r="AA15" s="1740"/>
      <c r="AB15" s="1739"/>
      <c r="AC15" s="1740"/>
      <c r="AD15" s="1739"/>
      <c r="AE15" s="1740"/>
      <c r="AF15" s="1739"/>
      <c r="AG15" s="1740"/>
      <c r="AH15" s="1739"/>
      <c r="AI15" s="1740"/>
      <c r="AJ15" s="1739"/>
      <c r="AK15" s="1740"/>
      <c r="AL15" s="1739"/>
      <c r="AM15" s="1740"/>
      <c r="AN15" s="1739"/>
      <c r="AO15" s="1740"/>
      <c r="AP15" s="1739"/>
      <c r="AQ15" s="1740"/>
    </row>
    <row r="16" ht="20.1" customHeight="1">
      <c r="A16" s="1354">
        <f>SUM(D16:U16)</f>
        <v>0</v>
      </c>
      <c r="B16" s="567"/>
      <c r="C16" t="s" s="1351">
        <v>216</v>
      </c>
      <c r="D16" s="1354">
        <f>'1.Spieltag'!AH17</f>
        <v>0</v>
      </c>
      <c r="E16" s="1355">
        <f>'1.Spieltag'!AI17</f>
        <v>0</v>
      </c>
      <c r="F16" s="1354">
        <f>'2.Spieltag'!AH16</f>
        <v>0</v>
      </c>
      <c r="G16" s="1355">
        <f>'2.Spieltag'!AI16</f>
        <v>0</v>
      </c>
      <c r="H16" s="1354">
        <f>'3.Spieltag'!AH16</f>
        <v>0</v>
      </c>
      <c r="I16" s="1355">
        <f>'3.Spieltag'!AI16</f>
        <v>0</v>
      </c>
      <c r="J16" s="1354">
        <f>'4.Spieltag'!AH16</f>
        <v>0</v>
      </c>
      <c r="K16" s="1355">
        <f>'4.Spieltag'!AI16</f>
        <v>0</v>
      </c>
      <c r="L16" s="1354">
        <f>'5.Spieltag'!AH16</f>
        <v>0</v>
      </c>
      <c r="M16" s="1355">
        <f>'5.Spieltag'!AI16</f>
        <v>0</v>
      </c>
      <c r="N16" s="1354">
        <f>'6.Spieltag'!AH16</f>
        <v>0</v>
      </c>
      <c r="O16" s="1355">
        <f>'6.Spieltag'!AI16</f>
        <v>0</v>
      </c>
      <c r="P16" s="1354">
        <f>'7.Spieltag'!AH16</f>
        <v>0</v>
      </c>
      <c r="Q16" s="1355">
        <f>'7.Spieltag'!AI16</f>
        <v>0</v>
      </c>
      <c r="R16" s="1354">
        <f>'8.Spieltag'!AH16</f>
        <v>0</v>
      </c>
      <c r="S16" s="1355">
        <f>'8.Spieltag'!AI16</f>
        <v>0</v>
      </c>
      <c r="T16" s="1354">
        <f>'9.Spieltag'!AH16</f>
        <v>0</v>
      </c>
      <c r="U16" s="1355">
        <f>'9.Spieltag'!AI16</f>
        <v>0</v>
      </c>
      <c r="V16" s="1737"/>
      <c r="W16" s="1738"/>
      <c r="X16" s="1737"/>
      <c r="Y16" s="1738"/>
      <c r="Z16" s="1737"/>
      <c r="AA16" s="1738"/>
      <c r="AB16" s="1737"/>
      <c r="AC16" s="1738"/>
      <c r="AD16" s="1737"/>
      <c r="AE16" s="1738"/>
      <c r="AF16" s="1737"/>
      <c r="AG16" s="1738"/>
      <c r="AH16" s="1737"/>
      <c r="AI16" s="1738"/>
      <c r="AJ16" s="1737"/>
      <c r="AK16" s="1738"/>
      <c r="AL16" s="1737"/>
      <c r="AM16" s="1738"/>
      <c r="AN16" s="1737"/>
      <c r="AO16" s="1738"/>
      <c r="AP16" s="1737"/>
      <c r="AQ16" s="1738"/>
    </row>
    <row r="17" ht="20.45" customHeight="1">
      <c r="A17" s="1352">
        <f>SUM(D17:U17)</f>
        <v>0</v>
      </c>
      <c r="B17" s="574"/>
      <c r="C17" t="s" s="1356">
        <v>217</v>
      </c>
      <c r="D17" s="1352">
        <f>'1.Spieltag'!AH18</f>
        <v>0</v>
      </c>
      <c r="E17" s="1353">
        <f>'1.Spieltag'!AI18</f>
        <v>0</v>
      </c>
      <c r="F17" s="1352">
        <f>'2.Spieltag'!AH17</f>
        <v>0</v>
      </c>
      <c r="G17" s="1353">
        <f>'2.Spieltag'!AI17</f>
        <v>0</v>
      </c>
      <c r="H17" s="1352">
        <f>'3.Spieltag'!AH17</f>
        <v>0</v>
      </c>
      <c r="I17" s="1353">
        <f>'3.Spieltag'!AI17</f>
        <v>0</v>
      </c>
      <c r="J17" s="1352">
        <f>'4.Spieltag'!AH17</f>
        <v>0</v>
      </c>
      <c r="K17" s="1353">
        <f>'4.Spieltag'!AI17</f>
        <v>0</v>
      </c>
      <c r="L17" s="1352">
        <f>'5.Spieltag'!AH17</f>
        <v>0</v>
      </c>
      <c r="M17" s="1353">
        <f>'5.Spieltag'!AI17</f>
        <v>0</v>
      </c>
      <c r="N17" s="1352">
        <f>'6.Spieltag'!AH17</f>
        <v>0</v>
      </c>
      <c r="O17" s="1353">
        <f>'6.Spieltag'!AI17</f>
        <v>0</v>
      </c>
      <c r="P17" s="1352">
        <f>'7.Spieltag'!AH17</f>
        <v>0</v>
      </c>
      <c r="Q17" s="1353">
        <f>'7.Spieltag'!AI17</f>
        <v>0</v>
      </c>
      <c r="R17" s="1352">
        <f>'8.Spieltag'!AH17</f>
        <v>0</v>
      </c>
      <c r="S17" s="1353">
        <f>'8.Spieltag'!AI17</f>
        <v>0</v>
      </c>
      <c r="T17" s="1352">
        <f>'9.Spieltag'!AH17</f>
        <v>0</v>
      </c>
      <c r="U17" s="1353">
        <f>'9.Spieltag'!AI17</f>
        <v>0</v>
      </c>
      <c r="V17" s="1739"/>
      <c r="W17" s="1740"/>
      <c r="X17" s="1739"/>
      <c r="Y17" s="1740"/>
      <c r="Z17" s="1739"/>
      <c r="AA17" s="1740"/>
      <c r="AB17" s="1739"/>
      <c r="AC17" s="1740"/>
      <c r="AD17" s="1739"/>
      <c r="AE17" s="1740"/>
      <c r="AF17" s="1739"/>
      <c r="AG17" s="1740"/>
      <c r="AH17" s="1739"/>
      <c r="AI17" s="1740"/>
      <c r="AJ17" s="1739"/>
      <c r="AK17" s="1740"/>
      <c r="AL17" s="1739"/>
      <c r="AM17" s="1740"/>
      <c r="AN17" s="1739"/>
      <c r="AO17" s="1740"/>
      <c r="AP17" s="1739"/>
      <c r="AQ17" s="1740"/>
    </row>
    <row r="18" ht="8.45" customHeight="1">
      <c r="A18" s="576">
        <f>SUM(D18:I18)</f>
        <v>0</v>
      </c>
      <c r="B18" s="577"/>
      <c r="C18" s="1743"/>
      <c r="D18" s="1744"/>
      <c r="E18" s="1359"/>
      <c r="F18" s="1358"/>
      <c r="G18" s="1359"/>
      <c r="H18" s="1358"/>
      <c r="I18" s="1359"/>
      <c r="J18" s="1358"/>
      <c r="K18" s="1359"/>
      <c r="L18" s="1358"/>
      <c r="M18" s="1359"/>
      <c r="N18" s="1358"/>
      <c r="O18" s="1359"/>
      <c r="P18" s="1358"/>
      <c r="Q18" s="1359"/>
      <c r="R18" s="1358"/>
      <c r="S18" s="1359"/>
      <c r="T18" s="1358"/>
      <c r="U18" s="1359"/>
      <c r="V18" s="1358"/>
      <c r="W18" s="1359"/>
      <c r="X18" s="1358"/>
      <c r="Y18" s="1359"/>
      <c r="Z18" s="1358"/>
      <c r="AA18" s="1359"/>
      <c r="AB18" s="1358"/>
      <c r="AC18" s="1359"/>
      <c r="AD18" s="1358"/>
      <c r="AE18" s="1359"/>
      <c r="AF18" s="1358"/>
      <c r="AG18" s="1359"/>
      <c r="AH18" s="1358"/>
      <c r="AI18" s="1359"/>
      <c r="AJ18" s="1358"/>
      <c r="AK18" s="1359"/>
      <c r="AL18" s="1358"/>
      <c r="AM18" s="1359"/>
      <c r="AN18" s="1358"/>
      <c r="AO18" s="1359"/>
      <c r="AP18" s="1358"/>
      <c r="AQ18" s="1359"/>
    </row>
    <row r="19" ht="20.45" customHeight="1">
      <c r="A19" s="1354">
        <f>SUM(D19:U19)</f>
        <v>0</v>
      </c>
      <c r="B19" t="s" s="585">
        <v>218</v>
      </c>
      <c r="C19" t="s" s="1362">
        <v>52</v>
      </c>
      <c r="D19" s="1354">
        <f>'1.Spieltag'!AH20</f>
        <v>0</v>
      </c>
      <c r="E19" s="1355">
        <f>'1.Spieltag'!AI20</f>
        <v>0</v>
      </c>
      <c r="F19" s="1354">
        <f>'2.Spieltag'!AH19</f>
        <v>0</v>
      </c>
      <c r="G19" s="1355">
        <f>'2.Spieltag'!AI19</f>
        <v>0</v>
      </c>
      <c r="H19" s="1354">
        <f>'3.Spieltag'!AH19</f>
        <v>0</v>
      </c>
      <c r="I19" s="1355">
        <f>'3.Spieltag'!AI19</f>
        <v>0</v>
      </c>
      <c r="J19" s="1354">
        <f>'4.Spieltag'!AH19</f>
        <v>0</v>
      </c>
      <c r="K19" s="1355">
        <f>'4.Spieltag'!AI19</f>
        <v>0</v>
      </c>
      <c r="L19" s="1354">
        <f>'5.Spieltag'!AH19</f>
        <v>0</v>
      </c>
      <c r="M19" s="1355">
        <f>'5.Spieltag'!AI19</f>
        <v>0</v>
      </c>
      <c r="N19" s="1354">
        <f>'6.Spieltag'!AH19</f>
        <v>0</v>
      </c>
      <c r="O19" s="1355">
        <f>'6.Spieltag'!AI19</f>
        <v>0</v>
      </c>
      <c r="P19" s="1354">
        <f>'7.Spieltag'!AH19</f>
        <v>0</v>
      </c>
      <c r="Q19" s="1355">
        <f>'7.Spieltag'!AI19</f>
        <v>0</v>
      </c>
      <c r="R19" s="1354">
        <f>'8.Spieltag'!AH19</f>
        <v>0</v>
      </c>
      <c r="S19" s="1355">
        <f>'8.Spieltag'!AI19</f>
        <v>0</v>
      </c>
      <c r="T19" s="1354">
        <f>'9.Spieltag'!AH19</f>
        <v>0</v>
      </c>
      <c r="U19" s="1355">
        <f>'9.Spieltag'!AI19</f>
        <v>0</v>
      </c>
      <c r="V19" s="1737"/>
      <c r="W19" s="1738"/>
      <c r="X19" s="1737"/>
      <c r="Y19" s="1738"/>
      <c r="Z19" s="1737"/>
      <c r="AA19" s="1738"/>
      <c r="AB19" s="1737"/>
      <c r="AC19" s="1738"/>
      <c r="AD19" s="1737"/>
      <c r="AE19" s="1738"/>
      <c r="AF19" s="1737"/>
      <c r="AG19" s="1738"/>
      <c r="AH19" s="1737"/>
      <c r="AI19" s="1738"/>
      <c r="AJ19" s="1737"/>
      <c r="AK19" s="1738"/>
      <c r="AL19" s="1737"/>
      <c r="AM19" s="1738"/>
      <c r="AN19" s="1737"/>
      <c r="AO19" s="1738"/>
      <c r="AP19" s="1737"/>
      <c r="AQ19" s="1738"/>
    </row>
    <row r="20" ht="20.1" customHeight="1">
      <c r="A20" s="1352">
        <f>SUM(D20:U20)</f>
        <v>2</v>
      </c>
      <c r="B20" s="567"/>
      <c r="C20" t="s" s="1366">
        <v>219</v>
      </c>
      <c r="D20" s="1352">
        <f>'1.Spieltag'!AH21</f>
        <v>0</v>
      </c>
      <c r="E20" s="1353">
        <f>'1.Spieltag'!AI21</f>
        <v>2</v>
      </c>
      <c r="F20" s="1352">
        <f>'2.Spieltag'!AH20</f>
        <v>0</v>
      </c>
      <c r="G20" s="1353">
        <f>'2.Spieltag'!AI20</f>
        <v>0</v>
      </c>
      <c r="H20" s="1352">
        <f>'3.Spieltag'!AH20</f>
        <v>0</v>
      </c>
      <c r="I20" s="1353">
        <f>'3.Spieltag'!AI20</f>
        <v>0</v>
      </c>
      <c r="J20" s="1352">
        <f>'4.Spieltag'!AH20</f>
        <v>0</v>
      </c>
      <c r="K20" s="1353">
        <f>'4.Spieltag'!AI20</f>
        <v>0</v>
      </c>
      <c r="L20" s="1352">
        <f>'5.Spieltag'!AH20</f>
        <v>0</v>
      </c>
      <c r="M20" s="1353">
        <f>'5.Spieltag'!AI20</f>
        <v>0</v>
      </c>
      <c r="N20" s="1352">
        <f>'6.Spieltag'!AH20</f>
        <v>0</v>
      </c>
      <c r="O20" s="1353">
        <f>'6.Spieltag'!AI20</f>
        <v>0</v>
      </c>
      <c r="P20" s="1352">
        <f>'7.Spieltag'!AH20</f>
        <v>0</v>
      </c>
      <c r="Q20" s="1353">
        <f>'7.Spieltag'!AI20</f>
        <v>0</v>
      </c>
      <c r="R20" s="1352">
        <f>'8.Spieltag'!AH20</f>
        <v>0</v>
      </c>
      <c r="S20" s="1353">
        <f>'8.Spieltag'!AI20</f>
        <v>0</v>
      </c>
      <c r="T20" s="1352">
        <f>'9.Spieltag'!AH20</f>
        <v>0</v>
      </c>
      <c r="U20" s="1353">
        <f>'9.Spieltag'!AI20</f>
        <v>0</v>
      </c>
      <c r="V20" s="1739"/>
      <c r="W20" s="1740"/>
      <c r="X20" s="1739"/>
      <c r="Y20" s="1740"/>
      <c r="Z20" s="1739"/>
      <c r="AA20" s="1740"/>
      <c r="AB20" s="1739"/>
      <c r="AC20" s="1740"/>
      <c r="AD20" s="1739"/>
      <c r="AE20" s="1740"/>
      <c r="AF20" s="1739"/>
      <c r="AG20" s="1740"/>
      <c r="AH20" s="1739"/>
      <c r="AI20" s="1740"/>
      <c r="AJ20" s="1739"/>
      <c r="AK20" s="1740"/>
      <c r="AL20" s="1739"/>
      <c r="AM20" s="1740"/>
      <c r="AN20" s="1739"/>
      <c r="AO20" s="1740"/>
      <c r="AP20" s="1739"/>
      <c r="AQ20" s="1740"/>
    </row>
    <row r="21" ht="20.1" customHeight="1">
      <c r="A21" s="1354">
        <f>SUM(D21:U21)</f>
        <v>0</v>
      </c>
      <c r="B21" s="567"/>
      <c r="C21" t="s" s="1366">
        <v>220</v>
      </c>
      <c r="D21" s="1354">
        <f>'1.Spieltag'!AH22</f>
        <v>0</v>
      </c>
      <c r="E21" s="1355">
        <f>'1.Spieltag'!AI22</f>
        <v>0</v>
      </c>
      <c r="F21" s="1354">
        <f>'2.Spieltag'!AH21</f>
        <v>0</v>
      </c>
      <c r="G21" s="1355">
        <f>'2.Spieltag'!AI21</f>
        <v>0</v>
      </c>
      <c r="H21" s="1354">
        <f>'3.Spieltag'!AH21</f>
        <v>0</v>
      </c>
      <c r="I21" s="1355">
        <f>'3.Spieltag'!AI21</f>
        <v>0</v>
      </c>
      <c r="J21" s="1354">
        <f>'4.Spieltag'!AH21</f>
        <v>0</v>
      </c>
      <c r="K21" s="1355">
        <f>'4.Spieltag'!AI21</f>
        <v>0</v>
      </c>
      <c r="L21" s="1354">
        <f>'5.Spieltag'!AH21</f>
        <v>0</v>
      </c>
      <c r="M21" s="1355">
        <f>'5.Spieltag'!AI21</f>
        <v>0</v>
      </c>
      <c r="N21" s="1354">
        <f>'6.Spieltag'!AH21</f>
        <v>0</v>
      </c>
      <c r="O21" s="1355">
        <f>'6.Spieltag'!AI21</f>
        <v>0</v>
      </c>
      <c r="P21" s="1354">
        <f>'7.Spieltag'!AH21</f>
        <v>0</v>
      </c>
      <c r="Q21" s="1355">
        <f>'7.Spieltag'!AI21</f>
        <v>0</v>
      </c>
      <c r="R21" s="1354">
        <f>'8.Spieltag'!AH21</f>
        <v>0</v>
      </c>
      <c r="S21" s="1355">
        <f>'8.Spieltag'!AI21</f>
        <v>0</v>
      </c>
      <c r="T21" s="1354">
        <f>'9.Spieltag'!AH21</f>
        <v>0</v>
      </c>
      <c r="U21" s="1355">
        <f>'9.Spieltag'!AI21</f>
        <v>0</v>
      </c>
      <c r="V21" s="1737"/>
      <c r="W21" s="1738"/>
      <c r="X21" s="1737"/>
      <c r="Y21" s="1738"/>
      <c r="Z21" s="1737"/>
      <c r="AA21" s="1738"/>
      <c r="AB21" s="1737"/>
      <c r="AC21" s="1738"/>
      <c r="AD21" s="1737"/>
      <c r="AE21" s="1738"/>
      <c r="AF21" s="1737"/>
      <c r="AG21" s="1738"/>
      <c r="AH21" s="1737"/>
      <c r="AI21" s="1738"/>
      <c r="AJ21" s="1737"/>
      <c r="AK21" s="1738"/>
      <c r="AL21" s="1737"/>
      <c r="AM21" s="1738"/>
      <c r="AN21" s="1737"/>
      <c r="AO21" s="1738"/>
      <c r="AP21" s="1737"/>
      <c r="AQ21" s="1738"/>
    </row>
    <row r="22" ht="20.1" customHeight="1">
      <c r="A22" s="1352">
        <f>SUM(D22:U22)</f>
        <v>0</v>
      </c>
      <c r="B22" s="567"/>
      <c r="C22" t="s" s="1366">
        <v>221</v>
      </c>
      <c r="D22" s="1352">
        <f>'1.Spieltag'!AH23</f>
        <v>0</v>
      </c>
      <c r="E22" s="1353">
        <f>'1.Spieltag'!AI23</f>
        <v>0</v>
      </c>
      <c r="F22" s="1352">
        <f>'2.Spieltag'!AH22</f>
        <v>0</v>
      </c>
      <c r="G22" s="1353">
        <f>'2.Spieltag'!AI22</f>
        <v>0</v>
      </c>
      <c r="H22" s="1352">
        <f>'3.Spieltag'!AH22</f>
        <v>0</v>
      </c>
      <c r="I22" s="1353">
        <f>'3.Spieltag'!AI22</f>
        <v>0</v>
      </c>
      <c r="J22" s="1352">
        <f>'4.Spieltag'!AH22</f>
        <v>0</v>
      </c>
      <c r="K22" s="1353">
        <f>'4.Spieltag'!AI22</f>
        <v>0</v>
      </c>
      <c r="L22" s="1352">
        <f>'5.Spieltag'!AH22</f>
        <v>0</v>
      </c>
      <c r="M22" s="1353">
        <f>'5.Spieltag'!AI22</f>
        <v>0</v>
      </c>
      <c r="N22" s="1352">
        <f>'6.Spieltag'!AH22</f>
        <v>0</v>
      </c>
      <c r="O22" s="1353">
        <f>'6.Spieltag'!AI22</f>
        <v>0</v>
      </c>
      <c r="P22" s="1352">
        <f>'7.Spieltag'!AH22</f>
        <v>0</v>
      </c>
      <c r="Q22" s="1353">
        <f>'7.Spieltag'!AI22</f>
        <v>0</v>
      </c>
      <c r="R22" s="1352">
        <f>'8.Spieltag'!AH22</f>
        <v>0</v>
      </c>
      <c r="S22" s="1353">
        <f>'8.Spieltag'!AI22</f>
        <v>0</v>
      </c>
      <c r="T22" s="1352">
        <f>'9.Spieltag'!AH22</f>
        <v>0</v>
      </c>
      <c r="U22" s="1353">
        <f>'9.Spieltag'!AI22</f>
        <v>0</v>
      </c>
      <c r="V22" s="1739"/>
      <c r="W22" s="1740"/>
      <c r="X22" s="1739"/>
      <c r="Y22" s="1740"/>
      <c r="Z22" s="1739"/>
      <c r="AA22" s="1740"/>
      <c r="AB22" s="1739"/>
      <c r="AC22" s="1740"/>
      <c r="AD22" s="1739"/>
      <c r="AE22" s="1740"/>
      <c r="AF22" s="1739"/>
      <c r="AG22" s="1740"/>
      <c r="AH22" s="1739"/>
      <c r="AI22" s="1740"/>
      <c r="AJ22" s="1739"/>
      <c r="AK22" s="1740"/>
      <c r="AL22" s="1739"/>
      <c r="AM22" s="1740"/>
      <c r="AN22" s="1739"/>
      <c r="AO22" s="1740"/>
      <c r="AP22" s="1739"/>
      <c r="AQ22" s="1740"/>
    </row>
    <row r="23" ht="20.1" customHeight="1">
      <c r="A23" s="1354">
        <f>SUM(D23:U23)</f>
        <v>2</v>
      </c>
      <c r="B23" s="567"/>
      <c r="C23" t="s" s="1366">
        <v>222</v>
      </c>
      <c r="D23" s="1354">
        <f>'1.Spieltag'!AH24</f>
        <v>0</v>
      </c>
      <c r="E23" s="1355">
        <f>'1.Spieltag'!AI24</f>
        <v>2</v>
      </c>
      <c r="F23" s="1354">
        <f>'2.Spieltag'!AH23</f>
        <v>0</v>
      </c>
      <c r="G23" s="1355">
        <f>'2.Spieltag'!AI23</f>
        <v>0</v>
      </c>
      <c r="H23" s="1354">
        <f>'3.Spieltag'!AH23</f>
        <v>0</v>
      </c>
      <c r="I23" s="1355">
        <f>'3.Spieltag'!AI23</f>
        <v>0</v>
      </c>
      <c r="J23" s="1354">
        <f>'4.Spieltag'!AH23</f>
        <v>0</v>
      </c>
      <c r="K23" s="1355">
        <f>'4.Spieltag'!AI23</f>
        <v>0</v>
      </c>
      <c r="L23" s="1354">
        <f>'5.Spieltag'!AH23</f>
        <v>0</v>
      </c>
      <c r="M23" s="1355">
        <f>'5.Spieltag'!AI23</f>
        <v>0</v>
      </c>
      <c r="N23" s="1354">
        <f>'6.Spieltag'!AH23</f>
        <v>0</v>
      </c>
      <c r="O23" s="1355">
        <f>'6.Spieltag'!AI23</f>
        <v>0</v>
      </c>
      <c r="P23" s="1354">
        <f>'7.Spieltag'!AH23</f>
        <v>0</v>
      </c>
      <c r="Q23" s="1355">
        <f>'7.Spieltag'!AI23</f>
        <v>0</v>
      </c>
      <c r="R23" s="1354">
        <f>'8.Spieltag'!AH23</f>
        <v>0</v>
      </c>
      <c r="S23" s="1355">
        <f>'8.Spieltag'!AI23</f>
        <v>0</v>
      </c>
      <c r="T23" s="1354">
        <f>'9.Spieltag'!AH23</f>
        <v>0</v>
      </c>
      <c r="U23" s="1355">
        <f>'9.Spieltag'!AI23</f>
        <v>0</v>
      </c>
      <c r="V23" s="1737"/>
      <c r="W23" s="1738"/>
      <c r="X23" s="1737"/>
      <c r="Y23" s="1738"/>
      <c r="Z23" s="1737"/>
      <c r="AA23" s="1738"/>
      <c r="AB23" s="1737"/>
      <c r="AC23" s="1738"/>
      <c r="AD23" s="1737"/>
      <c r="AE23" s="1738"/>
      <c r="AF23" s="1737"/>
      <c r="AG23" s="1738"/>
      <c r="AH23" s="1737"/>
      <c r="AI23" s="1738"/>
      <c r="AJ23" s="1737"/>
      <c r="AK23" s="1738"/>
      <c r="AL23" s="1737"/>
      <c r="AM23" s="1738"/>
      <c r="AN23" s="1737"/>
      <c r="AO23" s="1738"/>
      <c r="AP23" s="1737"/>
      <c r="AQ23" s="1738"/>
    </row>
    <row r="24" ht="20.1" customHeight="1">
      <c r="A24" s="1352">
        <f>SUM(D24:U24)</f>
        <v>0</v>
      </c>
      <c r="B24" s="567"/>
      <c r="C24" t="s" s="1366">
        <v>223</v>
      </c>
      <c r="D24" s="1352">
        <f>'1.Spieltag'!AH25</f>
        <v>0</v>
      </c>
      <c r="E24" s="1353">
        <f>'1.Spieltag'!AI25</f>
        <v>0</v>
      </c>
      <c r="F24" s="1352">
        <f>'2.Spieltag'!AH24</f>
        <v>0</v>
      </c>
      <c r="G24" s="1353">
        <f>'2.Spieltag'!AI24</f>
        <v>0</v>
      </c>
      <c r="H24" s="1352">
        <f>'3.Spieltag'!AH24</f>
        <v>0</v>
      </c>
      <c r="I24" s="1353">
        <f>'3.Spieltag'!AI24</f>
        <v>0</v>
      </c>
      <c r="J24" s="1352">
        <f>'4.Spieltag'!AH24</f>
        <v>0</v>
      </c>
      <c r="K24" s="1353">
        <f>'4.Spieltag'!AI24</f>
        <v>0</v>
      </c>
      <c r="L24" s="1352">
        <f>'5.Spieltag'!AH24</f>
        <v>0</v>
      </c>
      <c r="M24" s="1353">
        <f>'5.Spieltag'!AI24</f>
        <v>0</v>
      </c>
      <c r="N24" s="1352">
        <f>'6.Spieltag'!AH24</f>
        <v>0</v>
      </c>
      <c r="O24" s="1353">
        <f>'6.Spieltag'!AI24</f>
        <v>0</v>
      </c>
      <c r="P24" s="1352">
        <f>'7.Spieltag'!AH24</f>
        <v>0</v>
      </c>
      <c r="Q24" s="1353">
        <f>'7.Spieltag'!AI24</f>
        <v>0</v>
      </c>
      <c r="R24" s="1352">
        <f>'8.Spieltag'!AH24</f>
        <v>0</v>
      </c>
      <c r="S24" s="1353">
        <f>'8.Spieltag'!AI24</f>
        <v>0</v>
      </c>
      <c r="T24" s="1352">
        <f>'9.Spieltag'!AH24</f>
        <v>0</v>
      </c>
      <c r="U24" s="1353">
        <f>'9.Spieltag'!AI24</f>
        <v>0</v>
      </c>
      <c r="V24" s="1739"/>
      <c r="W24" s="1740"/>
      <c r="X24" s="1739"/>
      <c r="Y24" s="1740"/>
      <c r="Z24" s="1739"/>
      <c r="AA24" s="1740"/>
      <c r="AB24" s="1739"/>
      <c r="AC24" s="1740"/>
      <c r="AD24" s="1739"/>
      <c r="AE24" s="1740"/>
      <c r="AF24" s="1739"/>
      <c r="AG24" s="1740"/>
      <c r="AH24" s="1739"/>
      <c r="AI24" s="1740"/>
      <c r="AJ24" s="1739"/>
      <c r="AK24" s="1740"/>
      <c r="AL24" s="1739"/>
      <c r="AM24" s="1740"/>
      <c r="AN24" s="1739"/>
      <c r="AO24" s="1740"/>
      <c r="AP24" s="1739"/>
      <c r="AQ24" s="1740"/>
    </row>
    <row r="25" ht="20.1" customHeight="1">
      <c r="A25" s="1354">
        <f>SUM(D25:U25)</f>
        <v>0</v>
      </c>
      <c r="B25" s="567"/>
      <c r="C25" t="s" s="1366">
        <v>409</v>
      </c>
      <c r="D25" s="1354">
        <f>'1.Spieltag'!AH26</f>
        <v>0</v>
      </c>
      <c r="E25" s="1355">
        <f>'1.Spieltag'!AI26</f>
        <v>0</v>
      </c>
      <c r="F25" s="1354">
        <f>'2.Spieltag'!AH25</f>
        <v>0</v>
      </c>
      <c r="G25" s="1355">
        <f>'2.Spieltag'!AI25</f>
        <v>0</v>
      </c>
      <c r="H25" s="1354">
        <f>'3.Spieltag'!AH25</f>
        <v>0</v>
      </c>
      <c r="I25" s="1355">
        <f>'3.Spieltag'!AI25</f>
        <v>0</v>
      </c>
      <c r="J25" s="1354">
        <f>'4.Spieltag'!AH25</f>
        <v>0</v>
      </c>
      <c r="K25" s="1355">
        <f>'4.Spieltag'!AI25</f>
        <v>0</v>
      </c>
      <c r="L25" s="1354">
        <f>'5.Spieltag'!AH25</f>
        <v>0</v>
      </c>
      <c r="M25" s="1355">
        <f>'5.Spieltag'!AI25</f>
        <v>0</v>
      </c>
      <c r="N25" s="1354">
        <f>'6.Spieltag'!AH25</f>
        <v>0</v>
      </c>
      <c r="O25" s="1355">
        <f>'6.Spieltag'!AI25</f>
        <v>0</v>
      </c>
      <c r="P25" s="1354">
        <f>'7.Spieltag'!AH25</f>
        <v>0</v>
      </c>
      <c r="Q25" s="1355">
        <f>'7.Spieltag'!AI25</f>
        <v>0</v>
      </c>
      <c r="R25" s="1354">
        <f>'8.Spieltag'!AH25</f>
        <v>0</v>
      </c>
      <c r="S25" s="1355">
        <f>'8.Spieltag'!AI25</f>
        <v>0</v>
      </c>
      <c r="T25" s="1354">
        <f>'9.Spieltag'!AH25</f>
        <v>0</v>
      </c>
      <c r="U25" s="1355">
        <f>'9.Spieltag'!AI25</f>
        <v>0</v>
      </c>
      <c r="V25" s="1737"/>
      <c r="W25" s="1738"/>
      <c r="X25" s="1737"/>
      <c r="Y25" s="1738"/>
      <c r="Z25" s="1737"/>
      <c r="AA25" s="1738"/>
      <c r="AB25" s="1737"/>
      <c r="AC25" s="1738"/>
      <c r="AD25" s="1737"/>
      <c r="AE25" s="1738"/>
      <c r="AF25" s="1737"/>
      <c r="AG25" s="1738"/>
      <c r="AH25" s="1737"/>
      <c r="AI25" s="1738"/>
      <c r="AJ25" s="1737"/>
      <c r="AK25" s="1738"/>
      <c r="AL25" s="1737"/>
      <c r="AM25" s="1738"/>
      <c r="AN25" s="1737"/>
      <c r="AO25" s="1738"/>
      <c r="AP25" s="1737"/>
      <c r="AQ25" s="1738"/>
    </row>
    <row r="26" ht="20.1" customHeight="1">
      <c r="A26" s="1352">
        <f>SUM(D26:U26)</f>
        <v>0</v>
      </c>
      <c r="B26" s="567"/>
      <c r="C26" t="s" s="1351">
        <v>225</v>
      </c>
      <c r="D26" s="1352">
        <f>'1.Spieltag'!AH27</f>
        <v>0</v>
      </c>
      <c r="E26" s="1353">
        <f>'1.Spieltag'!AI27</f>
        <v>0</v>
      </c>
      <c r="F26" s="1352">
        <f>'2.Spieltag'!AH26</f>
        <v>0</v>
      </c>
      <c r="G26" s="1353">
        <f>'2.Spieltag'!AI26</f>
        <v>0</v>
      </c>
      <c r="H26" s="1352">
        <f>'3.Spieltag'!AH26</f>
        <v>0</v>
      </c>
      <c r="I26" s="1353">
        <f>'3.Spieltag'!AI26</f>
        <v>0</v>
      </c>
      <c r="J26" s="1352">
        <f>'4.Spieltag'!AH26</f>
        <v>0</v>
      </c>
      <c r="K26" s="1353">
        <f>'4.Spieltag'!AI26</f>
        <v>0</v>
      </c>
      <c r="L26" s="1352">
        <f>'5.Spieltag'!AH26</f>
        <v>0</v>
      </c>
      <c r="M26" s="1353">
        <f>'5.Spieltag'!AI26</f>
        <v>0</v>
      </c>
      <c r="N26" s="1352">
        <f>'6.Spieltag'!AH26</f>
        <v>0</v>
      </c>
      <c r="O26" s="1353">
        <f>'6.Spieltag'!AI26</f>
        <v>0</v>
      </c>
      <c r="P26" s="1352">
        <f>'7.Spieltag'!AH26</f>
        <v>0</v>
      </c>
      <c r="Q26" s="1353">
        <f>'7.Spieltag'!AI26</f>
        <v>0</v>
      </c>
      <c r="R26" s="1352">
        <f>'8.Spieltag'!AH26</f>
        <v>0</v>
      </c>
      <c r="S26" s="1353">
        <f>'8.Spieltag'!AI26</f>
        <v>0</v>
      </c>
      <c r="T26" s="1352">
        <f>'9.Spieltag'!AH26</f>
        <v>0</v>
      </c>
      <c r="U26" s="1353">
        <f>'9.Spieltag'!AI26</f>
        <v>0</v>
      </c>
      <c r="V26" s="1739"/>
      <c r="W26" s="1740"/>
      <c r="X26" s="1739"/>
      <c r="Y26" s="1740"/>
      <c r="Z26" s="1739"/>
      <c r="AA26" s="1740"/>
      <c r="AB26" s="1739"/>
      <c r="AC26" s="1740"/>
      <c r="AD26" s="1739"/>
      <c r="AE26" s="1740"/>
      <c r="AF26" s="1739"/>
      <c r="AG26" s="1740"/>
      <c r="AH26" s="1739"/>
      <c r="AI26" s="1740"/>
      <c r="AJ26" s="1739"/>
      <c r="AK26" s="1740"/>
      <c r="AL26" s="1739"/>
      <c r="AM26" s="1740"/>
      <c r="AN26" s="1739"/>
      <c r="AO26" s="1740"/>
      <c r="AP26" s="1739"/>
      <c r="AQ26" s="1740"/>
    </row>
    <row r="27" ht="20.1" customHeight="1">
      <c r="A27" s="1354">
        <f>SUM(D27:U27)</f>
        <v>3</v>
      </c>
      <c r="B27" s="567"/>
      <c r="C27" t="s" s="1351">
        <v>226</v>
      </c>
      <c r="D27" s="1354">
        <f>'1.Spieltag'!AH28</f>
        <v>0</v>
      </c>
      <c r="E27" s="1355">
        <f>'1.Spieltag'!AI28</f>
        <v>2</v>
      </c>
      <c r="F27" s="1354">
        <f>'2.Spieltag'!AH27</f>
        <v>1</v>
      </c>
      <c r="G27" s="1355">
        <f>'2.Spieltag'!AI27</f>
        <v>0</v>
      </c>
      <c r="H27" s="1354">
        <f>'3.Spieltag'!AH27</f>
        <v>0</v>
      </c>
      <c r="I27" s="1355">
        <f>'3.Spieltag'!AI27</f>
        <v>0</v>
      </c>
      <c r="J27" s="1354">
        <f>'4.Spieltag'!AH27</f>
        <v>0</v>
      </c>
      <c r="K27" s="1355">
        <f>'4.Spieltag'!AI27</f>
        <v>0</v>
      </c>
      <c r="L27" s="1354">
        <f>'5.Spieltag'!AH27</f>
        <v>0</v>
      </c>
      <c r="M27" s="1355">
        <f>'5.Spieltag'!AI27</f>
        <v>0</v>
      </c>
      <c r="N27" s="1354">
        <f>'6.Spieltag'!AH27</f>
        <v>0</v>
      </c>
      <c r="O27" s="1355">
        <f>'6.Spieltag'!AI27</f>
        <v>0</v>
      </c>
      <c r="P27" s="1354">
        <f>'7.Spieltag'!AH27</f>
        <v>0</v>
      </c>
      <c r="Q27" s="1355">
        <f>'7.Spieltag'!AI27</f>
        <v>0</v>
      </c>
      <c r="R27" s="1354">
        <f>'8.Spieltag'!AH27</f>
        <v>0</v>
      </c>
      <c r="S27" s="1355">
        <f>'8.Spieltag'!AI27</f>
        <v>0</v>
      </c>
      <c r="T27" s="1354">
        <f>'9.Spieltag'!AH27</f>
        <v>0</v>
      </c>
      <c r="U27" s="1355">
        <f>'9.Spieltag'!AI27</f>
        <v>0</v>
      </c>
      <c r="V27" s="1737"/>
      <c r="W27" s="1738"/>
      <c r="X27" s="1737"/>
      <c r="Y27" s="1738"/>
      <c r="Z27" s="1737"/>
      <c r="AA27" s="1738"/>
      <c r="AB27" s="1737"/>
      <c r="AC27" s="1738"/>
      <c r="AD27" s="1737"/>
      <c r="AE27" s="1738"/>
      <c r="AF27" s="1737"/>
      <c r="AG27" s="1738"/>
      <c r="AH27" s="1737"/>
      <c r="AI27" s="1738"/>
      <c r="AJ27" s="1737"/>
      <c r="AK27" s="1738"/>
      <c r="AL27" s="1737"/>
      <c r="AM27" s="1738"/>
      <c r="AN27" s="1737"/>
      <c r="AO27" s="1738"/>
      <c r="AP27" s="1737"/>
      <c r="AQ27" s="1738"/>
    </row>
    <row r="28" ht="21.4" customHeight="1">
      <c r="A28" s="1352">
        <f>SUM(D28:U28)</f>
        <v>0</v>
      </c>
      <c r="B28" s="595"/>
      <c r="C28" t="s" s="1367">
        <v>227</v>
      </c>
      <c r="D28" s="1352">
        <f>'1.Spieltag'!AH29</f>
        <v>0</v>
      </c>
      <c r="E28" s="1353">
        <f>'1.Spieltag'!AI29</f>
        <v>0</v>
      </c>
      <c r="F28" s="1352">
        <f>'2.Spieltag'!AH28</f>
        <v>0</v>
      </c>
      <c r="G28" s="1353">
        <f>'2.Spieltag'!AI28</f>
        <v>0</v>
      </c>
      <c r="H28" s="1352">
        <f>'3.Spieltag'!AH28</f>
        <v>0</v>
      </c>
      <c r="I28" s="1353">
        <f>'3.Spieltag'!AI28</f>
        <v>0</v>
      </c>
      <c r="J28" s="1352">
        <f>'4.Spieltag'!AH28</f>
        <v>0</v>
      </c>
      <c r="K28" s="1353">
        <f>'4.Spieltag'!AI28</f>
        <v>0</v>
      </c>
      <c r="L28" s="1352">
        <f>'5.Spieltag'!AH28</f>
        <v>0</v>
      </c>
      <c r="M28" s="1353">
        <f>'5.Spieltag'!AI28</f>
        <v>0</v>
      </c>
      <c r="N28" s="1352">
        <f>'6.Spieltag'!AH28</f>
        <v>0</v>
      </c>
      <c r="O28" s="1353">
        <f>'6.Spieltag'!AI28</f>
        <v>0</v>
      </c>
      <c r="P28" s="1352">
        <f>'7.Spieltag'!AH28</f>
        <v>0</v>
      </c>
      <c r="Q28" s="1353">
        <f>'7.Spieltag'!AI28</f>
        <v>0</v>
      </c>
      <c r="R28" s="1352">
        <f>'8.Spieltag'!AH28</f>
        <v>0</v>
      </c>
      <c r="S28" s="1353">
        <f>'8.Spieltag'!AI28</f>
        <v>0</v>
      </c>
      <c r="T28" s="1352">
        <f>'9.Spieltag'!AH28</f>
        <v>0</v>
      </c>
      <c r="U28" s="1353">
        <f>'9.Spieltag'!AI28</f>
        <v>0</v>
      </c>
      <c r="V28" s="1739"/>
      <c r="W28" s="1740"/>
      <c r="X28" s="1739"/>
      <c r="Y28" s="1740"/>
      <c r="Z28" s="1739"/>
      <c r="AA28" s="1740"/>
      <c r="AB28" s="1739"/>
      <c r="AC28" s="1740"/>
      <c r="AD28" s="1739"/>
      <c r="AE28" s="1740"/>
      <c r="AF28" s="1739"/>
      <c r="AG28" s="1740"/>
      <c r="AH28" s="1739"/>
      <c r="AI28" s="1740"/>
      <c r="AJ28" s="1739"/>
      <c r="AK28" s="1740"/>
      <c r="AL28" s="1739"/>
      <c r="AM28" s="1740"/>
      <c r="AN28" s="1739"/>
      <c r="AO28" s="1740"/>
      <c r="AP28" s="1739"/>
      <c r="AQ28" s="1740"/>
    </row>
    <row r="29" ht="8.45" customHeight="1">
      <c r="A29" s="598">
        <f>SUM(D29:I29)</f>
        <v>0</v>
      </c>
      <c r="B29" s="599"/>
      <c r="C29" s="1773"/>
      <c r="D29" s="1358"/>
      <c r="E29" s="1359"/>
      <c r="F29" s="1358"/>
      <c r="G29" s="1359"/>
      <c r="H29" s="1358"/>
      <c r="I29" s="1359"/>
      <c r="J29" s="1358"/>
      <c r="K29" s="1359"/>
      <c r="L29" s="1358"/>
      <c r="M29" s="1359"/>
      <c r="N29" s="1358"/>
      <c r="O29" s="1359"/>
      <c r="P29" s="1358"/>
      <c r="Q29" s="1359"/>
      <c r="R29" s="1358"/>
      <c r="S29" s="1359"/>
      <c r="T29" s="1358"/>
      <c r="U29" s="1359"/>
      <c r="V29" s="1358"/>
      <c r="W29" s="1359"/>
      <c r="X29" s="1358"/>
      <c r="Y29" s="1359"/>
      <c r="Z29" s="1358"/>
      <c r="AA29" s="1359"/>
      <c r="AB29" s="1358"/>
      <c r="AC29" s="1359"/>
      <c r="AD29" s="1358"/>
      <c r="AE29" s="1359"/>
      <c r="AF29" s="1358"/>
      <c r="AG29" s="1359"/>
      <c r="AH29" s="1358"/>
      <c r="AI29" s="1359"/>
      <c r="AJ29" s="1358"/>
      <c r="AK29" s="1359"/>
      <c r="AL29" s="1358"/>
      <c r="AM29" s="1359"/>
      <c r="AN29" s="1358"/>
      <c r="AO29" s="1359"/>
      <c r="AP29" s="1358"/>
      <c r="AQ29" s="1359"/>
    </row>
    <row r="30" ht="20.7" customHeight="1">
      <c r="A30" s="1775">
        <f>(($A20-$A21)*100%)/($A20-$A21+$A27)</f>
        <v>0.4</v>
      </c>
      <c r="B30" t="s" s="1776">
        <v>34</v>
      </c>
      <c r="C30" s="1370"/>
      <c r="D30" s="1358"/>
      <c r="E30" s="1359"/>
      <c r="F30" s="1374"/>
      <c r="G30" s="1373"/>
      <c r="H30" s="1374"/>
      <c r="I30" s="1373"/>
      <c r="J30" s="1374"/>
      <c r="K30" s="1373"/>
      <c r="L30" s="1374"/>
      <c r="M30" s="1373"/>
      <c r="N30" s="1374"/>
      <c r="O30" s="1373"/>
      <c r="P30" s="1374"/>
      <c r="Q30" s="1373"/>
      <c r="R30" s="1374"/>
      <c r="S30" s="1373"/>
      <c r="T30" s="1374"/>
      <c r="U30" s="1373"/>
      <c r="V30" s="1374"/>
      <c r="W30" s="1373"/>
      <c r="X30" s="1374"/>
      <c r="Y30" s="1373"/>
      <c r="Z30" s="1374"/>
      <c r="AA30" s="1373"/>
      <c r="AB30" s="1374"/>
      <c r="AC30" s="1373"/>
      <c r="AD30" s="1374"/>
      <c r="AE30" s="1373"/>
      <c r="AF30" s="1374"/>
      <c r="AG30" s="1373"/>
      <c r="AH30" s="1374"/>
      <c r="AI30" s="1373"/>
      <c r="AJ30" s="1374"/>
      <c r="AK30" s="1373"/>
      <c r="AL30" s="1374"/>
      <c r="AM30" s="1373"/>
      <c r="AN30" s="1374"/>
      <c r="AO30" s="1373"/>
      <c r="AP30" s="1374"/>
      <c r="AQ30" s="1373"/>
    </row>
  </sheetData>
  <mergeCells count="44">
    <mergeCell ref="B4:B10"/>
    <mergeCell ref="B15:B17"/>
    <mergeCell ref="B19:B28"/>
    <mergeCell ref="B12:B13"/>
    <mergeCell ref="D2:E2"/>
    <mergeCell ref="F2:G2"/>
    <mergeCell ref="L2:M2"/>
    <mergeCell ref="J2:K2"/>
    <mergeCell ref="H2:I2"/>
    <mergeCell ref="D1:E1"/>
    <mergeCell ref="L1:M1"/>
    <mergeCell ref="J1:K1"/>
    <mergeCell ref="H1:I1"/>
    <mergeCell ref="F1:G1"/>
    <mergeCell ref="R2:S2"/>
    <mergeCell ref="P2:Q2"/>
    <mergeCell ref="N2:O2"/>
    <mergeCell ref="AB1:AC1"/>
    <mergeCell ref="Z1:AA1"/>
    <mergeCell ref="X1:Y1"/>
    <mergeCell ref="V1:W1"/>
    <mergeCell ref="T1:U1"/>
    <mergeCell ref="R1:S1"/>
    <mergeCell ref="P1:Q1"/>
    <mergeCell ref="N1:O1"/>
    <mergeCell ref="AB2:AC2"/>
    <mergeCell ref="Z2:AA2"/>
    <mergeCell ref="X2:Y2"/>
    <mergeCell ref="V2:W2"/>
    <mergeCell ref="T2:U2"/>
    <mergeCell ref="AF2:AG2"/>
    <mergeCell ref="AD2:AE2"/>
    <mergeCell ref="AP1:AQ1"/>
    <mergeCell ref="AN1:AO1"/>
    <mergeCell ref="AL1:AM1"/>
    <mergeCell ref="AJ1:AK1"/>
    <mergeCell ref="AH1:AI1"/>
    <mergeCell ref="AF1:AG1"/>
    <mergeCell ref="AD1:AE1"/>
    <mergeCell ref="AP2:AQ2"/>
    <mergeCell ref="AN2:AO2"/>
    <mergeCell ref="AL2:AM2"/>
    <mergeCell ref="AJ2:AK2"/>
    <mergeCell ref="AH2:AI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O31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14.2" customHeight="1" outlineLevelRow="0" outlineLevelCol="0"/>
  <cols>
    <col min="1" max="41" width="13.3516" style="1880" customWidth="1"/>
    <col min="42" max="16384" width="16.3516" style="1880" customWidth="1"/>
  </cols>
  <sheetData>
    <row r="1" ht="14.6" customHeight="1">
      <c r="A1" t="s" s="1778">
        <v>373</v>
      </c>
      <c r="B1" s="1778"/>
      <c r="C1" s="1778"/>
      <c r="D1" s="1778"/>
      <c r="E1" s="1778"/>
      <c r="F1" s="1778"/>
      <c r="G1" s="1778"/>
      <c r="H1" s="1778"/>
      <c r="I1" s="1778"/>
      <c r="J1" s="1778"/>
      <c r="K1" s="1778"/>
      <c r="L1" s="1778"/>
      <c r="M1" s="1778"/>
      <c r="N1" s="1778"/>
      <c r="O1" s="1778"/>
      <c r="P1" s="1778"/>
      <c r="Q1" s="1778"/>
      <c r="R1" s="1778"/>
      <c r="S1" s="1778"/>
      <c r="T1" s="1778"/>
      <c r="U1" s="1778"/>
      <c r="V1" s="1778"/>
      <c r="W1" s="1778"/>
      <c r="X1" s="1778"/>
      <c r="Y1" s="1778"/>
      <c r="Z1" s="1778"/>
      <c r="AA1" s="1778"/>
      <c r="AB1" s="1778"/>
      <c r="AC1" s="1778"/>
      <c r="AD1" s="1778"/>
      <c r="AE1" s="1778"/>
      <c r="AF1" s="1778"/>
      <c r="AG1" s="1778"/>
      <c r="AH1" s="1778"/>
      <c r="AI1" s="1778"/>
      <c r="AJ1" s="1778"/>
      <c r="AK1" s="1778"/>
      <c r="AL1" s="1778"/>
      <c r="AM1" s="1778"/>
      <c r="AN1" s="1778"/>
      <c r="AO1" s="1778"/>
    </row>
    <row r="2" ht="18.65" customHeight="1">
      <c r="A2" t="s" s="1779">
        <v>470</v>
      </c>
      <c r="B2" t="s" s="1780">
        <v>59</v>
      </c>
      <c r="C2" s="1781"/>
      <c r="D2" s="1782"/>
      <c r="E2" t="s" s="1783">
        <v>418</v>
      </c>
      <c r="F2" s="1782"/>
      <c r="G2" s="1782"/>
      <c r="H2" s="1782"/>
      <c r="I2" s="1782"/>
      <c r="J2" s="1782"/>
      <c r="K2" s="1782"/>
      <c r="L2" s="1782"/>
      <c r="M2" s="1782"/>
      <c r="N2" s="1782"/>
      <c r="O2" s="1782"/>
      <c r="P2" t="s" s="1784">
        <v>419</v>
      </c>
      <c r="Q2" s="1782"/>
      <c r="R2" s="1782"/>
      <c r="S2" s="1782"/>
      <c r="T2" s="1782"/>
      <c r="U2" s="1782"/>
      <c r="V2" s="1782"/>
      <c r="W2" s="1785"/>
      <c r="X2" t="s" s="1786">
        <v>420</v>
      </c>
      <c r="Y2" s="1782"/>
      <c r="Z2" s="1782"/>
      <c r="AA2" s="1782"/>
      <c r="AB2" s="1782"/>
      <c r="AC2" s="1782"/>
      <c r="AD2" s="1782"/>
      <c r="AE2" s="1785"/>
      <c r="AF2" t="s" s="1787">
        <v>421</v>
      </c>
      <c r="AG2" s="1782"/>
      <c r="AH2" s="1782"/>
      <c r="AI2" s="1785"/>
      <c r="AJ2" t="s" s="1786">
        <v>422</v>
      </c>
      <c r="AK2" s="1782"/>
      <c r="AL2" s="1782"/>
      <c r="AM2" s="1782"/>
      <c r="AN2" s="1785"/>
      <c r="AO2" s="1871"/>
    </row>
    <row r="3" ht="39.7" customHeight="1">
      <c r="A3" s="1881">
        <v>2005</v>
      </c>
      <c r="B3" t="s" s="1789">
        <v>423</v>
      </c>
      <c r="C3" s="1790"/>
      <c r="D3" t="s" s="1791">
        <v>424</v>
      </c>
      <c r="E3" t="s" s="1792">
        <v>425</v>
      </c>
      <c r="F3" t="s" s="1793">
        <v>426</v>
      </c>
      <c r="G3" t="s" s="1794">
        <v>427</v>
      </c>
      <c r="H3" t="s" s="1793">
        <v>428</v>
      </c>
      <c r="I3" t="s" s="1794">
        <v>429</v>
      </c>
      <c r="J3" t="s" s="1793">
        <v>430</v>
      </c>
      <c r="K3" t="s" s="1794">
        <v>431</v>
      </c>
      <c r="L3" t="s" s="1793">
        <v>432</v>
      </c>
      <c r="M3" t="s" s="1794">
        <v>433</v>
      </c>
      <c r="N3" t="s" s="1793">
        <v>434</v>
      </c>
      <c r="O3" t="s" s="1795">
        <v>435</v>
      </c>
      <c r="P3" t="s" s="1796">
        <v>436</v>
      </c>
      <c r="Q3" t="s" s="1794">
        <v>437</v>
      </c>
      <c r="R3" t="s" s="1793">
        <v>438</v>
      </c>
      <c r="S3" t="s" s="1794">
        <v>439</v>
      </c>
      <c r="T3" t="s" s="1793">
        <v>440</v>
      </c>
      <c r="U3" t="s" s="1794">
        <v>441</v>
      </c>
      <c r="V3" t="s" s="1793">
        <v>442</v>
      </c>
      <c r="W3" t="s" s="1795">
        <v>443</v>
      </c>
      <c r="X3" t="s" s="1796">
        <v>444</v>
      </c>
      <c r="Y3" t="s" s="1794">
        <v>445</v>
      </c>
      <c r="Z3" t="s" s="1793">
        <v>446</v>
      </c>
      <c r="AA3" t="s" s="1794">
        <v>447</v>
      </c>
      <c r="AB3" t="s" s="1793">
        <v>448</v>
      </c>
      <c r="AC3" t="s" s="1794">
        <v>449</v>
      </c>
      <c r="AD3" t="s" s="1793">
        <v>450</v>
      </c>
      <c r="AE3" t="s" s="1795">
        <v>451</v>
      </c>
      <c r="AF3" t="s" s="1796">
        <v>452</v>
      </c>
      <c r="AG3" t="s" s="1794">
        <v>453</v>
      </c>
      <c r="AH3" t="s" s="1793">
        <v>471</v>
      </c>
      <c r="AI3" t="s" s="1795">
        <v>455</v>
      </c>
      <c r="AJ3" t="s" s="1796">
        <v>456</v>
      </c>
      <c r="AK3" t="s" s="1794">
        <v>457</v>
      </c>
      <c r="AL3" t="s" s="1793">
        <v>339</v>
      </c>
      <c r="AM3" t="s" s="1794">
        <v>458</v>
      </c>
      <c r="AN3" t="s" s="1793">
        <v>459</v>
      </c>
      <c r="AO3" t="s" s="1793">
        <v>466</v>
      </c>
    </row>
    <row r="4" ht="18.25" customHeight="1">
      <c r="A4" s="1797"/>
      <c r="B4" s="1798">
        <v>42976</v>
      </c>
      <c r="C4" s="1799"/>
      <c r="D4" s="1872"/>
      <c r="E4" s="1801"/>
      <c r="F4" s="1802"/>
      <c r="G4" s="1803"/>
      <c r="H4" s="1802"/>
      <c r="I4" s="1804"/>
      <c r="J4" s="1802"/>
      <c r="K4" s="1803"/>
      <c r="L4" s="1802"/>
      <c r="M4" s="1803"/>
      <c r="N4" s="1802"/>
      <c r="O4" s="1805"/>
      <c r="P4" s="1806"/>
      <c r="Q4" s="1803"/>
      <c r="R4" s="1802"/>
      <c r="S4" s="1803"/>
      <c r="T4" s="1802"/>
      <c r="U4" s="1803"/>
      <c r="V4" s="1802"/>
      <c r="W4" s="1805"/>
      <c r="X4" s="1806"/>
      <c r="Y4" s="1803"/>
      <c r="Z4" s="1802"/>
      <c r="AA4" s="1803"/>
      <c r="AB4" s="1802"/>
      <c r="AC4" s="1803"/>
      <c r="AD4" s="1802"/>
      <c r="AE4" s="1805"/>
      <c r="AF4" s="1808"/>
      <c r="AG4" s="1809"/>
      <c r="AH4" s="1810"/>
      <c r="AI4" s="1811"/>
      <c r="AJ4" s="1806"/>
      <c r="AK4" s="1803"/>
      <c r="AL4" s="1802"/>
      <c r="AM4" s="1803"/>
      <c r="AN4" s="1812"/>
      <c r="AO4" s="1874"/>
    </row>
    <row r="5" ht="18.25" customHeight="1">
      <c r="A5" s="1813"/>
      <c r="B5" s="1814">
        <v>43091</v>
      </c>
      <c r="C5" s="1815"/>
      <c r="D5" s="1846"/>
      <c r="E5" s="1817"/>
      <c r="F5" s="1818"/>
      <c r="G5" s="1819"/>
      <c r="H5" s="1818"/>
      <c r="I5" s="1820"/>
      <c r="J5" s="1818"/>
      <c r="K5" s="1819"/>
      <c r="L5" s="1818"/>
      <c r="M5" s="1819"/>
      <c r="N5" s="1818"/>
      <c r="O5" s="1821"/>
      <c r="P5" s="1822"/>
      <c r="Q5" s="1819"/>
      <c r="R5" s="1818"/>
      <c r="S5" s="1819"/>
      <c r="T5" s="1818"/>
      <c r="U5" s="1819"/>
      <c r="V5" s="1818"/>
      <c r="W5" s="1821"/>
      <c r="X5" s="1822"/>
      <c r="Y5" s="1819"/>
      <c r="Z5" s="1818"/>
      <c r="AA5" s="1819"/>
      <c r="AB5" s="1818"/>
      <c r="AC5" s="1819"/>
      <c r="AD5" s="1818"/>
      <c r="AE5" s="1821"/>
      <c r="AF5" s="1824"/>
      <c r="AG5" s="1825"/>
      <c r="AH5" s="1826"/>
      <c r="AI5" s="1827"/>
      <c r="AJ5" s="1822"/>
      <c r="AK5" s="1819"/>
      <c r="AL5" s="1818"/>
      <c r="AM5" s="1819"/>
      <c r="AN5" s="1828"/>
      <c r="AO5" s="1875"/>
    </row>
    <row r="6" ht="18.25" customHeight="1">
      <c r="A6" s="1813"/>
      <c r="B6" s="1798">
        <v>43327</v>
      </c>
      <c r="C6" s="1799"/>
      <c r="D6" s="1872"/>
      <c r="E6" s="1801"/>
      <c r="F6" s="1802"/>
      <c r="G6" s="1803"/>
      <c r="H6" s="1802"/>
      <c r="I6" s="1804"/>
      <c r="J6" s="1802"/>
      <c r="K6" s="1803"/>
      <c r="L6" s="1802"/>
      <c r="M6" s="1803"/>
      <c r="N6" s="1802"/>
      <c r="O6" s="1805"/>
      <c r="P6" s="1806"/>
      <c r="Q6" s="1803"/>
      <c r="R6" s="1802"/>
      <c r="S6" s="1803"/>
      <c r="T6" s="1802"/>
      <c r="U6" s="1803"/>
      <c r="V6" s="1802"/>
      <c r="W6" s="1805"/>
      <c r="X6" s="1806"/>
      <c r="Y6" s="1803"/>
      <c r="Z6" s="1802"/>
      <c r="AA6" s="1803"/>
      <c r="AB6" s="1802"/>
      <c r="AC6" s="1803"/>
      <c r="AD6" s="1802"/>
      <c r="AE6" s="1805"/>
      <c r="AF6" s="1808"/>
      <c r="AG6" s="1829"/>
      <c r="AH6" s="1810"/>
      <c r="AI6" s="1811"/>
      <c r="AJ6" s="1806"/>
      <c r="AK6" s="1803"/>
      <c r="AL6" s="1802"/>
      <c r="AM6" s="1803"/>
      <c r="AN6" s="1812"/>
      <c r="AO6" s="1874"/>
    </row>
    <row r="7" ht="18.25" customHeight="1">
      <c r="A7" s="1813"/>
      <c r="B7" s="1831">
        <v>43403</v>
      </c>
      <c r="C7" s="1832"/>
      <c r="D7" s="1848"/>
      <c r="E7" s="1834"/>
      <c r="F7" s="1835"/>
      <c r="G7" s="1836"/>
      <c r="H7" s="1835"/>
      <c r="I7" s="1837"/>
      <c r="J7" s="1835"/>
      <c r="K7" s="1836"/>
      <c r="L7" s="1835"/>
      <c r="M7" s="1836"/>
      <c r="N7" s="1835"/>
      <c r="O7" s="1838"/>
      <c r="P7" s="1839"/>
      <c r="Q7" s="1836"/>
      <c r="R7" s="1835"/>
      <c r="S7" s="1836"/>
      <c r="T7" s="1835"/>
      <c r="U7" s="1836"/>
      <c r="V7" s="1835"/>
      <c r="W7" s="1838"/>
      <c r="X7" s="1839"/>
      <c r="Y7" s="1836"/>
      <c r="Z7" s="1835"/>
      <c r="AA7" s="1836"/>
      <c r="AB7" s="1835"/>
      <c r="AC7" s="1836"/>
      <c r="AD7" s="1835"/>
      <c r="AE7" s="1838"/>
      <c r="AF7" s="1840"/>
      <c r="AG7" s="1841"/>
      <c r="AH7" s="1842"/>
      <c r="AI7" s="1843"/>
      <c r="AJ7" s="1839"/>
      <c r="AK7" s="1836"/>
      <c r="AL7" s="1835"/>
      <c r="AM7" s="1836"/>
      <c r="AN7" s="1849"/>
      <c r="AO7" s="1877"/>
    </row>
    <row r="8" ht="18.25" customHeight="1">
      <c r="A8" s="1813"/>
      <c r="B8" s="1814">
        <v>43416</v>
      </c>
      <c r="C8" s="1815"/>
      <c r="D8" s="1846"/>
      <c r="E8" s="1817"/>
      <c r="F8" s="1818"/>
      <c r="G8" s="1819"/>
      <c r="H8" s="1818"/>
      <c r="I8" s="1820"/>
      <c r="J8" s="1818"/>
      <c r="K8" s="1819"/>
      <c r="L8" s="1818"/>
      <c r="M8" s="1819"/>
      <c r="N8" s="1818"/>
      <c r="O8" s="1821"/>
      <c r="P8" s="1822"/>
      <c r="Q8" s="1819"/>
      <c r="R8" s="1818"/>
      <c r="S8" s="1819"/>
      <c r="T8" s="1818"/>
      <c r="U8" s="1819"/>
      <c r="V8" s="1818"/>
      <c r="W8" s="1821"/>
      <c r="X8" s="1822"/>
      <c r="Y8" s="1819"/>
      <c r="Z8" s="1818"/>
      <c r="AA8" s="1819"/>
      <c r="AB8" s="1818"/>
      <c r="AC8" s="1819"/>
      <c r="AD8" s="1818"/>
      <c r="AE8" s="1821"/>
      <c r="AF8" s="1824"/>
      <c r="AG8" s="1847"/>
      <c r="AH8" s="1826"/>
      <c r="AI8" s="1827"/>
      <c r="AJ8" s="1822"/>
      <c r="AK8" s="1819"/>
      <c r="AL8" s="1818"/>
      <c r="AM8" s="1819"/>
      <c r="AN8" s="1828"/>
      <c r="AO8" s="1875"/>
    </row>
    <row r="9" ht="18.25" customHeight="1">
      <c r="A9" s="1813"/>
      <c r="B9" s="1798">
        <v>43468</v>
      </c>
      <c r="C9" s="1799"/>
      <c r="D9" s="1872"/>
      <c r="E9" s="1801"/>
      <c r="F9" s="1802"/>
      <c r="G9" s="1803"/>
      <c r="H9" s="1802"/>
      <c r="I9" s="1804"/>
      <c r="J9" s="1802"/>
      <c r="K9" s="1803"/>
      <c r="L9" s="1802"/>
      <c r="M9" s="1803"/>
      <c r="N9" s="1802"/>
      <c r="O9" s="1805"/>
      <c r="P9" s="1806"/>
      <c r="Q9" s="1803"/>
      <c r="R9" s="1802"/>
      <c r="S9" s="1803"/>
      <c r="T9" s="1802"/>
      <c r="U9" s="1803"/>
      <c r="V9" s="1802"/>
      <c r="W9" s="1805"/>
      <c r="X9" s="1806"/>
      <c r="Y9" s="1803"/>
      <c r="Z9" s="1802"/>
      <c r="AA9" s="1803"/>
      <c r="AB9" s="1802"/>
      <c r="AC9" s="1803"/>
      <c r="AD9" s="1802"/>
      <c r="AE9" s="1805"/>
      <c r="AF9" s="1808"/>
      <c r="AG9" s="1809"/>
      <c r="AH9" s="1810"/>
      <c r="AI9" s="1811"/>
      <c r="AJ9" s="1806"/>
      <c r="AK9" s="1803"/>
      <c r="AL9" s="1802"/>
      <c r="AM9" s="1803"/>
      <c r="AN9" s="1812"/>
      <c r="AO9" s="1874"/>
    </row>
    <row r="10" ht="18.25" customHeight="1">
      <c r="A10" s="1813"/>
      <c r="B10" s="1831">
        <v>43469</v>
      </c>
      <c r="C10" s="1832"/>
      <c r="D10" s="1848"/>
      <c r="E10" s="1834"/>
      <c r="F10" s="1835"/>
      <c r="G10" s="1836"/>
      <c r="H10" s="1835"/>
      <c r="I10" s="1837"/>
      <c r="J10" s="1835"/>
      <c r="K10" s="1836"/>
      <c r="L10" s="1835"/>
      <c r="M10" s="1836"/>
      <c r="N10" s="1835"/>
      <c r="O10" s="1838"/>
      <c r="P10" s="1839"/>
      <c r="Q10" s="1836"/>
      <c r="R10" s="1835"/>
      <c r="S10" s="1836"/>
      <c r="T10" s="1835"/>
      <c r="U10" s="1836"/>
      <c r="V10" s="1835"/>
      <c r="W10" s="1838"/>
      <c r="X10" s="1839"/>
      <c r="Y10" s="1836"/>
      <c r="Z10" s="1835"/>
      <c r="AA10" s="1836"/>
      <c r="AB10" s="1835"/>
      <c r="AC10" s="1836"/>
      <c r="AD10" s="1835"/>
      <c r="AE10" s="1838"/>
      <c r="AF10" s="1840"/>
      <c r="AG10" s="1841"/>
      <c r="AH10" s="1842"/>
      <c r="AI10" s="1843"/>
      <c r="AJ10" s="1839"/>
      <c r="AK10" s="1836"/>
      <c r="AL10" s="1835"/>
      <c r="AM10" s="1836"/>
      <c r="AN10" s="1849"/>
      <c r="AO10" s="1877"/>
    </row>
    <row r="11" ht="18.25" customHeight="1">
      <c r="A11" s="1813"/>
      <c r="B11" s="1831">
        <v>43470</v>
      </c>
      <c r="C11" s="1832"/>
      <c r="D11" s="1848"/>
      <c r="E11" s="1834"/>
      <c r="F11" s="1835"/>
      <c r="G11" s="1836"/>
      <c r="H11" s="1835"/>
      <c r="I11" s="1837"/>
      <c r="J11" s="1835"/>
      <c r="K11" s="1836"/>
      <c r="L11" s="1835"/>
      <c r="M11" s="1836"/>
      <c r="N11" s="1835"/>
      <c r="O11" s="1838"/>
      <c r="P11" s="1839"/>
      <c r="Q11" s="1836"/>
      <c r="R11" s="1835"/>
      <c r="S11" s="1836"/>
      <c r="T11" s="1835"/>
      <c r="U11" s="1836"/>
      <c r="V11" s="1835"/>
      <c r="W11" s="1838"/>
      <c r="X11" s="1839"/>
      <c r="Y11" s="1836"/>
      <c r="Z11" s="1835"/>
      <c r="AA11" s="1836"/>
      <c r="AB11" s="1835"/>
      <c r="AC11" s="1836"/>
      <c r="AD11" s="1835"/>
      <c r="AE11" s="1838"/>
      <c r="AF11" s="1840"/>
      <c r="AG11" s="1841"/>
      <c r="AH11" s="1842"/>
      <c r="AI11" s="1843"/>
      <c r="AJ11" s="1839"/>
      <c r="AK11" s="1836"/>
      <c r="AL11" s="1835"/>
      <c r="AM11" s="1836"/>
      <c r="AN11" s="1849"/>
      <c r="AO11" s="1877"/>
    </row>
    <row r="12" ht="18.25" customHeight="1">
      <c r="A12" s="1813"/>
      <c r="B12" s="1831">
        <v>43471</v>
      </c>
      <c r="C12" s="1832"/>
      <c r="D12" s="1848"/>
      <c r="E12" s="1834"/>
      <c r="F12" s="1835"/>
      <c r="G12" s="1836"/>
      <c r="H12" s="1835"/>
      <c r="I12" s="1837"/>
      <c r="J12" s="1835"/>
      <c r="K12" s="1836"/>
      <c r="L12" s="1835"/>
      <c r="M12" s="1836"/>
      <c r="N12" s="1835"/>
      <c r="O12" s="1838"/>
      <c r="P12" s="1839"/>
      <c r="Q12" s="1836"/>
      <c r="R12" s="1835"/>
      <c r="S12" s="1836"/>
      <c r="T12" s="1835"/>
      <c r="U12" s="1836"/>
      <c r="V12" s="1835"/>
      <c r="W12" s="1838"/>
      <c r="X12" s="1839"/>
      <c r="Y12" s="1836"/>
      <c r="Z12" s="1835"/>
      <c r="AA12" s="1836"/>
      <c r="AB12" s="1835"/>
      <c r="AC12" s="1836"/>
      <c r="AD12" s="1835"/>
      <c r="AE12" s="1838"/>
      <c r="AF12" s="1840"/>
      <c r="AG12" s="1841"/>
      <c r="AH12" s="1842"/>
      <c r="AI12" s="1843"/>
      <c r="AJ12" s="1839"/>
      <c r="AK12" s="1836"/>
      <c r="AL12" s="1835"/>
      <c r="AM12" s="1836"/>
      <c r="AN12" s="1849"/>
      <c r="AO12" s="1877"/>
    </row>
    <row r="13" ht="18.25" customHeight="1">
      <c r="A13" s="1813"/>
      <c r="B13" s="1831">
        <v>43639</v>
      </c>
      <c r="C13" s="1832"/>
      <c r="D13" s="1848"/>
      <c r="E13" s="1834"/>
      <c r="F13" s="1835"/>
      <c r="G13" s="1836"/>
      <c r="H13" s="1835"/>
      <c r="I13" s="1837"/>
      <c r="J13" s="1835"/>
      <c r="K13" s="1836"/>
      <c r="L13" s="1835"/>
      <c r="M13" s="1836"/>
      <c r="N13" s="1835"/>
      <c r="O13" s="1838"/>
      <c r="P13" s="1839"/>
      <c r="Q13" s="1836"/>
      <c r="R13" s="1835"/>
      <c r="S13" s="1836"/>
      <c r="T13" s="1835"/>
      <c r="U13" s="1836"/>
      <c r="V13" s="1835"/>
      <c r="W13" s="1838"/>
      <c r="X13" s="1839"/>
      <c r="Y13" s="1836"/>
      <c r="Z13" s="1835"/>
      <c r="AA13" s="1836"/>
      <c r="AB13" s="1835"/>
      <c r="AC13" s="1836"/>
      <c r="AD13" s="1835"/>
      <c r="AE13" s="1838"/>
      <c r="AF13" s="1840"/>
      <c r="AG13" s="1841"/>
      <c r="AH13" s="1842"/>
      <c r="AI13" s="1843"/>
      <c r="AJ13" s="1839"/>
      <c r="AK13" s="1836"/>
      <c r="AL13" s="1835"/>
      <c r="AM13" s="1836"/>
      <c r="AN13" s="1849"/>
      <c r="AO13" s="1877"/>
    </row>
    <row r="14" ht="18.25" customHeight="1">
      <c r="A14" s="1813"/>
      <c r="B14" s="1831">
        <v>43646</v>
      </c>
      <c r="C14" s="1832"/>
      <c r="D14" s="1848"/>
      <c r="E14" s="1834"/>
      <c r="F14" s="1835"/>
      <c r="G14" s="1836"/>
      <c r="H14" s="1835"/>
      <c r="I14" s="1837"/>
      <c r="J14" s="1835"/>
      <c r="K14" s="1836"/>
      <c r="L14" s="1835"/>
      <c r="M14" s="1836"/>
      <c r="N14" s="1835"/>
      <c r="O14" s="1838"/>
      <c r="P14" s="1839"/>
      <c r="Q14" s="1836"/>
      <c r="R14" s="1835"/>
      <c r="S14" s="1836"/>
      <c r="T14" s="1835"/>
      <c r="U14" s="1836"/>
      <c r="V14" s="1835"/>
      <c r="W14" s="1838"/>
      <c r="X14" s="1839"/>
      <c r="Y14" s="1836"/>
      <c r="Z14" s="1835"/>
      <c r="AA14" s="1836"/>
      <c r="AB14" s="1835"/>
      <c r="AC14" s="1836"/>
      <c r="AD14" s="1835"/>
      <c r="AE14" s="1838"/>
      <c r="AF14" s="1840"/>
      <c r="AG14" s="1841"/>
      <c r="AH14" s="1842"/>
      <c r="AI14" s="1843"/>
      <c r="AJ14" s="1839"/>
      <c r="AK14" s="1836"/>
      <c r="AL14" s="1835"/>
      <c r="AM14" s="1836"/>
      <c r="AN14" s="1849"/>
      <c r="AO14" s="1877"/>
    </row>
    <row r="15" ht="18.25" customHeight="1">
      <c r="A15" s="1813"/>
      <c r="B15" s="1831">
        <v>43673</v>
      </c>
      <c r="C15" s="1832"/>
      <c r="D15" s="1848"/>
      <c r="E15" s="1834"/>
      <c r="F15" s="1835"/>
      <c r="G15" s="1836"/>
      <c r="H15" s="1835"/>
      <c r="I15" s="1837"/>
      <c r="J15" s="1835"/>
      <c r="K15" s="1836"/>
      <c r="L15" s="1835"/>
      <c r="M15" s="1836"/>
      <c r="N15" s="1835"/>
      <c r="O15" s="1838"/>
      <c r="P15" s="1839"/>
      <c r="Q15" s="1836"/>
      <c r="R15" s="1835"/>
      <c r="S15" s="1836"/>
      <c r="T15" s="1835"/>
      <c r="U15" s="1836"/>
      <c r="V15" s="1835"/>
      <c r="W15" s="1838"/>
      <c r="X15" s="1839"/>
      <c r="Y15" s="1836"/>
      <c r="Z15" s="1835"/>
      <c r="AA15" s="1836"/>
      <c r="AB15" s="1835"/>
      <c r="AC15" s="1836"/>
      <c r="AD15" s="1835"/>
      <c r="AE15" s="1838"/>
      <c r="AF15" s="1840"/>
      <c r="AG15" s="1853"/>
      <c r="AH15" s="1854"/>
      <c r="AI15" s="1843"/>
      <c r="AJ15" s="1839"/>
      <c r="AK15" s="1836"/>
      <c r="AL15" s="1835"/>
      <c r="AM15" s="1836"/>
      <c r="AN15" s="1849"/>
      <c r="AO15" s="1877"/>
    </row>
    <row r="16" ht="18.25" customHeight="1">
      <c r="A16" s="1813"/>
      <c r="B16" s="1814">
        <v>43693</v>
      </c>
      <c r="C16" s="1815"/>
      <c r="D16" s="1846"/>
      <c r="E16" s="1817"/>
      <c r="F16" s="1818"/>
      <c r="G16" s="1819"/>
      <c r="H16" s="1818"/>
      <c r="I16" s="1820"/>
      <c r="J16" s="1818"/>
      <c r="K16" s="1819"/>
      <c r="L16" s="1818"/>
      <c r="M16" s="1819"/>
      <c r="N16" s="1818"/>
      <c r="O16" s="1821"/>
      <c r="P16" s="1822"/>
      <c r="Q16" s="1819"/>
      <c r="R16" s="1818"/>
      <c r="S16" s="1819"/>
      <c r="T16" s="1818"/>
      <c r="U16" s="1819"/>
      <c r="V16" s="1818"/>
      <c r="W16" s="1821"/>
      <c r="X16" s="1822"/>
      <c r="Y16" s="1819"/>
      <c r="Z16" s="1818"/>
      <c r="AA16" s="1819"/>
      <c r="AB16" s="1818"/>
      <c r="AC16" s="1819"/>
      <c r="AD16" s="1818"/>
      <c r="AE16" s="1821"/>
      <c r="AF16" s="1824"/>
      <c r="AG16" s="1847"/>
      <c r="AH16" s="1826"/>
      <c r="AI16" s="1827"/>
      <c r="AJ16" s="1822"/>
      <c r="AK16" s="1819"/>
      <c r="AL16" s="1818"/>
      <c r="AM16" s="1819"/>
      <c r="AN16" s="1828"/>
      <c r="AO16" s="1875"/>
    </row>
    <row r="17" ht="18.25" customHeight="1">
      <c r="A17" s="1813"/>
      <c r="B17" s="1798">
        <v>43837</v>
      </c>
      <c r="C17" s="1799"/>
      <c r="D17" s="1872"/>
      <c r="E17" s="1801"/>
      <c r="F17" s="1802"/>
      <c r="G17" s="1803"/>
      <c r="H17" s="1802"/>
      <c r="I17" s="1859"/>
      <c r="J17" s="1802"/>
      <c r="K17" s="1803"/>
      <c r="L17" s="1802"/>
      <c r="M17" s="1803"/>
      <c r="N17" s="1802"/>
      <c r="O17" s="1805"/>
      <c r="P17" s="1806"/>
      <c r="Q17" s="1803"/>
      <c r="R17" s="1802"/>
      <c r="S17" s="1803"/>
      <c r="T17" s="1802"/>
      <c r="U17" s="1803"/>
      <c r="V17" s="1802"/>
      <c r="W17" s="1805"/>
      <c r="X17" s="1806"/>
      <c r="Y17" s="1803"/>
      <c r="Z17" s="1802"/>
      <c r="AA17" s="1803"/>
      <c r="AB17" s="1802"/>
      <c r="AC17" s="1803"/>
      <c r="AD17" s="1802"/>
      <c r="AE17" s="1805"/>
      <c r="AF17" s="1808"/>
      <c r="AG17" s="1809"/>
      <c r="AH17" s="1810"/>
      <c r="AI17" s="1811"/>
      <c r="AJ17" s="1806"/>
      <c r="AK17" s="1803"/>
      <c r="AL17" s="1802"/>
      <c r="AM17" s="1803"/>
      <c r="AN17" s="1812"/>
      <c r="AO17" s="1874"/>
    </row>
    <row r="18" ht="18.25" customHeight="1">
      <c r="A18" s="1813"/>
      <c r="B18" s="1831">
        <v>43982</v>
      </c>
      <c r="C18" s="1832"/>
      <c r="D18" s="1848"/>
      <c r="E18" s="1834"/>
      <c r="F18" s="1835"/>
      <c r="G18" s="1836"/>
      <c r="H18" s="1835"/>
      <c r="I18" s="1837"/>
      <c r="J18" s="1835"/>
      <c r="K18" s="1836"/>
      <c r="L18" s="1835"/>
      <c r="M18" s="1836"/>
      <c r="N18" s="1835"/>
      <c r="O18" s="1838"/>
      <c r="P18" s="1839"/>
      <c r="Q18" s="1836"/>
      <c r="R18" s="1835"/>
      <c r="S18" s="1836"/>
      <c r="T18" s="1835"/>
      <c r="U18" s="1836"/>
      <c r="V18" s="1835"/>
      <c r="W18" s="1838"/>
      <c r="X18" s="1839"/>
      <c r="Y18" s="1836"/>
      <c r="Z18" s="1835"/>
      <c r="AA18" s="1836"/>
      <c r="AB18" s="1835"/>
      <c r="AC18" s="1836"/>
      <c r="AD18" s="1835"/>
      <c r="AE18" s="1838"/>
      <c r="AF18" s="1840"/>
      <c r="AG18" s="1841"/>
      <c r="AH18" s="1842"/>
      <c r="AI18" s="1843"/>
      <c r="AJ18" s="1839"/>
      <c r="AK18" s="1836"/>
      <c r="AL18" s="1835"/>
      <c r="AM18" s="1836"/>
      <c r="AN18" s="1849"/>
      <c r="AO18" s="1877"/>
    </row>
    <row r="19" ht="18.25" customHeight="1">
      <c r="A19" s="1813"/>
      <c r="B19" s="1831">
        <v>43983</v>
      </c>
      <c r="C19" s="1832"/>
      <c r="D19" s="1848"/>
      <c r="E19" s="1834"/>
      <c r="F19" s="1835"/>
      <c r="G19" s="1836"/>
      <c r="H19" s="1835"/>
      <c r="I19" s="1837"/>
      <c r="J19" s="1835"/>
      <c r="K19" s="1836"/>
      <c r="L19" s="1835"/>
      <c r="M19" s="1836"/>
      <c r="N19" s="1835"/>
      <c r="O19" s="1838"/>
      <c r="P19" s="1839"/>
      <c r="Q19" s="1836"/>
      <c r="R19" s="1835"/>
      <c r="S19" s="1836"/>
      <c r="T19" s="1835"/>
      <c r="U19" s="1836"/>
      <c r="V19" s="1835"/>
      <c r="W19" s="1838"/>
      <c r="X19" s="1839"/>
      <c r="Y19" s="1836"/>
      <c r="Z19" s="1835"/>
      <c r="AA19" s="1836"/>
      <c r="AB19" s="1842">
        <v>47.8</v>
      </c>
      <c r="AC19" s="1841">
        <v>37.9</v>
      </c>
      <c r="AD19" s="1835"/>
      <c r="AE19" s="1838"/>
      <c r="AF19" s="1840"/>
      <c r="AG19" s="1841"/>
      <c r="AH19" s="1842"/>
      <c r="AI19" s="1843"/>
      <c r="AJ19" s="1839"/>
      <c r="AK19" s="1836"/>
      <c r="AL19" s="1835"/>
      <c r="AM19" s="1836"/>
      <c r="AN19" s="1849"/>
      <c r="AO19" s="1877"/>
    </row>
    <row r="20" ht="18.25" customHeight="1">
      <c r="A20" s="1813"/>
      <c r="B20" s="1831">
        <v>44031</v>
      </c>
      <c r="C20" s="1832"/>
      <c r="D20" s="1848"/>
      <c r="E20" s="1834"/>
      <c r="F20" s="1835"/>
      <c r="G20" s="1836"/>
      <c r="H20" s="1835"/>
      <c r="I20" s="1837"/>
      <c r="J20" s="1835"/>
      <c r="K20" s="1836"/>
      <c r="L20" s="1835"/>
      <c r="M20" s="1836"/>
      <c r="N20" s="1835"/>
      <c r="O20" s="1838"/>
      <c r="P20" s="1839"/>
      <c r="Q20" s="1836"/>
      <c r="R20" s="1835"/>
      <c r="S20" s="1836"/>
      <c r="T20" s="1835"/>
      <c r="U20" s="1836"/>
      <c r="V20" s="1835"/>
      <c r="W20" s="1838"/>
      <c r="X20" s="1844">
        <v>51</v>
      </c>
      <c r="Y20" s="1841">
        <v>248</v>
      </c>
      <c r="Z20" s="1842">
        <v>248</v>
      </c>
      <c r="AA20" s="1841">
        <v>236</v>
      </c>
      <c r="AB20" s="1842">
        <v>45.5</v>
      </c>
      <c r="AC20" s="1841">
        <v>37.8</v>
      </c>
      <c r="AD20" s="1835"/>
      <c r="AE20" s="1838"/>
      <c r="AF20" s="1840"/>
      <c r="AG20" s="1841"/>
      <c r="AH20" s="1842"/>
      <c r="AI20" s="1843"/>
      <c r="AJ20" s="1844">
        <v>60</v>
      </c>
      <c r="AK20" s="1841">
        <v>65</v>
      </c>
      <c r="AL20" s="1842">
        <v>8</v>
      </c>
      <c r="AM20" s="1841">
        <v>135</v>
      </c>
      <c r="AN20" s="1845">
        <v>78</v>
      </c>
      <c r="AO20" s="1877"/>
    </row>
    <row r="21" ht="18.25" customHeight="1">
      <c r="A21" s="1813"/>
      <c r="B21" s="1831">
        <v>44034</v>
      </c>
      <c r="C21" s="1832"/>
      <c r="D21" s="1848"/>
      <c r="E21" s="1834"/>
      <c r="F21" s="1835"/>
      <c r="G21" s="1836"/>
      <c r="H21" s="1835"/>
      <c r="I21" s="1837"/>
      <c r="J21" s="1835"/>
      <c r="K21" s="1836"/>
      <c r="L21" s="1835"/>
      <c r="M21" s="1836"/>
      <c r="N21" s="1835"/>
      <c r="O21" s="1838"/>
      <c r="P21" s="1839"/>
      <c r="Q21" s="1836"/>
      <c r="R21" s="1835"/>
      <c r="S21" s="1836"/>
      <c r="T21" s="1835"/>
      <c r="U21" s="1836"/>
      <c r="V21" s="1835"/>
      <c r="W21" s="1838"/>
      <c r="X21" s="1839"/>
      <c r="Y21" s="1836"/>
      <c r="Z21" s="1835"/>
      <c r="AA21" s="1836"/>
      <c r="AB21" s="1835"/>
      <c r="AC21" s="1836"/>
      <c r="AD21" s="1835"/>
      <c r="AE21" s="1838"/>
      <c r="AF21" s="1840">
        <v>3.275462962962963e-05</v>
      </c>
      <c r="AG21" s="1876">
        <v>11</v>
      </c>
      <c r="AH21" s="1842"/>
      <c r="AI21" s="1843"/>
      <c r="AJ21" s="1839"/>
      <c r="AK21" s="1836"/>
      <c r="AL21" s="1835"/>
      <c r="AM21" s="1836"/>
      <c r="AN21" s="1849"/>
      <c r="AO21" s="1877"/>
    </row>
    <row r="22" ht="18.25" customHeight="1">
      <c r="A22" s="1813"/>
      <c r="B22" s="1831">
        <v>44055</v>
      </c>
      <c r="C22" s="1832"/>
      <c r="D22" s="1848"/>
      <c r="E22" s="1834"/>
      <c r="F22" s="1835"/>
      <c r="G22" s="1836"/>
      <c r="H22" s="1835"/>
      <c r="I22" s="1837"/>
      <c r="J22" s="1835"/>
      <c r="K22" s="1836"/>
      <c r="L22" s="1835"/>
      <c r="M22" s="1836"/>
      <c r="N22" s="1835"/>
      <c r="O22" s="1838"/>
      <c r="P22" s="1839"/>
      <c r="Q22" s="1836"/>
      <c r="R22" s="1835"/>
      <c r="S22" s="1836"/>
      <c r="T22" s="1835"/>
      <c r="U22" s="1836"/>
      <c r="V22" s="1835"/>
      <c r="W22" s="1838"/>
      <c r="X22" s="1844">
        <v>52</v>
      </c>
      <c r="Y22" s="1841">
        <v>216</v>
      </c>
      <c r="Z22" s="1842">
        <v>188</v>
      </c>
      <c r="AA22" s="1841">
        <v>175</v>
      </c>
      <c r="AB22" s="1842">
        <v>46.7</v>
      </c>
      <c r="AC22" s="1841">
        <v>41.5</v>
      </c>
      <c r="AD22" s="1842">
        <v>36.8</v>
      </c>
      <c r="AE22" s="1850">
        <v>0.28</v>
      </c>
      <c r="AF22" s="1840">
        <v>3.113425925925926e-05</v>
      </c>
      <c r="AG22" s="1841"/>
      <c r="AH22" s="1882">
        <v>0.0001840277777777778</v>
      </c>
      <c r="AI22" s="1843"/>
      <c r="AJ22" s="1844">
        <v>70</v>
      </c>
      <c r="AK22" s="1841">
        <v>65</v>
      </c>
      <c r="AL22" s="1842">
        <v>7</v>
      </c>
      <c r="AM22" s="1841">
        <v>95</v>
      </c>
      <c r="AN22" s="1845">
        <v>82.5</v>
      </c>
      <c r="AO22" s="1877"/>
    </row>
    <row r="23" ht="18.25" customHeight="1">
      <c r="A23" s="1813"/>
      <c r="B23" s="1831">
        <v>44041</v>
      </c>
      <c r="C23" s="1832"/>
      <c r="D23" s="1848"/>
      <c r="E23" s="1834"/>
      <c r="F23" s="1835"/>
      <c r="G23" s="1836"/>
      <c r="H23" s="1835"/>
      <c r="I23" s="1837"/>
      <c r="J23" s="1835"/>
      <c r="K23" s="1836"/>
      <c r="L23" s="1835"/>
      <c r="M23" s="1836"/>
      <c r="N23" s="1835"/>
      <c r="O23" s="1838"/>
      <c r="P23" s="1844">
        <v>2</v>
      </c>
      <c r="Q23" s="1841">
        <v>3</v>
      </c>
      <c r="R23" s="1842">
        <v>2</v>
      </c>
      <c r="S23" s="1841">
        <v>2</v>
      </c>
      <c r="T23" s="1842">
        <v>2</v>
      </c>
      <c r="U23" s="1841">
        <v>3</v>
      </c>
      <c r="V23" s="1842">
        <v>2</v>
      </c>
      <c r="W23" s="1850">
        <v>16</v>
      </c>
      <c r="X23" s="1839"/>
      <c r="Y23" s="1836"/>
      <c r="Z23" s="1835"/>
      <c r="AA23" s="1836"/>
      <c r="AB23" s="1835"/>
      <c r="AC23" s="1836"/>
      <c r="AD23" s="1835"/>
      <c r="AE23" s="1838"/>
      <c r="AF23" s="1840"/>
      <c r="AG23" s="1841"/>
      <c r="AH23" s="1842"/>
      <c r="AI23" s="1843"/>
      <c r="AJ23" s="1839"/>
      <c r="AK23" s="1836"/>
      <c r="AL23" s="1835"/>
      <c r="AM23" s="1836"/>
      <c r="AN23" s="1849"/>
      <c r="AO23" s="1877"/>
    </row>
    <row r="24" ht="18.25" customHeight="1">
      <c r="A24" s="1813"/>
      <c r="B24" s="1831">
        <v>44136</v>
      </c>
      <c r="C24" s="1832"/>
      <c r="D24" s="1833">
        <v>73.40000000000001</v>
      </c>
      <c r="E24" s="1834"/>
      <c r="F24" s="1835"/>
      <c r="G24" s="1836"/>
      <c r="H24" s="1835"/>
      <c r="I24" s="1837"/>
      <c r="J24" s="1835"/>
      <c r="K24" s="1836"/>
      <c r="L24" s="1835"/>
      <c r="M24" s="1836"/>
      <c r="N24" s="1835"/>
      <c r="O24" s="1838"/>
      <c r="P24" s="1839"/>
      <c r="Q24" s="1836"/>
      <c r="R24" s="1835"/>
      <c r="S24" s="1836"/>
      <c r="T24" s="1835"/>
      <c r="U24" s="1836"/>
      <c r="V24" s="1835"/>
      <c r="W24" s="1838"/>
      <c r="X24" s="1839"/>
      <c r="Y24" s="1836"/>
      <c r="Z24" s="1835"/>
      <c r="AA24" s="1836"/>
      <c r="AB24" s="1835"/>
      <c r="AC24" s="1836"/>
      <c r="AD24" s="1835"/>
      <c r="AE24" s="1838"/>
      <c r="AF24" s="1840"/>
      <c r="AG24" s="1841"/>
      <c r="AH24" s="1842"/>
      <c r="AI24" s="1843"/>
      <c r="AJ24" s="1839"/>
      <c r="AK24" s="1836"/>
      <c r="AL24" s="1835"/>
      <c r="AM24" s="1836"/>
      <c r="AN24" s="1849"/>
      <c r="AO24" s="1877"/>
    </row>
    <row r="25" ht="18.25" customHeight="1">
      <c r="A25" s="1813"/>
      <c r="B25" s="1814">
        <v>44167</v>
      </c>
      <c r="C25" s="1815"/>
      <c r="D25" s="1846"/>
      <c r="E25" s="1817"/>
      <c r="F25" s="1818"/>
      <c r="G25" s="1819"/>
      <c r="H25" s="1818"/>
      <c r="I25" s="1820"/>
      <c r="J25" s="1818"/>
      <c r="K25" s="1819"/>
      <c r="L25" s="1818"/>
      <c r="M25" s="1819"/>
      <c r="N25" s="1818"/>
      <c r="O25" s="1821"/>
      <c r="P25" s="1822"/>
      <c r="Q25" s="1819"/>
      <c r="R25" s="1818"/>
      <c r="S25" s="1819"/>
      <c r="T25" s="1818"/>
      <c r="U25" s="1819"/>
      <c r="V25" s="1818"/>
      <c r="W25" s="1821"/>
      <c r="X25" s="1822"/>
      <c r="Y25" s="1819"/>
      <c r="Z25" s="1818"/>
      <c r="AA25" s="1819"/>
      <c r="AB25" s="1818"/>
      <c r="AC25" s="1819"/>
      <c r="AD25" s="1818"/>
      <c r="AE25" s="1821"/>
      <c r="AF25" s="1824"/>
      <c r="AG25" s="1825"/>
      <c r="AH25" s="1826"/>
      <c r="AI25" s="1827"/>
      <c r="AJ25" s="1822"/>
      <c r="AK25" s="1819"/>
      <c r="AL25" s="1818"/>
      <c r="AM25" s="1819"/>
      <c r="AN25" s="1828"/>
      <c r="AO25" s="1875"/>
    </row>
    <row r="26" ht="18.25" customHeight="1">
      <c r="A26" s="1861"/>
      <c r="B26" s="1862">
        <v>44209</v>
      </c>
      <c r="C26" s="1799"/>
      <c r="D26" s="1872"/>
      <c r="E26" s="1801"/>
      <c r="F26" s="1802"/>
      <c r="G26" s="1803"/>
      <c r="H26" s="1802"/>
      <c r="I26" s="1804"/>
      <c r="J26" s="1802"/>
      <c r="K26" s="1803"/>
      <c r="L26" s="1802"/>
      <c r="M26" s="1803"/>
      <c r="N26" s="1802"/>
      <c r="O26" s="1805"/>
      <c r="P26" s="1806"/>
      <c r="Q26" s="1803"/>
      <c r="R26" s="1802"/>
      <c r="S26" s="1803"/>
      <c r="T26" s="1802"/>
      <c r="U26" s="1803"/>
      <c r="V26" s="1802"/>
      <c r="W26" s="1805"/>
      <c r="X26" s="1806"/>
      <c r="Y26" s="1803"/>
      <c r="Z26" s="1802"/>
      <c r="AA26" s="1803"/>
      <c r="AB26" s="1802"/>
      <c r="AC26" s="1803"/>
      <c r="AD26" s="1802"/>
      <c r="AE26" s="1805"/>
      <c r="AF26" s="1808"/>
      <c r="AG26" s="1809"/>
      <c r="AH26" s="1810"/>
      <c r="AI26" s="1811"/>
      <c r="AJ26" s="1807">
        <v>68.5</v>
      </c>
      <c r="AK26" s="1809">
        <v>68.5</v>
      </c>
      <c r="AL26" s="1810">
        <v>8</v>
      </c>
      <c r="AM26" s="1809">
        <v>87.5</v>
      </c>
      <c r="AN26" s="1810">
        <v>86</v>
      </c>
      <c r="AO26" s="1802"/>
    </row>
    <row r="27" ht="18.25" customHeight="1">
      <c r="A27" s="1861"/>
      <c r="B27" s="1863">
        <v>44258</v>
      </c>
      <c r="C27" s="1832"/>
      <c r="D27" s="1833">
        <v>76</v>
      </c>
      <c r="E27" s="1851">
        <v>186</v>
      </c>
      <c r="F27" s="1835"/>
      <c r="G27" s="1836"/>
      <c r="H27" s="1835"/>
      <c r="I27" s="1837"/>
      <c r="J27" s="1835"/>
      <c r="K27" s="1836"/>
      <c r="L27" s="1835"/>
      <c r="M27" s="1836"/>
      <c r="N27" s="1835"/>
      <c r="O27" s="1838"/>
      <c r="P27" s="1839"/>
      <c r="Q27" s="1836"/>
      <c r="R27" s="1835"/>
      <c r="S27" s="1836"/>
      <c r="T27" s="1835"/>
      <c r="U27" s="1836"/>
      <c r="V27" s="1835"/>
      <c r="W27" s="1838"/>
      <c r="X27" s="1839"/>
      <c r="Y27" s="1836"/>
      <c r="Z27" s="1835"/>
      <c r="AA27" s="1836"/>
      <c r="AB27" s="1835"/>
      <c r="AC27" s="1836"/>
      <c r="AD27" s="1835"/>
      <c r="AE27" s="1838"/>
      <c r="AF27" s="1840"/>
      <c r="AG27" s="1841"/>
      <c r="AH27" s="1842"/>
      <c r="AI27" s="1843"/>
      <c r="AJ27" s="1839"/>
      <c r="AK27" s="1836"/>
      <c r="AL27" s="1835"/>
      <c r="AM27" s="1836"/>
      <c r="AN27" s="1835"/>
      <c r="AO27" s="1835"/>
    </row>
    <row r="28" ht="18.25" customHeight="1">
      <c r="A28" s="1861"/>
      <c r="B28" s="1863">
        <v>44283</v>
      </c>
      <c r="C28" s="1832"/>
      <c r="D28" s="1848"/>
      <c r="E28" s="1834"/>
      <c r="F28" s="1835"/>
      <c r="G28" s="1836"/>
      <c r="H28" s="1835"/>
      <c r="I28" s="1837"/>
      <c r="J28" s="1835"/>
      <c r="K28" s="1836"/>
      <c r="L28" s="1835"/>
      <c r="M28" s="1836"/>
      <c r="N28" s="1835"/>
      <c r="O28" s="1838"/>
      <c r="P28" s="1839"/>
      <c r="Q28" s="1836"/>
      <c r="R28" s="1835"/>
      <c r="S28" s="1836"/>
      <c r="T28" s="1835"/>
      <c r="U28" s="1836"/>
      <c r="V28" s="1835"/>
      <c r="W28" s="1838"/>
      <c r="X28" s="1839"/>
      <c r="Y28" s="1836"/>
      <c r="Z28" s="1835"/>
      <c r="AA28" s="1836"/>
      <c r="AB28" s="1835"/>
      <c r="AC28" s="1836"/>
      <c r="AD28" s="1835"/>
      <c r="AE28" s="1838"/>
      <c r="AF28" s="1840"/>
      <c r="AG28" s="1841"/>
      <c r="AH28" s="1842"/>
      <c r="AI28" s="1843"/>
      <c r="AJ28" s="1844">
        <v>74</v>
      </c>
      <c r="AK28" s="1841">
        <v>65</v>
      </c>
      <c r="AL28" s="1842">
        <v>8</v>
      </c>
      <c r="AM28" s="1836"/>
      <c r="AN28" s="1842">
        <v>92</v>
      </c>
      <c r="AO28" s="1842">
        <v>325</v>
      </c>
    </row>
    <row r="29" ht="18.25" customHeight="1">
      <c r="A29" s="1861"/>
      <c r="B29" s="1863"/>
      <c r="C29" s="1832"/>
      <c r="D29" s="1848"/>
      <c r="E29" s="1834"/>
      <c r="F29" s="1835"/>
      <c r="G29" s="1836"/>
      <c r="H29" s="1835"/>
      <c r="I29" s="1837"/>
      <c r="J29" s="1835"/>
      <c r="K29" s="1836"/>
      <c r="L29" s="1835"/>
      <c r="M29" s="1836"/>
      <c r="N29" s="1835"/>
      <c r="O29" s="1838"/>
      <c r="P29" s="1839"/>
      <c r="Q29" s="1836"/>
      <c r="R29" s="1835"/>
      <c r="S29" s="1836"/>
      <c r="T29" s="1835"/>
      <c r="U29" s="1836"/>
      <c r="V29" s="1835"/>
      <c r="W29" s="1838"/>
      <c r="X29" s="1839"/>
      <c r="Y29" s="1836"/>
      <c r="Z29" s="1835"/>
      <c r="AA29" s="1836"/>
      <c r="AB29" s="1835"/>
      <c r="AC29" s="1836"/>
      <c r="AD29" s="1835"/>
      <c r="AE29" s="1838"/>
      <c r="AF29" s="1840"/>
      <c r="AG29" s="1841"/>
      <c r="AH29" s="1842"/>
      <c r="AI29" s="1843"/>
      <c r="AJ29" s="1839"/>
      <c r="AK29" s="1836"/>
      <c r="AL29" s="1835"/>
      <c r="AM29" s="1836"/>
      <c r="AN29" s="1835"/>
      <c r="AO29" s="1835"/>
    </row>
    <row r="30" ht="18.25" customHeight="1">
      <c r="A30" s="1861"/>
      <c r="B30" s="1863"/>
      <c r="C30" s="1832"/>
      <c r="D30" s="1848"/>
      <c r="E30" s="1834"/>
      <c r="F30" s="1835"/>
      <c r="G30" s="1836"/>
      <c r="H30" s="1835"/>
      <c r="I30" s="1837"/>
      <c r="J30" s="1835"/>
      <c r="K30" s="1836"/>
      <c r="L30" s="1835"/>
      <c r="M30" s="1836"/>
      <c r="N30" s="1835"/>
      <c r="O30" s="1838"/>
      <c r="P30" s="1839"/>
      <c r="Q30" s="1836"/>
      <c r="R30" s="1835"/>
      <c r="S30" s="1836"/>
      <c r="T30" s="1835"/>
      <c r="U30" s="1836"/>
      <c r="V30" s="1835"/>
      <c r="W30" s="1838"/>
      <c r="X30" s="1839"/>
      <c r="Y30" s="1836"/>
      <c r="Z30" s="1835"/>
      <c r="AA30" s="1836"/>
      <c r="AB30" s="1835"/>
      <c r="AC30" s="1836"/>
      <c r="AD30" s="1835"/>
      <c r="AE30" s="1838"/>
      <c r="AF30" s="1840"/>
      <c r="AG30" s="1841"/>
      <c r="AH30" s="1842"/>
      <c r="AI30" s="1843"/>
      <c r="AJ30" s="1839"/>
      <c r="AK30" s="1836"/>
      <c r="AL30" s="1835"/>
      <c r="AM30" s="1836"/>
      <c r="AN30" s="1835"/>
      <c r="AO30" s="1835"/>
    </row>
    <row r="31" ht="18.25" customHeight="1">
      <c r="A31" t="s" s="1864">
        <v>460</v>
      </c>
      <c r="B31" s="1865"/>
      <c r="C31" s="1866"/>
      <c r="D31" s="1842">
        <f>MAX(D4:D29)</f>
        <v>76</v>
      </c>
      <c r="E31" s="1841">
        <f>MAX(E4:E29)</f>
        <v>186</v>
      </c>
      <c r="F31" s="1842">
        <f>MAX(F4:F29)</f>
        <v>0</v>
      </c>
      <c r="G31" s="1841">
        <f>MAX(G4:G29)</f>
        <v>0</v>
      </c>
      <c r="H31" s="1842">
        <f>MAX(H4:H29)</f>
        <v>0</v>
      </c>
      <c r="I31" s="1841">
        <f>MAX(I4:I29)</f>
        <v>0</v>
      </c>
      <c r="J31" s="1842">
        <f>MAX(J4:J29)</f>
        <v>0</v>
      </c>
      <c r="K31" s="1841">
        <f>MAX(K4:K29)</f>
        <v>0</v>
      </c>
      <c r="L31" s="1842">
        <f>MAX(L4:L29)</f>
        <v>0</v>
      </c>
      <c r="M31" s="1841">
        <f>MAX(M4:M29)</f>
        <v>0</v>
      </c>
      <c r="N31" s="1842">
        <f>MAX(N4:N29)</f>
        <v>0</v>
      </c>
      <c r="O31" s="1841">
        <f>MAX(O4:O29)</f>
        <v>0</v>
      </c>
      <c r="P31" s="1842">
        <f>MAX(P4:P29)</f>
        <v>2</v>
      </c>
      <c r="Q31" s="1841">
        <f>MAX(Q4:Q29)</f>
        <v>3</v>
      </c>
      <c r="R31" s="1842">
        <f>MAX(R4:R29)</f>
        <v>2</v>
      </c>
      <c r="S31" s="1841">
        <f>MAX(S4:S29)</f>
        <v>2</v>
      </c>
      <c r="T31" s="1842">
        <f>MAX(T4:T29)</f>
        <v>2</v>
      </c>
      <c r="U31" s="1841">
        <f>MAX(U4:U29)</f>
        <v>3</v>
      </c>
      <c r="V31" s="1842">
        <f>MAX(V4:V29)</f>
        <v>2</v>
      </c>
      <c r="W31" s="1841">
        <f>MAX(W4:W29)</f>
        <v>16</v>
      </c>
      <c r="X31" s="1842">
        <f>MAX(X4:X29)</f>
        <v>52</v>
      </c>
      <c r="Y31" s="1841">
        <f>MAX(Y4:Y29)</f>
        <v>248</v>
      </c>
      <c r="Z31" s="1842">
        <f>MAX(Z4:Z29)</f>
        <v>248</v>
      </c>
      <c r="AA31" s="1841">
        <f>MAX(AA4:AA29)</f>
        <v>236</v>
      </c>
      <c r="AB31" s="1842">
        <f>MAX(AB4:AB29)</f>
        <v>47.8</v>
      </c>
      <c r="AC31" s="1841">
        <f>MAX(AC4:AC29)</f>
        <v>41.5</v>
      </c>
      <c r="AD31" s="1842">
        <f>MAX(AD4:AD29)</f>
        <v>36.8</v>
      </c>
      <c r="AE31" s="1841">
        <f>MIN(AE4:AE30)</f>
        <v>0.28</v>
      </c>
      <c r="AF31" s="1867">
        <v>3.113425925925926e-05</v>
      </c>
      <c r="AG31" s="1841">
        <f>MAX(AG4:AG29)</f>
        <v>11</v>
      </c>
      <c r="AH31" s="1882">
        <v>0.0001840277777777778</v>
      </c>
      <c r="AI31" s="1841">
        <f>MIN(AI4:AI30)</f>
        <v>0</v>
      </c>
      <c r="AJ31" s="1842">
        <f>MAX(AJ4:AJ29)</f>
        <v>74</v>
      </c>
      <c r="AK31" s="1841">
        <f>MAX(AK4:AK29)</f>
        <v>68.5</v>
      </c>
      <c r="AL31" s="1842">
        <f>MAX(AL4:AL29)</f>
        <v>8</v>
      </c>
      <c r="AM31" s="1841">
        <f>MAX(AM4:AM29)</f>
        <v>135</v>
      </c>
      <c r="AN31" s="1842">
        <f>MAX(AN4:AN29)</f>
        <v>92</v>
      </c>
      <c r="AO31" s="1842">
        <f>MAX(AO4:AO29)</f>
        <v>325</v>
      </c>
    </row>
  </sheetData>
  <mergeCells count="8">
    <mergeCell ref="A1:AO1"/>
    <mergeCell ref="E2:O2"/>
    <mergeCell ref="P2:W2"/>
    <mergeCell ref="X2:AE2"/>
    <mergeCell ref="AF2:AI2"/>
    <mergeCell ref="A4:A29"/>
    <mergeCell ref="A31:B31"/>
    <mergeCell ref="AJ2:AO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Q30"/>
  <sheetViews>
    <sheetView workbookViewId="0" showGridLines="0" defaultGridColor="1">
      <pane topLeftCell="D1" xSplit="3" ySplit="0" activePane="topRight" state="frozen"/>
    </sheetView>
  </sheetViews>
  <sheetFormatPr defaultColWidth="16.3333" defaultRowHeight="19.9" customHeight="1" outlineLevelRow="0" outlineLevelCol="0"/>
  <cols>
    <col min="1" max="2" width="16.3516" style="1883" customWidth="1"/>
    <col min="3" max="3" width="16.5" style="1883" customWidth="1"/>
    <col min="4" max="43" width="16.3516" style="1883" customWidth="1"/>
    <col min="44" max="16384" width="16.3516" style="1883" customWidth="1"/>
  </cols>
  <sheetData>
    <row r="1" ht="21.2" customHeight="1">
      <c r="A1" t="s" s="521">
        <v>415</v>
      </c>
      <c r="B1" t="s" s="522">
        <v>473</v>
      </c>
      <c r="C1" t="s" s="1333">
        <v>179</v>
      </c>
      <c r="D1" t="s" s="1334">
        <v>180</v>
      </c>
      <c r="E1" s="1335"/>
      <c r="F1" t="s" s="1334">
        <v>181</v>
      </c>
      <c r="G1" s="1335"/>
      <c r="H1" t="s" s="1334">
        <v>182</v>
      </c>
      <c r="I1" s="1335"/>
      <c r="J1" t="s" s="1334">
        <v>183</v>
      </c>
      <c r="K1" s="1335"/>
      <c r="L1" t="s" s="1334">
        <v>184</v>
      </c>
      <c r="M1" s="1335"/>
      <c r="N1" t="s" s="1334">
        <v>185</v>
      </c>
      <c r="O1" s="1335"/>
      <c r="P1" t="s" s="1334">
        <v>186</v>
      </c>
      <c r="Q1" s="1335"/>
      <c r="R1" t="s" s="1334">
        <v>187</v>
      </c>
      <c r="S1" s="1335"/>
      <c r="T1" t="s" s="1334">
        <v>188</v>
      </c>
      <c r="U1" s="1335"/>
      <c r="V1" s="1761"/>
      <c r="W1" s="1335"/>
      <c r="X1" s="1762"/>
      <c r="Y1" s="1335"/>
      <c r="Z1" s="1762"/>
      <c r="AA1" s="1335"/>
      <c r="AB1" s="1762"/>
      <c r="AC1" s="1335"/>
      <c r="AD1" s="1762"/>
      <c r="AE1" s="1335"/>
      <c r="AF1" s="1762"/>
      <c r="AG1" s="1335"/>
      <c r="AH1" s="1762"/>
      <c r="AI1" s="1335"/>
      <c r="AJ1" s="1762"/>
      <c r="AK1" s="1335"/>
      <c r="AL1" s="1762"/>
      <c r="AM1" s="1335"/>
      <c r="AN1" s="1762"/>
      <c r="AO1" s="1335"/>
      <c r="AP1" s="1762"/>
      <c r="AQ1" s="1335"/>
    </row>
    <row r="2" ht="21.2" customHeight="1">
      <c r="A2" s="533"/>
      <c r="B2" s="534"/>
      <c r="C2" t="s" s="1341">
        <v>194</v>
      </c>
      <c r="D2" s="1342"/>
      <c r="E2" s="1343"/>
      <c r="F2" s="1342"/>
      <c r="G2" s="1343"/>
      <c r="H2" s="1344"/>
      <c r="I2" s="1733"/>
      <c r="J2" s="1344"/>
      <c r="K2" s="1733"/>
      <c r="L2" s="1344"/>
      <c r="M2" s="1733"/>
      <c r="N2" s="1344"/>
      <c r="O2" s="1733"/>
      <c r="P2" s="1344"/>
      <c r="Q2" s="1733"/>
      <c r="R2" s="1344"/>
      <c r="S2" s="1733"/>
      <c r="T2" s="1344"/>
      <c r="U2" s="1733"/>
      <c r="V2" s="1764"/>
      <c r="W2" s="1733"/>
      <c r="X2" s="1344"/>
      <c r="Y2" s="1733"/>
      <c r="Z2" s="1344"/>
      <c r="AA2" s="1733"/>
      <c r="AB2" s="1344"/>
      <c r="AC2" s="1733"/>
      <c r="AD2" s="1344"/>
      <c r="AE2" s="1733"/>
      <c r="AF2" s="1344"/>
      <c r="AG2" s="1733"/>
      <c r="AH2" s="1344"/>
      <c r="AI2" s="1733"/>
      <c r="AJ2" s="1344"/>
      <c r="AK2" s="1733"/>
      <c r="AL2" s="1344"/>
      <c r="AM2" s="1733"/>
      <c r="AN2" s="1344"/>
      <c r="AO2" s="1733"/>
      <c r="AP2" s="1344"/>
      <c r="AQ2" s="1733"/>
    </row>
    <row r="3" ht="21.2" customHeight="1">
      <c r="A3" t="s" s="545">
        <v>109</v>
      </c>
      <c r="B3" s="546"/>
      <c r="C3" t="s" s="1349">
        <v>203</v>
      </c>
      <c r="D3" t="s" s="545">
        <v>204</v>
      </c>
      <c r="E3" t="s" s="1349">
        <v>205</v>
      </c>
      <c r="F3" t="s" s="545">
        <v>204</v>
      </c>
      <c r="G3" t="s" s="1349">
        <v>205</v>
      </c>
      <c r="H3" t="s" s="1350">
        <v>204</v>
      </c>
      <c r="I3" t="s" s="1736">
        <v>205</v>
      </c>
      <c r="J3" t="s" s="1350">
        <v>204</v>
      </c>
      <c r="K3" t="s" s="1736">
        <v>205</v>
      </c>
      <c r="L3" t="s" s="1350">
        <v>204</v>
      </c>
      <c r="M3" t="s" s="1736">
        <v>205</v>
      </c>
      <c r="N3" t="s" s="1350">
        <v>204</v>
      </c>
      <c r="O3" t="s" s="1736">
        <v>205</v>
      </c>
      <c r="P3" t="s" s="1350">
        <v>204</v>
      </c>
      <c r="Q3" t="s" s="1736">
        <v>205</v>
      </c>
      <c r="R3" t="s" s="1350">
        <v>204</v>
      </c>
      <c r="S3" t="s" s="1736">
        <v>205</v>
      </c>
      <c r="T3" t="s" s="1350">
        <v>204</v>
      </c>
      <c r="U3" t="s" s="1736">
        <v>205</v>
      </c>
      <c r="V3" t="s" s="1350">
        <v>204</v>
      </c>
      <c r="W3" t="s" s="1736">
        <v>205</v>
      </c>
      <c r="X3" t="s" s="1350">
        <v>204</v>
      </c>
      <c r="Y3" t="s" s="1736">
        <v>205</v>
      </c>
      <c r="Z3" t="s" s="1350">
        <v>204</v>
      </c>
      <c r="AA3" t="s" s="1736">
        <v>205</v>
      </c>
      <c r="AB3" t="s" s="1350">
        <v>204</v>
      </c>
      <c r="AC3" t="s" s="1736">
        <v>205</v>
      </c>
      <c r="AD3" t="s" s="1350">
        <v>204</v>
      </c>
      <c r="AE3" t="s" s="1736">
        <v>205</v>
      </c>
      <c r="AF3" t="s" s="1350">
        <v>204</v>
      </c>
      <c r="AG3" t="s" s="1736">
        <v>205</v>
      </c>
      <c r="AH3" t="s" s="1350">
        <v>204</v>
      </c>
      <c r="AI3" t="s" s="1736">
        <v>205</v>
      </c>
      <c r="AJ3" t="s" s="1350">
        <v>204</v>
      </c>
      <c r="AK3" t="s" s="1736">
        <v>205</v>
      </c>
      <c r="AL3" t="s" s="1350">
        <v>204</v>
      </c>
      <c r="AM3" t="s" s="1736">
        <v>205</v>
      </c>
      <c r="AN3" t="s" s="1350">
        <v>204</v>
      </c>
      <c r="AO3" t="s" s="1736">
        <v>205</v>
      </c>
      <c r="AP3" t="s" s="1350">
        <v>204</v>
      </c>
      <c r="AQ3" t="s" s="1736">
        <v>205</v>
      </c>
    </row>
    <row r="4" ht="19.9" customHeight="1">
      <c r="A4" s="1354">
        <f>SUM(D4:U4)</f>
        <v>0</v>
      </c>
      <c r="B4" t="s" s="556">
        <v>206</v>
      </c>
      <c r="C4" t="s" s="1351">
        <v>407</v>
      </c>
      <c r="D4" s="1737"/>
      <c r="E4" s="1738"/>
      <c r="F4" s="1737"/>
      <c r="G4" s="1738"/>
      <c r="H4" s="1737"/>
      <c r="I4" s="1738"/>
      <c r="J4" s="1737"/>
      <c r="K4" s="1738"/>
      <c r="L4" s="1737"/>
      <c r="M4" s="1738"/>
      <c r="N4" s="1354">
        <f>'6.Spieltag'!AB4</f>
        <v>0</v>
      </c>
      <c r="O4" s="1355">
        <f>'6.Spieltag'!AC4</f>
        <v>0</v>
      </c>
      <c r="P4" s="1354">
        <f>'7.Spieltag'!AB4</f>
        <v>0</v>
      </c>
      <c r="Q4" s="1355">
        <f>'7.Spieltag'!AC4</f>
        <v>0</v>
      </c>
      <c r="R4" s="1354">
        <f>'8.Spieltag'!AB4</f>
        <v>0</v>
      </c>
      <c r="S4" s="1355">
        <f>'8.Spieltag'!AC4</f>
        <v>0</v>
      </c>
      <c r="T4" s="1354">
        <f>'9.Spieltag'!AB4</f>
        <v>0</v>
      </c>
      <c r="U4" s="1355">
        <f>'9.Spieltag'!AC4</f>
        <v>0</v>
      </c>
      <c r="V4" s="1737"/>
      <c r="W4" s="1738"/>
      <c r="X4" s="1737"/>
      <c r="Y4" s="1738"/>
      <c r="Z4" s="1737"/>
      <c r="AA4" s="1738"/>
      <c r="AB4" s="1737"/>
      <c r="AC4" s="1738"/>
      <c r="AD4" s="1737"/>
      <c r="AE4" s="1738"/>
      <c r="AF4" s="1737"/>
      <c r="AG4" s="1738"/>
      <c r="AH4" s="1737"/>
      <c r="AI4" s="1738"/>
      <c r="AJ4" s="1737"/>
      <c r="AK4" s="1738"/>
      <c r="AL4" s="1737"/>
      <c r="AM4" s="1738"/>
      <c r="AN4" s="1737"/>
      <c r="AO4" s="1738"/>
      <c r="AP4" s="1737"/>
      <c r="AQ4" s="1738"/>
    </row>
    <row r="5" ht="19.9" customHeight="1">
      <c r="A5" s="1352">
        <f>SUM(D5:U5)</f>
        <v>0</v>
      </c>
      <c r="B5" s="567"/>
      <c r="C5" t="s" s="1351">
        <v>408</v>
      </c>
      <c r="D5" s="1739"/>
      <c r="E5" s="1740"/>
      <c r="F5" s="1739"/>
      <c r="G5" s="1740"/>
      <c r="H5" s="1739"/>
      <c r="I5" s="1740"/>
      <c r="J5" s="1739"/>
      <c r="K5" s="1740"/>
      <c r="L5" s="1739"/>
      <c r="M5" s="1740"/>
      <c r="N5" s="1352">
        <f>'6.Spieltag'!AB5</f>
        <v>0</v>
      </c>
      <c r="O5" s="1353">
        <f>'6.Spieltag'!AC5</f>
        <v>0</v>
      </c>
      <c r="P5" s="1352">
        <f>'7.Spieltag'!AB5</f>
        <v>0</v>
      </c>
      <c r="Q5" s="1353">
        <f>'7.Spieltag'!AC5</f>
        <v>0</v>
      </c>
      <c r="R5" s="1352">
        <f>'8.Spieltag'!AB5</f>
        <v>0</v>
      </c>
      <c r="S5" s="1353">
        <f>'8.Spieltag'!AC5</f>
        <v>0</v>
      </c>
      <c r="T5" s="1352">
        <f>'9.Spieltag'!AB5</f>
        <v>0</v>
      </c>
      <c r="U5" s="1353">
        <f>'9.Spieltag'!AC5</f>
        <v>0</v>
      </c>
      <c r="V5" s="1739"/>
      <c r="W5" s="1740"/>
      <c r="X5" s="1739"/>
      <c r="Y5" s="1740"/>
      <c r="Z5" s="1739"/>
      <c r="AA5" s="1740"/>
      <c r="AB5" s="1739"/>
      <c r="AC5" s="1740"/>
      <c r="AD5" s="1739"/>
      <c r="AE5" s="1740"/>
      <c r="AF5" s="1739"/>
      <c r="AG5" s="1740"/>
      <c r="AH5" s="1739"/>
      <c r="AI5" s="1740"/>
      <c r="AJ5" s="1739"/>
      <c r="AK5" s="1740"/>
      <c r="AL5" s="1739"/>
      <c r="AM5" s="1740"/>
      <c r="AN5" s="1739"/>
      <c r="AO5" s="1740"/>
      <c r="AP5" s="1739"/>
      <c r="AQ5" s="1740"/>
    </row>
    <row r="6" ht="19.9" customHeight="1">
      <c r="A6" s="1354">
        <f>SUM(D6:U6)</f>
        <v>0</v>
      </c>
      <c r="B6" s="567"/>
      <c r="C6" t="s" s="1351">
        <v>208</v>
      </c>
      <c r="D6" s="1737"/>
      <c r="E6" s="1738"/>
      <c r="F6" s="1737"/>
      <c r="G6" s="1738"/>
      <c r="H6" s="1737"/>
      <c r="I6" s="1738"/>
      <c r="J6" s="1737"/>
      <c r="K6" s="1738"/>
      <c r="L6" s="1737"/>
      <c r="M6" s="1738"/>
      <c r="N6" s="1354">
        <f>'6.Spieltag'!AB6</f>
        <v>0</v>
      </c>
      <c r="O6" s="1355">
        <f>'6.Spieltag'!AC6</f>
        <v>0</v>
      </c>
      <c r="P6" s="1354">
        <f>'7.Spieltag'!AB6</f>
        <v>0</v>
      </c>
      <c r="Q6" s="1355">
        <f>'7.Spieltag'!AC6</f>
        <v>0</v>
      </c>
      <c r="R6" s="1354">
        <f>'8.Spieltag'!AB6</f>
        <v>0</v>
      </c>
      <c r="S6" s="1355">
        <f>'8.Spieltag'!AC6</f>
        <v>0</v>
      </c>
      <c r="T6" s="1354">
        <f>'9.Spieltag'!AB6</f>
        <v>0</v>
      </c>
      <c r="U6" s="1355">
        <f>'9.Spieltag'!AC6</f>
        <v>0</v>
      </c>
      <c r="V6" s="1737"/>
      <c r="W6" s="1738"/>
      <c r="X6" s="1737"/>
      <c r="Y6" s="1738"/>
      <c r="Z6" s="1737"/>
      <c r="AA6" s="1738"/>
      <c r="AB6" s="1737"/>
      <c r="AC6" s="1738"/>
      <c r="AD6" s="1737"/>
      <c r="AE6" s="1738"/>
      <c r="AF6" s="1737"/>
      <c r="AG6" s="1738"/>
      <c r="AH6" s="1737"/>
      <c r="AI6" s="1738"/>
      <c r="AJ6" s="1737"/>
      <c r="AK6" s="1738"/>
      <c r="AL6" s="1737"/>
      <c r="AM6" s="1738"/>
      <c r="AN6" s="1737"/>
      <c r="AO6" s="1738"/>
      <c r="AP6" s="1737"/>
      <c r="AQ6" s="1738"/>
    </row>
    <row r="7" ht="19.9" customHeight="1">
      <c r="A7" s="1352">
        <f>SUM(D7:U7)</f>
        <v>0</v>
      </c>
      <c r="B7" s="567"/>
      <c r="C7" t="s" s="1351">
        <v>209</v>
      </c>
      <c r="D7" s="1739"/>
      <c r="E7" s="1740"/>
      <c r="F7" s="1739"/>
      <c r="G7" s="1740"/>
      <c r="H7" s="1739"/>
      <c r="I7" s="1740"/>
      <c r="J7" s="1739"/>
      <c r="K7" s="1740"/>
      <c r="L7" s="1739"/>
      <c r="M7" s="1740"/>
      <c r="N7" s="1352">
        <f>'6.Spieltag'!AB7</f>
        <v>0</v>
      </c>
      <c r="O7" s="1353">
        <f>'6.Spieltag'!AC7</f>
        <v>0</v>
      </c>
      <c r="P7" s="1352">
        <f>'7.Spieltag'!AB7</f>
        <v>0</v>
      </c>
      <c r="Q7" s="1353">
        <f>'7.Spieltag'!AC7</f>
        <v>0</v>
      </c>
      <c r="R7" s="1352">
        <f>'8.Spieltag'!AB7</f>
        <v>0</v>
      </c>
      <c r="S7" s="1353">
        <f>'8.Spieltag'!AC7</f>
        <v>0</v>
      </c>
      <c r="T7" s="1352">
        <f>'9.Spieltag'!AB7</f>
        <v>0</v>
      </c>
      <c r="U7" s="1353">
        <f>'9.Spieltag'!AC7</f>
        <v>0</v>
      </c>
      <c r="V7" s="1739"/>
      <c r="W7" s="1740"/>
      <c r="X7" s="1739"/>
      <c r="Y7" s="1740"/>
      <c r="Z7" s="1739"/>
      <c r="AA7" s="1740"/>
      <c r="AB7" s="1739"/>
      <c r="AC7" s="1740"/>
      <c r="AD7" s="1739"/>
      <c r="AE7" s="1740"/>
      <c r="AF7" s="1739"/>
      <c r="AG7" s="1740"/>
      <c r="AH7" s="1739"/>
      <c r="AI7" s="1740"/>
      <c r="AJ7" s="1739"/>
      <c r="AK7" s="1740"/>
      <c r="AL7" s="1739"/>
      <c r="AM7" s="1740"/>
      <c r="AN7" s="1739"/>
      <c r="AO7" s="1740"/>
      <c r="AP7" s="1739"/>
      <c r="AQ7" s="1740"/>
    </row>
    <row r="8" ht="19.9" customHeight="1">
      <c r="A8" s="1354">
        <f>SUM(D8:U8)</f>
        <v>0</v>
      </c>
      <c r="B8" s="567"/>
      <c r="C8" t="s" s="1351">
        <v>210</v>
      </c>
      <c r="D8" s="1737"/>
      <c r="E8" s="1738"/>
      <c r="F8" s="1737"/>
      <c r="G8" s="1738"/>
      <c r="H8" s="1737"/>
      <c r="I8" s="1738"/>
      <c r="J8" s="1737"/>
      <c r="K8" s="1738"/>
      <c r="L8" s="1737"/>
      <c r="M8" s="1738"/>
      <c r="N8" s="1354">
        <f>'6.Spieltag'!AB8</f>
        <v>0</v>
      </c>
      <c r="O8" s="1355">
        <f>'6.Spieltag'!AC8</f>
        <v>0</v>
      </c>
      <c r="P8" s="1354">
        <f>'7.Spieltag'!AB8</f>
        <v>0</v>
      </c>
      <c r="Q8" s="1355">
        <f>'7.Spieltag'!AC8</f>
        <v>0</v>
      </c>
      <c r="R8" s="1354">
        <f>'8.Spieltag'!AB8</f>
        <v>0</v>
      </c>
      <c r="S8" s="1355">
        <f>'8.Spieltag'!AC8</f>
        <v>0</v>
      </c>
      <c r="T8" s="1354">
        <f>'9.Spieltag'!AB8</f>
        <v>0</v>
      </c>
      <c r="U8" s="1355">
        <f>'9.Spieltag'!AC8</f>
        <v>0</v>
      </c>
      <c r="V8" s="1737"/>
      <c r="W8" s="1738"/>
      <c r="X8" s="1737"/>
      <c r="Y8" s="1738"/>
      <c r="Z8" s="1737"/>
      <c r="AA8" s="1738"/>
      <c r="AB8" s="1737"/>
      <c r="AC8" s="1738"/>
      <c r="AD8" s="1737"/>
      <c r="AE8" s="1738"/>
      <c r="AF8" s="1737"/>
      <c r="AG8" s="1738"/>
      <c r="AH8" s="1737"/>
      <c r="AI8" s="1738"/>
      <c r="AJ8" s="1737"/>
      <c r="AK8" s="1738"/>
      <c r="AL8" s="1737"/>
      <c r="AM8" s="1738"/>
      <c r="AN8" s="1737"/>
      <c r="AO8" s="1738"/>
      <c r="AP8" s="1737"/>
      <c r="AQ8" s="1738"/>
    </row>
    <row r="9" ht="19.9" customHeight="1">
      <c r="A9" s="1352">
        <f>SUM(D9:U9)</f>
        <v>0</v>
      </c>
      <c r="B9" s="567"/>
      <c r="C9" t="s" s="1351">
        <v>211</v>
      </c>
      <c r="D9" s="1739"/>
      <c r="E9" s="1740"/>
      <c r="F9" s="1739"/>
      <c r="G9" s="1740"/>
      <c r="H9" s="1739"/>
      <c r="I9" s="1740"/>
      <c r="J9" s="1739"/>
      <c r="K9" s="1740"/>
      <c r="L9" s="1739"/>
      <c r="M9" s="1740"/>
      <c r="N9" s="1352">
        <f>'6.Spieltag'!AB9</f>
        <v>0</v>
      </c>
      <c r="O9" s="1353">
        <f>'6.Spieltag'!AC9</f>
        <v>0</v>
      </c>
      <c r="P9" s="1352">
        <f>'7.Spieltag'!AB9</f>
        <v>0</v>
      </c>
      <c r="Q9" s="1353">
        <f>'7.Spieltag'!AC9</f>
        <v>0</v>
      </c>
      <c r="R9" s="1352">
        <f>'8.Spieltag'!AB9</f>
        <v>0</v>
      </c>
      <c r="S9" s="1353">
        <f>'8.Spieltag'!AC9</f>
        <v>0</v>
      </c>
      <c r="T9" s="1352">
        <f>'9.Spieltag'!AB9</f>
        <v>0</v>
      </c>
      <c r="U9" s="1353">
        <f>'9.Spieltag'!AC9</f>
        <v>0</v>
      </c>
      <c r="V9" s="1739"/>
      <c r="W9" s="1740"/>
      <c r="X9" s="1739"/>
      <c r="Y9" s="1740"/>
      <c r="Z9" s="1739"/>
      <c r="AA9" s="1740"/>
      <c r="AB9" s="1739"/>
      <c r="AC9" s="1740"/>
      <c r="AD9" s="1739"/>
      <c r="AE9" s="1740"/>
      <c r="AF9" s="1739"/>
      <c r="AG9" s="1740"/>
      <c r="AH9" s="1739"/>
      <c r="AI9" s="1740"/>
      <c r="AJ9" s="1739"/>
      <c r="AK9" s="1740"/>
      <c r="AL9" s="1739"/>
      <c r="AM9" s="1740"/>
      <c r="AN9" s="1739"/>
      <c r="AO9" s="1740"/>
      <c r="AP9" s="1739"/>
      <c r="AQ9" s="1740"/>
    </row>
    <row r="10" ht="20.25" customHeight="1">
      <c r="A10" s="1354">
        <f>SUM(D10:U10)</f>
        <v>0</v>
      </c>
      <c r="B10" s="574"/>
      <c r="C10" t="s" s="1356">
        <v>212</v>
      </c>
      <c r="D10" s="1737"/>
      <c r="E10" s="1738"/>
      <c r="F10" s="1737"/>
      <c r="G10" s="1738"/>
      <c r="H10" s="1737"/>
      <c r="I10" s="1738"/>
      <c r="J10" s="1737"/>
      <c r="K10" s="1738"/>
      <c r="L10" s="1737"/>
      <c r="M10" s="1738"/>
      <c r="N10" s="1354">
        <f>'6.Spieltag'!AB10</f>
        <v>0</v>
      </c>
      <c r="O10" s="1355">
        <f>'6.Spieltag'!AC10</f>
        <v>0</v>
      </c>
      <c r="P10" s="1354">
        <f>'7.Spieltag'!AB10</f>
        <v>0</v>
      </c>
      <c r="Q10" s="1355">
        <f>'7.Spieltag'!AC10</f>
        <v>0</v>
      </c>
      <c r="R10" s="1354">
        <f>'8.Spieltag'!AB10</f>
        <v>0</v>
      </c>
      <c r="S10" s="1355">
        <f>'8.Spieltag'!AC10</f>
        <v>0</v>
      </c>
      <c r="T10" s="1354">
        <f>'9.Spieltag'!AB10</f>
        <v>0</v>
      </c>
      <c r="U10" s="1355">
        <f>'9.Spieltag'!AC10</f>
        <v>0</v>
      </c>
      <c r="V10" s="1737"/>
      <c r="W10" s="1738"/>
      <c r="X10" s="1737"/>
      <c r="Y10" s="1738"/>
      <c r="Z10" s="1737"/>
      <c r="AA10" s="1738"/>
      <c r="AB10" s="1737"/>
      <c r="AC10" s="1738"/>
      <c r="AD10" s="1737"/>
      <c r="AE10" s="1738"/>
      <c r="AF10" s="1737"/>
      <c r="AG10" s="1738"/>
      <c r="AH10" s="1737"/>
      <c r="AI10" s="1738"/>
      <c r="AJ10" s="1737"/>
      <c r="AK10" s="1738"/>
      <c r="AL10" s="1737"/>
      <c r="AM10" s="1738"/>
      <c r="AN10" s="1737"/>
      <c r="AO10" s="1738"/>
      <c r="AP10" s="1737"/>
      <c r="AQ10" s="1738"/>
    </row>
    <row r="11" ht="9" customHeight="1">
      <c r="A11" s="576">
        <f>SUM(D11:I11)</f>
        <v>0</v>
      </c>
      <c r="B11" s="577"/>
      <c r="C11" s="1743"/>
      <c r="D11" s="1744"/>
      <c r="E11" s="1359"/>
      <c r="F11" s="1358"/>
      <c r="G11" s="1359"/>
      <c r="H11" s="1358"/>
      <c r="I11" s="1359"/>
      <c r="J11" s="1358"/>
      <c r="K11" s="1359"/>
      <c r="L11" s="1358"/>
      <c r="M11" s="1359"/>
      <c r="N11" s="1358"/>
      <c r="O11" s="1359"/>
      <c r="P11" s="1358"/>
      <c r="Q11" s="1359"/>
      <c r="R11" s="1358"/>
      <c r="S11" s="1359"/>
      <c r="T11" s="1358"/>
      <c r="U11" s="1359"/>
      <c r="V11" s="1358"/>
      <c r="W11" s="1359"/>
      <c r="X11" s="1358"/>
      <c r="Y11" s="1359"/>
      <c r="Z11" s="1358"/>
      <c r="AA11" s="1359"/>
      <c r="AB11" s="1358"/>
      <c r="AC11" s="1359"/>
      <c r="AD11" s="1358"/>
      <c r="AE11" s="1359"/>
      <c r="AF11" s="1358"/>
      <c r="AG11" s="1359"/>
      <c r="AH11" s="1358"/>
      <c r="AI11" s="1359"/>
      <c r="AJ11" s="1358"/>
      <c r="AK11" s="1359"/>
      <c r="AL11" s="1358"/>
      <c r="AM11" s="1359"/>
      <c r="AN11" s="1358"/>
      <c r="AO11" s="1359"/>
      <c r="AP11" s="1358"/>
      <c r="AQ11" s="1359"/>
    </row>
    <row r="12" ht="20.25" customHeight="1">
      <c r="A12" s="1352">
        <f>SUM(D12:U12)</f>
        <v>0</v>
      </c>
      <c r="B12" t="s" s="585">
        <v>213</v>
      </c>
      <c r="C12" t="s" s="1362">
        <v>82</v>
      </c>
      <c r="D12" s="1768"/>
      <c r="E12" s="1769"/>
      <c r="F12" s="1768"/>
      <c r="G12" s="1769"/>
      <c r="H12" s="1768"/>
      <c r="I12" s="1769"/>
      <c r="J12" s="1768"/>
      <c r="K12" s="1769"/>
      <c r="L12" s="1768"/>
      <c r="M12" s="1769"/>
      <c r="N12" s="1768"/>
      <c r="O12" s="1769"/>
      <c r="P12" s="1768"/>
      <c r="Q12" s="1769"/>
      <c r="R12" s="1768"/>
      <c r="S12" s="1769"/>
      <c r="T12" s="1768"/>
      <c r="U12" s="1769"/>
      <c r="V12" s="1768"/>
      <c r="W12" s="1769"/>
      <c r="X12" s="1768"/>
      <c r="Y12" s="1769"/>
      <c r="Z12" s="1768"/>
      <c r="AA12" s="1769"/>
      <c r="AB12" s="1768"/>
      <c r="AC12" s="1769"/>
      <c r="AD12" s="1768"/>
      <c r="AE12" s="1769"/>
      <c r="AF12" s="1768"/>
      <c r="AG12" s="1769"/>
      <c r="AH12" s="1768"/>
      <c r="AI12" s="1769"/>
      <c r="AJ12" s="1768"/>
      <c r="AK12" s="1769"/>
      <c r="AL12" s="1768"/>
      <c r="AM12" s="1769"/>
      <c r="AN12" s="1768"/>
      <c r="AO12" s="1769"/>
      <c r="AP12" s="1768"/>
      <c r="AQ12" s="1769"/>
    </row>
    <row r="13" ht="20.25" customHeight="1">
      <c r="A13" s="1354">
        <f>SUM(D13:U13)</f>
        <v>0</v>
      </c>
      <c r="B13" s="574"/>
      <c r="C13" t="s" s="1356">
        <v>76</v>
      </c>
      <c r="D13" s="1768"/>
      <c r="E13" s="1769"/>
      <c r="F13" s="1768"/>
      <c r="G13" s="1769"/>
      <c r="H13" s="1768"/>
      <c r="I13" s="1769"/>
      <c r="J13" s="1768"/>
      <c r="K13" s="1769"/>
      <c r="L13" s="1768"/>
      <c r="M13" s="1769"/>
      <c r="N13" s="1768"/>
      <c r="O13" s="1769"/>
      <c r="P13" s="1768"/>
      <c r="Q13" s="1769"/>
      <c r="R13" s="1768"/>
      <c r="S13" s="1769"/>
      <c r="T13" s="1768"/>
      <c r="U13" s="1769"/>
      <c r="V13" s="1768"/>
      <c r="W13" s="1769"/>
      <c r="X13" s="1768"/>
      <c r="Y13" s="1769"/>
      <c r="Z13" s="1768"/>
      <c r="AA13" s="1769"/>
      <c r="AB13" s="1768"/>
      <c r="AC13" s="1769"/>
      <c r="AD13" s="1768"/>
      <c r="AE13" s="1769"/>
      <c r="AF13" s="1768"/>
      <c r="AG13" s="1769"/>
      <c r="AH13" s="1768"/>
      <c r="AI13" s="1769"/>
      <c r="AJ13" s="1768"/>
      <c r="AK13" s="1769"/>
      <c r="AL13" s="1768"/>
      <c r="AM13" s="1769"/>
      <c r="AN13" s="1768"/>
      <c r="AO13" s="1769"/>
      <c r="AP13" s="1768"/>
      <c r="AQ13" s="1769"/>
    </row>
    <row r="14" ht="9" customHeight="1">
      <c r="A14" s="576">
        <f>SUM(D14:I14)</f>
        <v>0</v>
      </c>
      <c r="B14" s="577"/>
      <c r="C14" s="1743"/>
      <c r="D14" s="1744"/>
      <c r="E14" s="1359"/>
      <c r="F14" s="1358"/>
      <c r="G14" s="1359"/>
      <c r="H14" s="1358"/>
      <c r="I14" s="1359"/>
      <c r="J14" s="1358"/>
      <c r="K14" s="1359"/>
      <c r="L14" s="1358"/>
      <c r="M14" s="1359"/>
      <c r="N14" s="1358"/>
      <c r="O14" s="1359"/>
      <c r="P14" s="1358"/>
      <c r="Q14" s="1359"/>
      <c r="R14" s="1358"/>
      <c r="S14" s="1359"/>
      <c r="T14" s="1358"/>
      <c r="U14" s="1359"/>
      <c r="V14" s="1358"/>
      <c r="W14" s="1359"/>
      <c r="X14" s="1358"/>
      <c r="Y14" s="1359"/>
      <c r="Z14" s="1358"/>
      <c r="AA14" s="1359"/>
      <c r="AB14" s="1358"/>
      <c r="AC14" s="1359"/>
      <c r="AD14" s="1358"/>
      <c r="AE14" s="1359"/>
      <c r="AF14" s="1358"/>
      <c r="AG14" s="1359"/>
      <c r="AH14" s="1358"/>
      <c r="AI14" s="1359"/>
      <c r="AJ14" s="1358"/>
      <c r="AK14" s="1359"/>
      <c r="AL14" s="1358"/>
      <c r="AM14" s="1359"/>
      <c r="AN14" s="1358"/>
      <c r="AO14" s="1359"/>
      <c r="AP14" s="1358"/>
      <c r="AQ14" s="1359"/>
    </row>
    <row r="15" ht="20.25" customHeight="1">
      <c r="A15" s="1352">
        <f>SUM(D15:U15)</f>
        <v>0</v>
      </c>
      <c r="B15" t="s" s="585">
        <v>214</v>
      </c>
      <c r="C15" t="s" s="1362">
        <v>215</v>
      </c>
      <c r="D15" s="1739"/>
      <c r="E15" s="1740"/>
      <c r="F15" s="1739"/>
      <c r="G15" s="1740"/>
      <c r="H15" s="1739"/>
      <c r="I15" s="1740"/>
      <c r="J15" s="1739"/>
      <c r="K15" s="1740"/>
      <c r="L15" s="1739"/>
      <c r="M15" s="1740"/>
      <c r="N15" s="1352">
        <f>'6.Spieltag'!AB15</f>
        <v>0</v>
      </c>
      <c r="O15" s="1353">
        <f>'6.Spieltag'!AC15</f>
        <v>0</v>
      </c>
      <c r="P15" s="1352">
        <f>'7.Spieltag'!AB15</f>
        <v>0</v>
      </c>
      <c r="Q15" s="1353">
        <f>'7.Spieltag'!AC15</f>
        <v>0</v>
      </c>
      <c r="R15" s="1352">
        <f>'8.Spieltag'!AB15</f>
        <v>0</v>
      </c>
      <c r="S15" s="1353">
        <f>'8.Spieltag'!AC15</f>
        <v>0</v>
      </c>
      <c r="T15" s="1352">
        <f>'9.Spieltag'!AB15</f>
        <v>0</v>
      </c>
      <c r="U15" s="1353">
        <f>'9.Spieltag'!AC15</f>
        <v>0</v>
      </c>
      <c r="V15" s="1739"/>
      <c r="W15" s="1740"/>
      <c r="X15" s="1739"/>
      <c r="Y15" s="1740"/>
      <c r="Z15" s="1739"/>
      <c r="AA15" s="1740"/>
      <c r="AB15" s="1739"/>
      <c r="AC15" s="1740"/>
      <c r="AD15" s="1739"/>
      <c r="AE15" s="1740"/>
      <c r="AF15" s="1739"/>
      <c r="AG15" s="1740"/>
      <c r="AH15" s="1739"/>
      <c r="AI15" s="1740"/>
      <c r="AJ15" s="1739"/>
      <c r="AK15" s="1740"/>
      <c r="AL15" s="1739"/>
      <c r="AM15" s="1740"/>
      <c r="AN15" s="1739"/>
      <c r="AO15" s="1740"/>
      <c r="AP15" s="1739"/>
      <c r="AQ15" s="1740"/>
    </row>
    <row r="16" ht="19.9" customHeight="1">
      <c r="A16" s="1354">
        <f>SUM(D16:U16)</f>
        <v>0</v>
      </c>
      <c r="B16" s="567"/>
      <c r="C16" t="s" s="1351">
        <v>216</v>
      </c>
      <c r="D16" s="1737"/>
      <c r="E16" s="1738"/>
      <c r="F16" s="1737"/>
      <c r="G16" s="1738"/>
      <c r="H16" s="1737"/>
      <c r="I16" s="1738"/>
      <c r="J16" s="1737"/>
      <c r="K16" s="1738"/>
      <c r="L16" s="1737"/>
      <c r="M16" s="1738"/>
      <c r="N16" s="1354">
        <f>'6.Spieltag'!AB16</f>
        <v>0</v>
      </c>
      <c r="O16" s="1355">
        <f>'6.Spieltag'!AC16</f>
        <v>0</v>
      </c>
      <c r="P16" s="1354">
        <f>'7.Spieltag'!AB16</f>
        <v>0</v>
      </c>
      <c r="Q16" s="1355">
        <f>'7.Spieltag'!AC16</f>
        <v>0</v>
      </c>
      <c r="R16" s="1354">
        <f>'8.Spieltag'!AB16</f>
        <v>0</v>
      </c>
      <c r="S16" s="1355">
        <f>'8.Spieltag'!AC16</f>
        <v>0</v>
      </c>
      <c r="T16" s="1354">
        <f>'9.Spieltag'!AB16</f>
        <v>0</v>
      </c>
      <c r="U16" s="1355">
        <f>'9.Spieltag'!AC16</f>
        <v>0</v>
      </c>
      <c r="V16" s="1737"/>
      <c r="W16" s="1738"/>
      <c r="X16" s="1737"/>
      <c r="Y16" s="1738"/>
      <c r="Z16" s="1737"/>
      <c r="AA16" s="1738"/>
      <c r="AB16" s="1737"/>
      <c r="AC16" s="1738"/>
      <c r="AD16" s="1737"/>
      <c r="AE16" s="1738"/>
      <c r="AF16" s="1737"/>
      <c r="AG16" s="1738"/>
      <c r="AH16" s="1737"/>
      <c r="AI16" s="1738"/>
      <c r="AJ16" s="1737"/>
      <c r="AK16" s="1738"/>
      <c r="AL16" s="1737"/>
      <c r="AM16" s="1738"/>
      <c r="AN16" s="1737"/>
      <c r="AO16" s="1738"/>
      <c r="AP16" s="1737"/>
      <c r="AQ16" s="1738"/>
    </row>
    <row r="17" ht="20.25" customHeight="1">
      <c r="A17" s="1352">
        <f>SUM(D17:U17)</f>
        <v>0</v>
      </c>
      <c r="B17" s="574"/>
      <c r="C17" t="s" s="1356">
        <v>217</v>
      </c>
      <c r="D17" s="1739"/>
      <c r="E17" s="1740"/>
      <c r="F17" s="1739"/>
      <c r="G17" s="1740"/>
      <c r="H17" s="1739"/>
      <c r="I17" s="1740"/>
      <c r="J17" s="1739"/>
      <c r="K17" s="1740"/>
      <c r="L17" s="1739"/>
      <c r="M17" s="1740"/>
      <c r="N17" s="1352">
        <f>'6.Spieltag'!AB17</f>
        <v>0</v>
      </c>
      <c r="O17" s="1353">
        <f>'6.Spieltag'!AC17</f>
        <v>0</v>
      </c>
      <c r="P17" s="1352">
        <f>'7.Spieltag'!AB17</f>
        <v>0</v>
      </c>
      <c r="Q17" s="1353">
        <f>'7.Spieltag'!AC17</f>
        <v>0</v>
      </c>
      <c r="R17" s="1352">
        <f>'8.Spieltag'!AB17</f>
        <v>0</v>
      </c>
      <c r="S17" s="1353">
        <f>'8.Spieltag'!AC17</f>
        <v>0</v>
      </c>
      <c r="T17" s="1352">
        <f>'9.Spieltag'!AB17</f>
        <v>0</v>
      </c>
      <c r="U17" s="1353">
        <f>'9.Spieltag'!AC17</f>
        <v>0</v>
      </c>
      <c r="V17" s="1739"/>
      <c r="W17" s="1740"/>
      <c r="X17" s="1739"/>
      <c r="Y17" s="1740"/>
      <c r="Z17" s="1739"/>
      <c r="AA17" s="1740"/>
      <c r="AB17" s="1739"/>
      <c r="AC17" s="1740"/>
      <c r="AD17" s="1739"/>
      <c r="AE17" s="1740"/>
      <c r="AF17" s="1739"/>
      <c r="AG17" s="1740"/>
      <c r="AH17" s="1739"/>
      <c r="AI17" s="1740"/>
      <c r="AJ17" s="1739"/>
      <c r="AK17" s="1740"/>
      <c r="AL17" s="1739"/>
      <c r="AM17" s="1740"/>
      <c r="AN17" s="1739"/>
      <c r="AO17" s="1740"/>
      <c r="AP17" s="1739"/>
      <c r="AQ17" s="1740"/>
    </row>
    <row r="18" ht="9" customHeight="1">
      <c r="A18" s="576">
        <f>SUM(D18:I18)</f>
        <v>0</v>
      </c>
      <c r="B18" s="577"/>
      <c r="C18" s="1743"/>
      <c r="D18" s="1744"/>
      <c r="E18" s="1359"/>
      <c r="F18" s="1358"/>
      <c r="G18" s="1359"/>
      <c r="H18" s="1358"/>
      <c r="I18" s="1359"/>
      <c r="J18" s="1358"/>
      <c r="K18" s="1359"/>
      <c r="L18" s="1358"/>
      <c r="M18" s="1359"/>
      <c r="N18" s="1358"/>
      <c r="O18" s="1359"/>
      <c r="P18" s="1358"/>
      <c r="Q18" s="1359"/>
      <c r="R18" s="1358"/>
      <c r="S18" s="1359"/>
      <c r="T18" s="1358"/>
      <c r="U18" s="1359"/>
      <c r="V18" s="1358"/>
      <c r="W18" s="1359"/>
      <c r="X18" s="1358"/>
      <c r="Y18" s="1359"/>
      <c r="Z18" s="1358"/>
      <c r="AA18" s="1359"/>
      <c r="AB18" s="1358"/>
      <c r="AC18" s="1359"/>
      <c r="AD18" s="1358"/>
      <c r="AE18" s="1359"/>
      <c r="AF18" s="1358"/>
      <c r="AG18" s="1359"/>
      <c r="AH18" s="1358"/>
      <c r="AI18" s="1359"/>
      <c r="AJ18" s="1358"/>
      <c r="AK18" s="1359"/>
      <c r="AL18" s="1358"/>
      <c r="AM18" s="1359"/>
      <c r="AN18" s="1358"/>
      <c r="AO18" s="1359"/>
      <c r="AP18" s="1358"/>
      <c r="AQ18" s="1359"/>
    </row>
    <row r="19" ht="20.25" customHeight="1">
      <c r="A19" s="1354">
        <f>SUM(D19:U19)</f>
        <v>0</v>
      </c>
      <c r="B19" t="s" s="585">
        <v>218</v>
      </c>
      <c r="C19" t="s" s="1362">
        <v>52</v>
      </c>
      <c r="D19" s="1737"/>
      <c r="E19" s="1738"/>
      <c r="F19" s="1737"/>
      <c r="G19" s="1738"/>
      <c r="H19" s="1737"/>
      <c r="I19" s="1738"/>
      <c r="J19" s="1737"/>
      <c r="K19" s="1738"/>
      <c r="L19" s="1737"/>
      <c r="M19" s="1738"/>
      <c r="N19" s="1354">
        <f>'6.Spieltag'!AB19</f>
        <v>0</v>
      </c>
      <c r="O19" s="1355">
        <f>'6.Spieltag'!AC19</f>
        <v>0</v>
      </c>
      <c r="P19" s="1354">
        <f>'7.Spieltag'!AB19</f>
        <v>0</v>
      </c>
      <c r="Q19" s="1355">
        <f>'7.Spieltag'!AC19</f>
        <v>0</v>
      </c>
      <c r="R19" s="1354">
        <f>'8.Spieltag'!AB19</f>
        <v>0</v>
      </c>
      <c r="S19" s="1355">
        <f>'8.Spieltag'!AC19</f>
        <v>0</v>
      </c>
      <c r="T19" s="1354">
        <f>'9.Spieltag'!AB19</f>
        <v>0</v>
      </c>
      <c r="U19" s="1355">
        <f>'9.Spieltag'!AC19</f>
        <v>0</v>
      </c>
      <c r="V19" s="1737"/>
      <c r="W19" s="1738"/>
      <c r="X19" s="1737"/>
      <c r="Y19" s="1738"/>
      <c r="Z19" s="1737"/>
      <c r="AA19" s="1738"/>
      <c r="AB19" s="1737"/>
      <c r="AC19" s="1738"/>
      <c r="AD19" s="1737"/>
      <c r="AE19" s="1738"/>
      <c r="AF19" s="1737"/>
      <c r="AG19" s="1738"/>
      <c r="AH19" s="1737"/>
      <c r="AI19" s="1738"/>
      <c r="AJ19" s="1737"/>
      <c r="AK19" s="1738"/>
      <c r="AL19" s="1737"/>
      <c r="AM19" s="1738"/>
      <c r="AN19" s="1737"/>
      <c r="AO19" s="1738"/>
      <c r="AP19" s="1737"/>
      <c r="AQ19" s="1738"/>
    </row>
    <row r="20" ht="19.9" customHeight="1">
      <c r="A20" s="1352">
        <f>SUM(D20:U20)</f>
        <v>0</v>
      </c>
      <c r="B20" s="567"/>
      <c r="C20" t="s" s="1366">
        <v>219</v>
      </c>
      <c r="D20" s="1739"/>
      <c r="E20" s="1740"/>
      <c r="F20" s="1739"/>
      <c r="G20" s="1740"/>
      <c r="H20" s="1739"/>
      <c r="I20" s="1740"/>
      <c r="J20" s="1739"/>
      <c r="K20" s="1740"/>
      <c r="L20" s="1739"/>
      <c r="M20" s="1740"/>
      <c r="N20" s="1352">
        <f>'6.Spieltag'!AB20</f>
        <v>0</v>
      </c>
      <c r="O20" s="1353">
        <f>'6.Spieltag'!AC20</f>
        <v>0</v>
      </c>
      <c r="P20" s="1352">
        <f>'7.Spieltag'!AB20</f>
        <v>0</v>
      </c>
      <c r="Q20" s="1353">
        <f>'7.Spieltag'!AC20</f>
        <v>0</v>
      </c>
      <c r="R20" s="1352">
        <f>'8.Spieltag'!AB20</f>
        <v>0</v>
      </c>
      <c r="S20" s="1353">
        <f>'8.Spieltag'!AC20</f>
        <v>0</v>
      </c>
      <c r="T20" s="1352">
        <f>'9.Spieltag'!AB20</f>
        <v>0</v>
      </c>
      <c r="U20" s="1353">
        <f>'9.Spieltag'!AC20</f>
        <v>0</v>
      </c>
      <c r="V20" s="1739"/>
      <c r="W20" s="1740"/>
      <c r="X20" s="1739"/>
      <c r="Y20" s="1740"/>
      <c r="Z20" s="1739"/>
      <c r="AA20" s="1740"/>
      <c r="AB20" s="1739"/>
      <c r="AC20" s="1740"/>
      <c r="AD20" s="1739"/>
      <c r="AE20" s="1740"/>
      <c r="AF20" s="1739"/>
      <c r="AG20" s="1740"/>
      <c r="AH20" s="1739"/>
      <c r="AI20" s="1740"/>
      <c r="AJ20" s="1739"/>
      <c r="AK20" s="1740"/>
      <c r="AL20" s="1739"/>
      <c r="AM20" s="1740"/>
      <c r="AN20" s="1739"/>
      <c r="AO20" s="1740"/>
      <c r="AP20" s="1739"/>
      <c r="AQ20" s="1740"/>
    </row>
    <row r="21" ht="19.9" customHeight="1">
      <c r="A21" s="1354">
        <f>SUM(D21:U21)</f>
        <v>0</v>
      </c>
      <c r="B21" s="567"/>
      <c r="C21" t="s" s="1366">
        <v>220</v>
      </c>
      <c r="D21" s="1737"/>
      <c r="E21" s="1738"/>
      <c r="F21" s="1737"/>
      <c r="G21" s="1738"/>
      <c r="H21" s="1737"/>
      <c r="I21" s="1738"/>
      <c r="J21" s="1737"/>
      <c r="K21" s="1738"/>
      <c r="L21" s="1737"/>
      <c r="M21" s="1738"/>
      <c r="N21" s="1354">
        <f>'6.Spieltag'!AB21</f>
        <v>0</v>
      </c>
      <c r="O21" s="1355">
        <f>'6.Spieltag'!AC21</f>
        <v>0</v>
      </c>
      <c r="P21" s="1354">
        <f>'7.Spieltag'!AB21</f>
        <v>0</v>
      </c>
      <c r="Q21" s="1355">
        <f>'7.Spieltag'!AC21</f>
        <v>0</v>
      </c>
      <c r="R21" s="1354">
        <f>'8.Spieltag'!AB21</f>
        <v>0</v>
      </c>
      <c r="S21" s="1355">
        <f>'8.Spieltag'!AC21</f>
        <v>0</v>
      </c>
      <c r="T21" s="1354">
        <f>'9.Spieltag'!AB21</f>
        <v>0</v>
      </c>
      <c r="U21" s="1355">
        <f>'9.Spieltag'!AC21</f>
        <v>0</v>
      </c>
      <c r="V21" s="1737"/>
      <c r="W21" s="1738"/>
      <c r="X21" s="1737"/>
      <c r="Y21" s="1738"/>
      <c r="Z21" s="1737"/>
      <c r="AA21" s="1738"/>
      <c r="AB21" s="1737"/>
      <c r="AC21" s="1738"/>
      <c r="AD21" s="1737"/>
      <c r="AE21" s="1738"/>
      <c r="AF21" s="1737"/>
      <c r="AG21" s="1738"/>
      <c r="AH21" s="1737"/>
      <c r="AI21" s="1738"/>
      <c r="AJ21" s="1737"/>
      <c r="AK21" s="1738"/>
      <c r="AL21" s="1737"/>
      <c r="AM21" s="1738"/>
      <c r="AN21" s="1737"/>
      <c r="AO21" s="1738"/>
      <c r="AP21" s="1737"/>
      <c r="AQ21" s="1738"/>
    </row>
    <row r="22" ht="19.9" customHeight="1">
      <c r="A22" s="1352">
        <f>SUM(D22:U22)</f>
        <v>0</v>
      </c>
      <c r="B22" s="567"/>
      <c r="C22" t="s" s="1366">
        <v>221</v>
      </c>
      <c r="D22" s="1739"/>
      <c r="E22" s="1740"/>
      <c r="F22" s="1739"/>
      <c r="G22" s="1740"/>
      <c r="H22" s="1739"/>
      <c r="I22" s="1740"/>
      <c r="J22" s="1739"/>
      <c r="K22" s="1740"/>
      <c r="L22" s="1739"/>
      <c r="M22" s="1740"/>
      <c r="N22" s="1352">
        <f>'6.Spieltag'!AB22</f>
        <v>0</v>
      </c>
      <c r="O22" s="1353">
        <f>'6.Spieltag'!AC22</f>
        <v>0</v>
      </c>
      <c r="P22" s="1352">
        <f>'7.Spieltag'!AB22</f>
        <v>0</v>
      </c>
      <c r="Q22" s="1353">
        <f>'7.Spieltag'!AC22</f>
        <v>0</v>
      </c>
      <c r="R22" s="1352">
        <f>'8.Spieltag'!AB22</f>
        <v>0</v>
      </c>
      <c r="S22" s="1353">
        <f>'8.Spieltag'!AC22</f>
        <v>0</v>
      </c>
      <c r="T22" s="1352">
        <f>'9.Spieltag'!AB22</f>
        <v>0</v>
      </c>
      <c r="U22" s="1353">
        <f>'9.Spieltag'!AC22</f>
        <v>0</v>
      </c>
      <c r="V22" s="1739"/>
      <c r="W22" s="1740"/>
      <c r="X22" s="1739"/>
      <c r="Y22" s="1740"/>
      <c r="Z22" s="1739"/>
      <c r="AA22" s="1740"/>
      <c r="AB22" s="1739"/>
      <c r="AC22" s="1740"/>
      <c r="AD22" s="1739"/>
      <c r="AE22" s="1740"/>
      <c r="AF22" s="1739"/>
      <c r="AG22" s="1740"/>
      <c r="AH22" s="1739"/>
      <c r="AI22" s="1740"/>
      <c r="AJ22" s="1739"/>
      <c r="AK22" s="1740"/>
      <c r="AL22" s="1739"/>
      <c r="AM22" s="1740"/>
      <c r="AN22" s="1739"/>
      <c r="AO22" s="1740"/>
      <c r="AP22" s="1739"/>
      <c r="AQ22" s="1740"/>
    </row>
    <row r="23" ht="19.9" customHeight="1">
      <c r="A23" s="1354">
        <f>SUM(D23:U23)</f>
        <v>0</v>
      </c>
      <c r="B23" s="567"/>
      <c r="C23" t="s" s="1366">
        <v>222</v>
      </c>
      <c r="D23" s="1737"/>
      <c r="E23" s="1738"/>
      <c r="F23" s="1737"/>
      <c r="G23" s="1738"/>
      <c r="H23" s="1737"/>
      <c r="I23" s="1738"/>
      <c r="J23" s="1737"/>
      <c r="K23" s="1738"/>
      <c r="L23" s="1737"/>
      <c r="M23" s="1738"/>
      <c r="N23" s="1354">
        <f>'6.Spieltag'!AB23</f>
        <v>0</v>
      </c>
      <c r="O23" s="1355">
        <f>'6.Spieltag'!AC23</f>
        <v>0</v>
      </c>
      <c r="P23" s="1354">
        <f>'7.Spieltag'!AB23</f>
        <v>0</v>
      </c>
      <c r="Q23" s="1355">
        <f>'7.Spieltag'!AC23</f>
        <v>0</v>
      </c>
      <c r="R23" s="1354">
        <f>'8.Spieltag'!AB23</f>
        <v>0</v>
      </c>
      <c r="S23" s="1355">
        <f>'8.Spieltag'!AC23</f>
        <v>0</v>
      </c>
      <c r="T23" s="1354">
        <f>'9.Spieltag'!AB23</f>
        <v>0</v>
      </c>
      <c r="U23" s="1355">
        <f>'9.Spieltag'!AC23</f>
        <v>0</v>
      </c>
      <c r="V23" s="1737"/>
      <c r="W23" s="1738"/>
      <c r="X23" s="1737"/>
      <c r="Y23" s="1738"/>
      <c r="Z23" s="1737"/>
      <c r="AA23" s="1738"/>
      <c r="AB23" s="1737"/>
      <c r="AC23" s="1738"/>
      <c r="AD23" s="1737"/>
      <c r="AE23" s="1738"/>
      <c r="AF23" s="1737"/>
      <c r="AG23" s="1738"/>
      <c r="AH23" s="1737"/>
      <c r="AI23" s="1738"/>
      <c r="AJ23" s="1737"/>
      <c r="AK23" s="1738"/>
      <c r="AL23" s="1737"/>
      <c r="AM23" s="1738"/>
      <c r="AN23" s="1737"/>
      <c r="AO23" s="1738"/>
      <c r="AP23" s="1737"/>
      <c r="AQ23" s="1738"/>
    </row>
    <row r="24" ht="19.9" customHeight="1">
      <c r="A24" s="1352">
        <f>SUM(D24:U24)</f>
        <v>0</v>
      </c>
      <c r="B24" s="567"/>
      <c r="C24" t="s" s="1366">
        <v>223</v>
      </c>
      <c r="D24" s="1739"/>
      <c r="E24" s="1740"/>
      <c r="F24" s="1739"/>
      <c r="G24" s="1740"/>
      <c r="H24" s="1739"/>
      <c r="I24" s="1740"/>
      <c r="J24" s="1739"/>
      <c r="K24" s="1740"/>
      <c r="L24" s="1739"/>
      <c r="M24" s="1740"/>
      <c r="N24" s="1352">
        <f>'6.Spieltag'!AB24</f>
        <v>0</v>
      </c>
      <c r="O24" s="1353">
        <f>'6.Spieltag'!AC24</f>
        <v>0</v>
      </c>
      <c r="P24" s="1352">
        <f>'7.Spieltag'!AB24</f>
        <v>0</v>
      </c>
      <c r="Q24" s="1353">
        <f>'7.Spieltag'!AC24</f>
        <v>0</v>
      </c>
      <c r="R24" s="1352">
        <f>'8.Spieltag'!AB24</f>
        <v>0</v>
      </c>
      <c r="S24" s="1353">
        <f>'8.Spieltag'!AC24</f>
        <v>0</v>
      </c>
      <c r="T24" s="1352">
        <f>'9.Spieltag'!AB24</f>
        <v>0</v>
      </c>
      <c r="U24" s="1353">
        <f>'9.Spieltag'!AC24</f>
        <v>0</v>
      </c>
      <c r="V24" s="1739"/>
      <c r="W24" s="1740"/>
      <c r="X24" s="1739"/>
      <c r="Y24" s="1740"/>
      <c r="Z24" s="1739"/>
      <c r="AA24" s="1740"/>
      <c r="AB24" s="1739"/>
      <c r="AC24" s="1740"/>
      <c r="AD24" s="1739"/>
      <c r="AE24" s="1740"/>
      <c r="AF24" s="1739"/>
      <c r="AG24" s="1740"/>
      <c r="AH24" s="1739"/>
      <c r="AI24" s="1740"/>
      <c r="AJ24" s="1739"/>
      <c r="AK24" s="1740"/>
      <c r="AL24" s="1739"/>
      <c r="AM24" s="1740"/>
      <c r="AN24" s="1739"/>
      <c r="AO24" s="1740"/>
      <c r="AP24" s="1739"/>
      <c r="AQ24" s="1740"/>
    </row>
    <row r="25" ht="19.9" customHeight="1">
      <c r="A25" s="1354">
        <f>SUM(D25:U25)</f>
        <v>0</v>
      </c>
      <c r="B25" s="567"/>
      <c r="C25" t="s" s="1366">
        <v>409</v>
      </c>
      <c r="D25" s="1737"/>
      <c r="E25" s="1738"/>
      <c r="F25" s="1737"/>
      <c r="G25" s="1738"/>
      <c r="H25" s="1737"/>
      <c r="I25" s="1738"/>
      <c r="J25" s="1737"/>
      <c r="K25" s="1738"/>
      <c r="L25" s="1737"/>
      <c r="M25" s="1738"/>
      <c r="N25" s="1354">
        <f>'6.Spieltag'!AB25</f>
        <v>0</v>
      </c>
      <c r="O25" s="1355">
        <f>'6.Spieltag'!AC25</f>
        <v>0</v>
      </c>
      <c r="P25" s="1354">
        <f>'7.Spieltag'!AB25</f>
        <v>0</v>
      </c>
      <c r="Q25" s="1355">
        <f>'7.Spieltag'!AC25</f>
        <v>0</v>
      </c>
      <c r="R25" s="1354">
        <f>'8.Spieltag'!AB25</f>
        <v>0</v>
      </c>
      <c r="S25" s="1355">
        <f>'8.Spieltag'!AC25</f>
        <v>0</v>
      </c>
      <c r="T25" s="1354">
        <f>'9.Spieltag'!AB25</f>
        <v>0</v>
      </c>
      <c r="U25" s="1355">
        <f>'9.Spieltag'!AC25</f>
        <v>0</v>
      </c>
      <c r="V25" s="1737"/>
      <c r="W25" s="1738"/>
      <c r="X25" s="1737"/>
      <c r="Y25" s="1738"/>
      <c r="Z25" s="1737"/>
      <c r="AA25" s="1738"/>
      <c r="AB25" s="1737"/>
      <c r="AC25" s="1738"/>
      <c r="AD25" s="1737"/>
      <c r="AE25" s="1738"/>
      <c r="AF25" s="1737"/>
      <c r="AG25" s="1738"/>
      <c r="AH25" s="1737"/>
      <c r="AI25" s="1738"/>
      <c r="AJ25" s="1737"/>
      <c r="AK25" s="1738"/>
      <c r="AL25" s="1737"/>
      <c r="AM25" s="1738"/>
      <c r="AN25" s="1737"/>
      <c r="AO25" s="1738"/>
      <c r="AP25" s="1737"/>
      <c r="AQ25" s="1738"/>
    </row>
    <row r="26" ht="19.9" customHeight="1">
      <c r="A26" s="1352">
        <f>SUM(D26:U26)</f>
        <v>0</v>
      </c>
      <c r="B26" s="567"/>
      <c r="C26" t="s" s="1351">
        <v>225</v>
      </c>
      <c r="D26" s="1739"/>
      <c r="E26" s="1740"/>
      <c r="F26" s="1739"/>
      <c r="G26" s="1740"/>
      <c r="H26" s="1739"/>
      <c r="I26" s="1740"/>
      <c r="J26" s="1739"/>
      <c r="K26" s="1740"/>
      <c r="L26" s="1739"/>
      <c r="M26" s="1740"/>
      <c r="N26" s="1352">
        <f>'6.Spieltag'!AB26</f>
        <v>0</v>
      </c>
      <c r="O26" s="1353">
        <f>'6.Spieltag'!AC26</f>
        <v>0</v>
      </c>
      <c r="P26" s="1352">
        <f>'7.Spieltag'!AB26</f>
        <v>0</v>
      </c>
      <c r="Q26" s="1353">
        <f>'7.Spieltag'!AC26</f>
        <v>0</v>
      </c>
      <c r="R26" s="1352">
        <f>'8.Spieltag'!AB26</f>
        <v>0</v>
      </c>
      <c r="S26" s="1353">
        <f>'8.Spieltag'!AC26</f>
        <v>0</v>
      </c>
      <c r="T26" s="1352">
        <f>'9.Spieltag'!AB26</f>
        <v>0</v>
      </c>
      <c r="U26" s="1353">
        <f>'9.Spieltag'!AC26</f>
        <v>0</v>
      </c>
      <c r="V26" s="1739"/>
      <c r="W26" s="1740"/>
      <c r="X26" s="1739"/>
      <c r="Y26" s="1740"/>
      <c r="Z26" s="1739"/>
      <c r="AA26" s="1740"/>
      <c r="AB26" s="1739"/>
      <c r="AC26" s="1740"/>
      <c r="AD26" s="1739"/>
      <c r="AE26" s="1740"/>
      <c r="AF26" s="1739"/>
      <c r="AG26" s="1740"/>
      <c r="AH26" s="1739"/>
      <c r="AI26" s="1740"/>
      <c r="AJ26" s="1739"/>
      <c r="AK26" s="1740"/>
      <c r="AL26" s="1739"/>
      <c r="AM26" s="1740"/>
      <c r="AN26" s="1739"/>
      <c r="AO26" s="1740"/>
      <c r="AP26" s="1739"/>
      <c r="AQ26" s="1740"/>
    </row>
    <row r="27" ht="19.9" customHeight="1">
      <c r="A27" s="1354">
        <f>SUM(D27:U27)</f>
        <v>0</v>
      </c>
      <c r="B27" s="567"/>
      <c r="C27" t="s" s="1351">
        <v>226</v>
      </c>
      <c r="D27" s="1737"/>
      <c r="E27" s="1738"/>
      <c r="F27" s="1737"/>
      <c r="G27" s="1738"/>
      <c r="H27" s="1737"/>
      <c r="I27" s="1738"/>
      <c r="J27" s="1737"/>
      <c r="K27" s="1738"/>
      <c r="L27" s="1737"/>
      <c r="M27" s="1738"/>
      <c r="N27" s="1354">
        <f>'6.Spieltag'!AB27</f>
        <v>0</v>
      </c>
      <c r="O27" s="1355">
        <f>'6.Spieltag'!AC27</f>
        <v>0</v>
      </c>
      <c r="P27" s="1354">
        <f>'7.Spieltag'!AB27</f>
        <v>0</v>
      </c>
      <c r="Q27" s="1355">
        <f>'7.Spieltag'!AC27</f>
        <v>0</v>
      </c>
      <c r="R27" s="1354">
        <f>'8.Spieltag'!AB27</f>
        <v>0</v>
      </c>
      <c r="S27" s="1355">
        <f>'8.Spieltag'!AC27</f>
        <v>0</v>
      </c>
      <c r="T27" s="1354">
        <f>'9.Spieltag'!AB27</f>
        <v>0</v>
      </c>
      <c r="U27" s="1355">
        <f>'9.Spieltag'!AC27</f>
        <v>0</v>
      </c>
      <c r="V27" s="1737"/>
      <c r="W27" s="1738"/>
      <c r="X27" s="1737"/>
      <c r="Y27" s="1738"/>
      <c r="Z27" s="1737"/>
      <c r="AA27" s="1738"/>
      <c r="AB27" s="1737"/>
      <c r="AC27" s="1738"/>
      <c r="AD27" s="1737"/>
      <c r="AE27" s="1738"/>
      <c r="AF27" s="1737"/>
      <c r="AG27" s="1738"/>
      <c r="AH27" s="1737"/>
      <c r="AI27" s="1738"/>
      <c r="AJ27" s="1737"/>
      <c r="AK27" s="1738"/>
      <c r="AL27" s="1737"/>
      <c r="AM27" s="1738"/>
      <c r="AN27" s="1737"/>
      <c r="AO27" s="1738"/>
      <c r="AP27" s="1737"/>
      <c r="AQ27" s="1738"/>
    </row>
    <row r="28" ht="21.2" customHeight="1">
      <c r="A28" s="1352">
        <f>SUM(D28:U28)</f>
        <v>0</v>
      </c>
      <c r="B28" s="595"/>
      <c r="C28" t="s" s="1367">
        <v>227</v>
      </c>
      <c r="D28" s="1739"/>
      <c r="E28" s="1740"/>
      <c r="F28" s="1739"/>
      <c r="G28" s="1740"/>
      <c r="H28" s="1739"/>
      <c r="I28" s="1740"/>
      <c r="J28" s="1739"/>
      <c r="K28" s="1740"/>
      <c r="L28" s="1739"/>
      <c r="M28" s="1740"/>
      <c r="N28" s="1352">
        <f>'6.Spieltag'!AB28</f>
        <v>0</v>
      </c>
      <c r="O28" s="1353">
        <f>'6.Spieltag'!AC28</f>
        <v>0</v>
      </c>
      <c r="P28" s="1352">
        <f>'7.Spieltag'!AB28</f>
        <v>0</v>
      </c>
      <c r="Q28" s="1353">
        <f>'7.Spieltag'!AC28</f>
        <v>0</v>
      </c>
      <c r="R28" s="1352">
        <f>'8.Spieltag'!AB28</f>
        <v>0</v>
      </c>
      <c r="S28" s="1353">
        <f>'8.Spieltag'!AC28</f>
        <v>0</v>
      </c>
      <c r="T28" s="1352">
        <f>'9.Spieltag'!AB28</f>
        <v>0</v>
      </c>
      <c r="U28" s="1353">
        <f>'9.Spieltag'!AC28</f>
        <v>0</v>
      </c>
      <c r="V28" s="1739"/>
      <c r="W28" s="1740"/>
      <c r="X28" s="1739"/>
      <c r="Y28" s="1740"/>
      <c r="Z28" s="1739"/>
      <c r="AA28" s="1740"/>
      <c r="AB28" s="1739"/>
      <c r="AC28" s="1740"/>
      <c r="AD28" s="1739"/>
      <c r="AE28" s="1740"/>
      <c r="AF28" s="1739"/>
      <c r="AG28" s="1740"/>
      <c r="AH28" s="1739"/>
      <c r="AI28" s="1740"/>
      <c r="AJ28" s="1739"/>
      <c r="AK28" s="1740"/>
      <c r="AL28" s="1739"/>
      <c r="AM28" s="1740"/>
      <c r="AN28" s="1739"/>
      <c r="AO28" s="1740"/>
      <c r="AP28" s="1739"/>
      <c r="AQ28" s="1740"/>
    </row>
    <row r="29" ht="11" customHeight="1">
      <c r="A29" s="598">
        <f>SUM(D29:I29)</f>
        <v>0</v>
      </c>
      <c r="B29" s="599"/>
      <c r="C29" s="1773"/>
      <c r="D29" s="1358"/>
      <c r="E29" s="1359"/>
      <c r="F29" s="1358"/>
      <c r="G29" s="1359"/>
      <c r="H29" s="1358"/>
      <c r="I29" s="1359"/>
      <c r="J29" s="1358"/>
      <c r="K29" s="1359"/>
      <c r="L29" s="1358"/>
      <c r="M29" s="1359"/>
      <c r="N29" s="1358"/>
      <c r="O29" s="1359"/>
      <c r="P29" s="1358"/>
      <c r="Q29" s="1359"/>
      <c r="R29" s="1358"/>
      <c r="S29" s="1359"/>
      <c r="T29" s="1358"/>
      <c r="U29" s="1359"/>
      <c r="V29" s="1358"/>
      <c r="W29" s="1359"/>
      <c r="X29" s="1358"/>
      <c r="Y29" s="1359"/>
      <c r="Z29" s="1358"/>
      <c r="AA29" s="1359"/>
      <c r="AB29" s="1358"/>
      <c r="AC29" s="1359"/>
      <c r="AD29" s="1358"/>
      <c r="AE29" s="1359"/>
      <c r="AF29" s="1358"/>
      <c r="AG29" s="1359"/>
      <c r="AH29" s="1358"/>
      <c r="AI29" s="1359"/>
      <c r="AJ29" s="1358"/>
      <c r="AK29" s="1359"/>
      <c r="AL29" s="1358"/>
      <c r="AM29" s="1359"/>
      <c r="AN29" s="1358"/>
      <c r="AO29" s="1359"/>
      <c r="AP29" s="1358"/>
      <c r="AQ29" s="1359"/>
    </row>
    <row r="30" ht="20.55" customHeight="1">
      <c r="A30" s="1775">
        <f>(($A20-$A21)*100%)/($A20-$A21+$A27)</f>
      </c>
      <c r="B30" t="s" s="1776">
        <v>34</v>
      </c>
      <c r="C30" s="1370"/>
      <c r="D30" s="1358"/>
      <c r="E30" s="1359"/>
      <c r="F30" s="1374"/>
      <c r="G30" s="1373"/>
      <c r="H30" s="1374"/>
      <c r="I30" s="1373"/>
      <c r="J30" s="1374"/>
      <c r="K30" s="1373"/>
      <c r="L30" s="1374"/>
      <c r="M30" s="1373"/>
      <c r="N30" s="1374"/>
      <c r="O30" s="1373"/>
      <c r="P30" s="1374"/>
      <c r="Q30" s="1373"/>
      <c r="R30" s="1374"/>
      <c r="S30" s="1373"/>
      <c r="T30" s="1374"/>
      <c r="U30" s="1373"/>
      <c r="V30" s="1374"/>
      <c r="W30" s="1373"/>
      <c r="X30" s="1374"/>
      <c r="Y30" s="1373"/>
      <c r="Z30" s="1374"/>
      <c r="AA30" s="1373"/>
      <c r="AB30" s="1374"/>
      <c r="AC30" s="1373"/>
      <c r="AD30" s="1374"/>
      <c r="AE30" s="1373"/>
      <c r="AF30" s="1374"/>
      <c r="AG30" s="1373"/>
      <c r="AH30" s="1374"/>
      <c r="AI30" s="1373"/>
      <c r="AJ30" s="1374"/>
      <c r="AK30" s="1373"/>
      <c r="AL30" s="1374"/>
      <c r="AM30" s="1373"/>
      <c r="AN30" s="1374"/>
      <c r="AO30" s="1373"/>
      <c r="AP30" s="1374"/>
      <c r="AQ30" s="1373"/>
    </row>
  </sheetData>
  <mergeCells count="44">
    <mergeCell ref="B4:B10"/>
    <mergeCell ref="B15:B17"/>
    <mergeCell ref="B19:B28"/>
    <mergeCell ref="B12:B13"/>
    <mergeCell ref="D2:E2"/>
    <mergeCell ref="F2:G2"/>
    <mergeCell ref="L2:M2"/>
    <mergeCell ref="J2:K2"/>
    <mergeCell ref="H2:I2"/>
    <mergeCell ref="D1:E1"/>
    <mergeCell ref="L1:M1"/>
    <mergeCell ref="J1:K1"/>
    <mergeCell ref="H1:I1"/>
    <mergeCell ref="F1:G1"/>
    <mergeCell ref="R2:S2"/>
    <mergeCell ref="P2:Q2"/>
    <mergeCell ref="N2:O2"/>
    <mergeCell ref="AB1:AC1"/>
    <mergeCell ref="Z1:AA1"/>
    <mergeCell ref="X1:Y1"/>
    <mergeCell ref="V1:W1"/>
    <mergeCell ref="T1:U1"/>
    <mergeCell ref="R1:S1"/>
    <mergeCell ref="P1:Q1"/>
    <mergeCell ref="N1:O1"/>
    <mergeCell ref="AB2:AC2"/>
    <mergeCell ref="Z2:AA2"/>
    <mergeCell ref="X2:Y2"/>
    <mergeCell ref="V2:W2"/>
    <mergeCell ref="T2:U2"/>
    <mergeCell ref="AF2:AG2"/>
    <mergeCell ref="AD2:AE2"/>
    <mergeCell ref="AP1:AQ1"/>
    <mergeCell ref="AN1:AO1"/>
    <mergeCell ref="AL1:AM1"/>
    <mergeCell ref="AJ1:AK1"/>
    <mergeCell ref="AH1:AI1"/>
    <mergeCell ref="AF1:AG1"/>
    <mergeCell ref="AD1:AE1"/>
    <mergeCell ref="AP2:AQ2"/>
    <mergeCell ref="AN2:AO2"/>
    <mergeCell ref="AL2:AM2"/>
    <mergeCell ref="AJ2:AK2"/>
    <mergeCell ref="AH2:AI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O31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14.2" customHeight="1" outlineLevelRow="0" outlineLevelCol="0"/>
  <cols>
    <col min="1" max="41" width="13.3516" style="1884" customWidth="1"/>
    <col min="42" max="16384" width="16.3516" style="1884" customWidth="1"/>
  </cols>
  <sheetData>
    <row r="1" ht="14.6" customHeight="1">
      <c r="A1" t="s" s="1778">
        <v>373</v>
      </c>
      <c r="B1" s="1778"/>
      <c r="C1" s="1778"/>
      <c r="D1" s="1778"/>
      <c r="E1" s="1778"/>
      <c r="F1" s="1778"/>
      <c r="G1" s="1778"/>
      <c r="H1" s="1778"/>
      <c r="I1" s="1778"/>
      <c r="J1" s="1778"/>
      <c r="K1" s="1778"/>
      <c r="L1" s="1778"/>
      <c r="M1" s="1778"/>
      <c r="N1" s="1778"/>
      <c r="O1" s="1778"/>
      <c r="P1" s="1778"/>
      <c r="Q1" s="1778"/>
      <c r="R1" s="1778"/>
      <c r="S1" s="1778"/>
      <c r="T1" s="1778"/>
      <c r="U1" s="1778"/>
      <c r="V1" s="1778"/>
      <c r="W1" s="1778"/>
      <c r="X1" s="1778"/>
      <c r="Y1" s="1778"/>
      <c r="Z1" s="1778"/>
      <c r="AA1" s="1778"/>
      <c r="AB1" s="1778"/>
      <c r="AC1" s="1778"/>
      <c r="AD1" s="1778"/>
      <c r="AE1" s="1778"/>
      <c r="AF1" s="1778"/>
      <c r="AG1" s="1778"/>
      <c r="AH1" s="1778"/>
      <c r="AI1" s="1778"/>
      <c r="AJ1" s="1778"/>
      <c r="AK1" s="1778"/>
      <c r="AL1" s="1778"/>
      <c r="AM1" s="1778"/>
      <c r="AN1" s="1778"/>
      <c r="AO1" s="1778"/>
    </row>
    <row r="2" ht="18.65" customHeight="1">
      <c r="A2" t="s" s="1779">
        <v>475</v>
      </c>
      <c r="B2" t="s" s="1780">
        <v>476</v>
      </c>
      <c r="C2" s="1781"/>
      <c r="D2" s="1782"/>
      <c r="E2" t="s" s="1783">
        <v>418</v>
      </c>
      <c r="F2" s="1782"/>
      <c r="G2" s="1782"/>
      <c r="H2" s="1782"/>
      <c r="I2" s="1782"/>
      <c r="J2" s="1782"/>
      <c r="K2" s="1782"/>
      <c r="L2" s="1782"/>
      <c r="M2" s="1782"/>
      <c r="N2" s="1782"/>
      <c r="O2" s="1782"/>
      <c r="P2" t="s" s="1784">
        <v>419</v>
      </c>
      <c r="Q2" s="1782"/>
      <c r="R2" s="1782"/>
      <c r="S2" s="1782"/>
      <c r="T2" s="1782"/>
      <c r="U2" s="1782"/>
      <c r="V2" s="1782"/>
      <c r="W2" s="1785"/>
      <c r="X2" t="s" s="1786">
        <v>420</v>
      </c>
      <c r="Y2" s="1782"/>
      <c r="Z2" s="1782"/>
      <c r="AA2" s="1782"/>
      <c r="AB2" s="1782"/>
      <c r="AC2" s="1782"/>
      <c r="AD2" s="1782"/>
      <c r="AE2" s="1785"/>
      <c r="AF2" t="s" s="1787">
        <v>421</v>
      </c>
      <c r="AG2" s="1782"/>
      <c r="AH2" s="1782"/>
      <c r="AI2" s="1785"/>
      <c r="AJ2" t="s" s="1786">
        <v>422</v>
      </c>
      <c r="AK2" s="1782"/>
      <c r="AL2" s="1782"/>
      <c r="AM2" s="1782"/>
      <c r="AN2" s="1785"/>
      <c r="AO2" s="1871"/>
    </row>
    <row r="3" ht="39.7" customHeight="1">
      <c r="A3" s="1788">
        <v>2003</v>
      </c>
      <c r="B3" t="s" s="1789">
        <v>423</v>
      </c>
      <c r="C3" s="1790"/>
      <c r="D3" t="s" s="1791">
        <v>424</v>
      </c>
      <c r="E3" t="s" s="1792">
        <v>425</v>
      </c>
      <c r="F3" t="s" s="1793">
        <v>426</v>
      </c>
      <c r="G3" t="s" s="1794">
        <v>427</v>
      </c>
      <c r="H3" t="s" s="1793">
        <v>428</v>
      </c>
      <c r="I3" t="s" s="1794">
        <v>429</v>
      </c>
      <c r="J3" t="s" s="1793">
        <v>430</v>
      </c>
      <c r="K3" t="s" s="1794">
        <v>431</v>
      </c>
      <c r="L3" t="s" s="1793">
        <v>432</v>
      </c>
      <c r="M3" t="s" s="1794">
        <v>433</v>
      </c>
      <c r="N3" t="s" s="1793">
        <v>434</v>
      </c>
      <c r="O3" t="s" s="1795">
        <v>435</v>
      </c>
      <c r="P3" t="s" s="1796">
        <v>436</v>
      </c>
      <c r="Q3" t="s" s="1794">
        <v>437</v>
      </c>
      <c r="R3" t="s" s="1793">
        <v>438</v>
      </c>
      <c r="S3" t="s" s="1794">
        <v>439</v>
      </c>
      <c r="T3" t="s" s="1793">
        <v>440</v>
      </c>
      <c r="U3" t="s" s="1794">
        <v>441</v>
      </c>
      <c r="V3" t="s" s="1793">
        <v>442</v>
      </c>
      <c r="W3" t="s" s="1795">
        <v>443</v>
      </c>
      <c r="X3" t="s" s="1796">
        <v>444</v>
      </c>
      <c r="Y3" t="s" s="1794">
        <v>445</v>
      </c>
      <c r="Z3" t="s" s="1793">
        <v>446</v>
      </c>
      <c r="AA3" t="s" s="1794">
        <v>447</v>
      </c>
      <c r="AB3" t="s" s="1793">
        <v>448</v>
      </c>
      <c r="AC3" t="s" s="1794">
        <v>449</v>
      </c>
      <c r="AD3" t="s" s="1793">
        <v>450</v>
      </c>
      <c r="AE3" t="s" s="1795">
        <v>451</v>
      </c>
      <c r="AF3" t="s" s="1796">
        <v>452</v>
      </c>
      <c r="AG3" t="s" s="1794">
        <v>453</v>
      </c>
      <c r="AH3" t="s" s="1793">
        <v>454</v>
      </c>
      <c r="AI3" t="s" s="1795">
        <v>455</v>
      </c>
      <c r="AJ3" t="s" s="1796">
        <v>456</v>
      </c>
      <c r="AK3" t="s" s="1794">
        <v>457</v>
      </c>
      <c r="AL3" t="s" s="1793">
        <v>339</v>
      </c>
      <c r="AM3" t="s" s="1794">
        <v>458</v>
      </c>
      <c r="AN3" t="s" s="1793">
        <v>459</v>
      </c>
      <c r="AO3" t="s" s="1793">
        <v>466</v>
      </c>
    </row>
    <row r="4" ht="18.25" customHeight="1">
      <c r="A4" s="1797"/>
      <c r="B4" s="1798">
        <v>42976</v>
      </c>
      <c r="C4" s="1799"/>
      <c r="D4" s="1872"/>
      <c r="E4" s="1801"/>
      <c r="F4" s="1802"/>
      <c r="G4" s="1803"/>
      <c r="H4" s="1802"/>
      <c r="I4" s="1804"/>
      <c r="J4" s="1802"/>
      <c r="K4" s="1803"/>
      <c r="L4" s="1802"/>
      <c r="M4" s="1803"/>
      <c r="N4" s="1802"/>
      <c r="O4" s="1805"/>
      <c r="P4" s="1806"/>
      <c r="Q4" s="1803"/>
      <c r="R4" s="1802"/>
      <c r="S4" s="1803"/>
      <c r="T4" s="1802"/>
      <c r="U4" s="1803"/>
      <c r="V4" s="1802"/>
      <c r="W4" s="1805"/>
      <c r="X4" s="1806"/>
      <c r="Y4" s="1803"/>
      <c r="Z4" s="1802"/>
      <c r="AA4" s="1803"/>
      <c r="AB4" s="1802"/>
      <c r="AC4" s="1803"/>
      <c r="AD4" s="1802"/>
      <c r="AE4" s="1805"/>
      <c r="AF4" s="1808"/>
      <c r="AG4" s="1809"/>
      <c r="AH4" s="1810"/>
      <c r="AI4" s="1811"/>
      <c r="AJ4" s="1806"/>
      <c r="AK4" s="1803"/>
      <c r="AL4" s="1802"/>
      <c r="AM4" s="1803"/>
      <c r="AN4" s="1812"/>
      <c r="AO4" s="1874"/>
    </row>
    <row r="5" ht="18.25" customHeight="1">
      <c r="A5" s="1813"/>
      <c r="B5" s="1814">
        <v>43091</v>
      </c>
      <c r="C5" s="1815"/>
      <c r="D5" s="1846"/>
      <c r="E5" s="1817"/>
      <c r="F5" s="1818"/>
      <c r="G5" s="1819"/>
      <c r="H5" s="1818"/>
      <c r="I5" s="1820"/>
      <c r="J5" s="1818"/>
      <c r="K5" s="1819"/>
      <c r="L5" s="1818"/>
      <c r="M5" s="1819"/>
      <c r="N5" s="1818"/>
      <c r="O5" s="1821"/>
      <c r="P5" s="1822"/>
      <c r="Q5" s="1819"/>
      <c r="R5" s="1818"/>
      <c r="S5" s="1819"/>
      <c r="T5" s="1818"/>
      <c r="U5" s="1819"/>
      <c r="V5" s="1818"/>
      <c r="W5" s="1821"/>
      <c r="X5" s="1822"/>
      <c r="Y5" s="1819"/>
      <c r="Z5" s="1818"/>
      <c r="AA5" s="1819"/>
      <c r="AB5" s="1818"/>
      <c r="AC5" s="1819"/>
      <c r="AD5" s="1818"/>
      <c r="AE5" s="1821"/>
      <c r="AF5" s="1824"/>
      <c r="AG5" s="1825"/>
      <c r="AH5" s="1826"/>
      <c r="AI5" s="1827"/>
      <c r="AJ5" s="1822"/>
      <c r="AK5" s="1819"/>
      <c r="AL5" s="1818"/>
      <c r="AM5" s="1819"/>
      <c r="AN5" s="1828"/>
      <c r="AO5" s="1875"/>
    </row>
    <row r="6" ht="18.25" customHeight="1">
      <c r="A6" s="1813"/>
      <c r="B6" s="1798">
        <v>43327</v>
      </c>
      <c r="C6" s="1799"/>
      <c r="D6" s="1872"/>
      <c r="E6" s="1801"/>
      <c r="F6" s="1802"/>
      <c r="G6" s="1803"/>
      <c r="H6" s="1802"/>
      <c r="I6" s="1804"/>
      <c r="J6" s="1802"/>
      <c r="K6" s="1803"/>
      <c r="L6" s="1802"/>
      <c r="M6" s="1803"/>
      <c r="N6" s="1802"/>
      <c r="O6" s="1805"/>
      <c r="P6" s="1806"/>
      <c r="Q6" s="1803"/>
      <c r="R6" s="1802"/>
      <c r="S6" s="1803"/>
      <c r="T6" s="1802"/>
      <c r="U6" s="1803"/>
      <c r="V6" s="1802"/>
      <c r="W6" s="1805"/>
      <c r="X6" s="1806"/>
      <c r="Y6" s="1803"/>
      <c r="Z6" s="1802"/>
      <c r="AA6" s="1803"/>
      <c r="AB6" s="1802"/>
      <c r="AC6" s="1803"/>
      <c r="AD6" s="1802"/>
      <c r="AE6" s="1805"/>
      <c r="AF6" s="1808"/>
      <c r="AG6" s="1829"/>
      <c r="AH6" s="1810"/>
      <c r="AI6" s="1811"/>
      <c r="AJ6" s="1806"/>
      <c r="AK6" s="1803"/>
      <c r="AL6" s="1802"/>
      <c r="AM6" s="1803"/>
      <c r="AN6" s="1812"/>
      <c r="AO6" s="1874"/>
    </row>
    <row r="7" ht="18.25" customHeight="1">
      <c r="A7" s="1813"/>
      <c r="B7" s="1831">
        <v>43403</v>
      </c>
      <c r="C7" s="1832"/>
      <c r="D7" s="1848"/>
      <c r="E7" s="1834"/>
      <c r="F7" s="1835"/>
      <c r="G7" s="1836"/>
      <c r="H7" s="1835"/>
      <c r="I7" s="1837"/>
      <c r="J7" s="1835"/>
      <c r="K7" s="1836"/>
      <c r="L7" s="1835"/>
      <c r="M7" s="1836"/>
      <c r="N7" s="1835"/>
      <c r="O7" s="1838"/>
      <c r="P7" s="1839"/>
      <c r="Q7" s="1836"/>
      <c r="R7" s="1835"/>
      <c r="S7" s="1836"/>
      <c r="T7" s="1835"/>
      <c r="U7" s="1836"/>
      <c r="V7" s="1835"/>
      <c r="W7" s="1838"/>
      <c r="X7" s="1839"/>
      <c r="Y7" s="1836"/>
      <c r="Z7" s="1835"/>
      <c r="AA7" s="1836"/>
      <c r="AB7" s="1835"/>
      <c r="AC7" s="1836"/>
      <c r="AD7" s="1835"/>
      <c r="AE7" s="1838"/>
      <c r="AF7" s="1840"/>
      <c r="AG7" s="1841"/>
      <c r="AH7" s="1842"/>
      <c r="AI7" s="1843"/>
      <c r="AJ7" s="1839"/>
      <c r="AK7" s="1836"/>
      <c r="AL7" s="1835"/>
      <c r="AM7" s="1836"/>
      <c r="AN7" s="1849"/>
      <c r="AO7" s="1877"/>
    </row>
    <row r="8" ht="18.25" customHeight="1">
      <c r="A8" s="1813"/>
      <c r="B8" s="1814">
        <v>43416</v>
      </c>
      <c r="C8" s="1815"/>
      <c r="D8" s="1846"/>
      <c r="E8" s="1817"/>
      <c r="F8" s="1818"/>
      <c r="G8" s="1819"/>
      <c r="H8" s="1818"/>
      <c r="I8" s="1820"/>
      <c r="J8" s="1818"/>
      <c r="K8" s="1819"/>
      <c r="L8" s="1818"/>
      <c r="M8" s="1819"/>
      <c r="N8" s="1818"/>
      <c r="O8" s="1821"/>
      <c r="P8" s="1822"/>
      <c r="Q8" s="1819"/>
      <c r="R8" s="1818"/>
      <c r="S8" s="1819"/>
      <c r="T8" s="1818"/>
      <c r="U8" s="1819"/>
      <c r="V8" s="1818"/>
      <c r="W8" s="1821"/>
      <c r="X8" s="1822"/>
      <c r="Y8" s="1819"/>
      <c r="Z8" s="1818"/>
      <c r="AA8" s="1819"/>
      <c r="AB8" s="1818"/>
      <c r="AC8" s="1819"/>
      <c r="AD8" s="1818"/>
      <c r="AE8" s="1821"/>
      <c r="AF8" s="1824"/>
      <c r="AG8" s="1847"/>
      <c r="AH8" s="1826"/>
      <c r="AI8" s="1827"/>
      <c r="AJ8" s="1822"/>
      <c r="AK8" s="1819"/>
      <c r="AL8" s="1818"/>
      <c r="AM8" s="1819"/>
      <c r="AN8" s="1828"/>
      <c r="AO8" s="1875"/>
    </row>
    <row r="9" ht="18.25" customHeight="1">
      <c r="A9" s="1813"/>
      <c r="B9" s="1798">
        <v>43468</v>
      </c>
      <c r="C9" s="1799"/>
      <c r="D9" s="1872"/>
      <c r="E9" s="1801"/>
      <c r="F9" s="1802"/>
      <c r="G9" s="1803"/>
      <c r="H9" s="1802"/>
      <c r="I9" s="1804"/>
      <c r="J9" s="1802"/>
      <c r="K9" s="1803"/>
      <c r="L9" s="1802"/>
      <c r="M9" s="1803"/>
      <c r="N9" s="1802"/>
      <c r="O9" s="1805"/>
      <c r="P9" s="1806"/>
      <c r="Q9" s="1803"/>
      <c r="R9" s="1802"/>
      <c r="S9" s="1803"/>
      <c r="T9" s="1802"/>
      <c r="U9" s="1803"/>
      <c r="V9" s="1802"/>
      <c r="W9" s="1805"/>
      <c r="X9" s="1806"/>
      <c r="Y9" s="1803"/>
      <c r="Z9" s="1802"/>
      <c r="AA9" s="1803"/>
      <c r="AB9" s="1802"/>
      <c r="AC9" s="1803"/>
      <c r="AD9" s="1802"/>
      <c r="AE9" s="1805"/>
      <c r="AF9" s="1808"/>
      <c r="AG9" s="1809"/>
      <c r="AH9" s="1810"/>
      <c r="AI9" s="1811"/>
      <c r="AJ9" s="1806"/>
      <c r="AK9" s="1803"/>
      <c r="AL9" s="1802"/>
      <c r="AM9" s="1803"/>
      <c r="AN9" s="1812"/>
      <c r="AO9" s="1874"/>
    </row>
    <row r="10" ht="18.25" customHeight="1">
      <c r="A10" s="1813"/>
      <c r="B10" s="1831">
        <v>43469</v>
      </c>
      <c r="C10" s="1832"/>
      <c r="D10" s="1848"/>
      <c r="E10" s="1834"/>
      <c r="F10" s="1835"/>
      <c r="G10" s="1836"/>
      <c r="H10" s="1835"/>
      <c r="I10" s="1837"/>
      <c r="J10" s="1835"/>
      <c r="K10" s="1836"/>
      <c r="L10" s="1835"/>
      <c r="M10" s="1836"/>
      <c r="N10" s="1835"/>
      <c r="O10" s="1838"/>
      <c r="P10" s="1839"/>
      <c r="Q10" s="1836"/>
      <c r="R10" s="1835"/>
      <c r="S10" s="1836"/>
      <c r="T10" s="1835"/>
      <c r="U10" s="1836"/>
      <c r="V10" s="1835"/>
      <c r="W10" s="1838"/>
      <c r="X10" s="1839"/>
      <c r="Y10" s="1836"/>
      <c r="Z10" s="1835"/>
      <c r="AA10" s="1836"/>
      <c r="AB10" s="1835"/>
      <c r="AC10" s="1836"/>
      <c r="AD10" s="1835"/>
      <c r="AE10" s="1838"/>
      <c r="AF10" s="1840"/>
      <c r="AG10" s="1841"/>
      <c r="AH10" s="1842"/>
      <c r="AI10" s="1843"/>
      <c r="AJ10" s="1839"/>
      <c r="AK10" s="1836"/>
      <c r="AL10" s="1835"/>
      <c r="AM10" s="1836"/>
      <c r="AN10" s="1849"/>
      <c r="AO10" s="1877"/>
    </row>
    <row r="11" ht="18.25" customHeight="1">
      <c r="A11" s="1813"/>
      <c r="B11" s="1831">
        <v>43470</v>
      </c>
      <c r="C11" s="1832"/>
      <c r="D11" s="1848"/>
      <c r="E11" s="1834"/>
      <c r="F11" s="1835"/>
      <c r="G11" s="1836"/>
      <c r="H11" s="1835"/>
      <c r="I11" s="1837"/>
      <c r="J11" s="1835"/>
      <c r="K11" s="1836"/>
      <c r="L11" s="1835"/>
      <c r="M11" s="1836"/>
      <c r="N11" s="1835"/>
      <c r="O11" s="1838"/>
      <c r="P11" s="1839"/>
      <c r="Q11" s="1836"/>
      <c r="R11" s="1835"/>
      <c r="S11" s="1836"/>
      <c r="T11" s="1835"/>
      <c r="U11" s="1836"/>
      <c r="V11" s="1835"/>
      <c r="W11" s="1838"/>
      <c r="X11" s="1839"/>
      <c r="Y11" s="1836"/>
      <c r="Z11" s="1835"/>
      <c r="AA11" s="1836"/>
      <c r="AB11" s="1835"/>
      <c r="AC11" s="1836"/>
      <c r="AD11" s="1835"/>
      <c r="AE11" s="1838"/>
      <c r="AF11" s="1840"/>
      <c r="AG11" s="1841"/>
      <c r="AH11" s="1842"/>
      <c r="AI11" s="1843"/>
      <c r="AJ11" s="1839"/>
      <c r="AK11" s="1836"/>
      <c r="AL11" s="1835"/>
      <c r="AM11" s="1836"/>
      <c r="AN11" s="1849"/>
      <c r="AO11" s="1877"/>
    </row>
    <row r="12" ht="18.25" customHeight="1">
      <c r="A12" s="1813"/>
      <c r="B12" s="1831">
        <v>43471</v>
      </c>
      <c r="C12" s="1832"/>
      <c r="D12" s="1848"/>
      <c r="E12" s="1834"/>
      <c r="F12" s="1835"/>
      <c r="G12" s="1836"/>
      <c r="H12" s="1835"/>
      <c r="I12" s="1837"/>
      <c r="J12" s="1835"/>
      <c r="K12" s="1836"/>
      <c r="L12" s="1835"/>
      <c r="M12" s="1836"/>
      <c r="N12" s="1835"/>
      <c r="O12" s="1838"/>
      <c r="P12" s="1839"/>
      <c r="Q12" s="1836"/>
      <c r="R12" s="1835"/>
      <c r="S12" s="1836"/>
      <c r="T12" s="1835"/>
      <c r="U12" s="1836"/>
      <c r="V12" s="1835"/>
      <c r="W12" s="1838"/>
      <c r="X12" s="1839"/>
      <c r="Y12" s="1836"/>
      <c r="Z12" s="1835"/>
      <c r="AA12" s="1836"/>
      <c r="AB12" s="1835"/>
      <c r="AC12" s="1836"/>
      <c r="AD12" s="1835"/>
      <c r="AE12" s="1838"/>
      <c r="AF12" s="1840"/>
      <c r="AG12" s="1841"/>
      <c r="AH12" s="1842"/>
      <c r="AI12" s="1843"/>
      <c r="AJ12" s="1839"/>
      <c r="AK12" s="1836"/>
      <c r="AL12" s="1835"/>
      <c r="AM12" s="1836"/>
      <c r="AN12" s="1849"/>
      <c r="AO12" s="1877"/>
    </row>
    <row r="13" ht="18.25" customHeight="1">
      <c r="A13" s="1813"/>
      <c r="B13" s="1831">
        <v>43639</v>
      </c>
      <c r="C13" s="1832"/>
      <c r="D13" s="1848"/>
      <c r="E13" s="1834"/>
      <c r="F13" s="1835"/>
      <c r="G13" s="1836"/>
      <c r="H13" s="1835"/>
      <c r="I13" s="1837"/>
      <c r="J13" s="1835"/>
      <c r="K13" s="1836"/>
      <c r="L13" s="1835"/>
      <c r="M13" s="1836"/>
      <c r="N13" s="1835"/>
      <c r="O13" s="1838"/>
      <c r="P13" s="1839"/>
      <c r="Q13" s="1836"/>
      <c r="R13" s="1835"/>
      <c r="S13" s="1836"/>
      <c r="T13" s="1835"/>
      <c r="U13" s="1836"/>
      <c r="V13" s="1835"/>
      <c r="W13" s="1838"/>
      <c r="X13" s="1839"/>
      <c r="Y13" s="1836"/>
      <c r="Z13" s="1835"/>
      <c r="AA13" s="1836"/>
      <c r="AB13" s="1835"/>
      <c r="AC13" s="1836"/>
      <c r="AD13" s="1835"/>
      <c r="AE13" s="1838"/>
      <c r="AF13" s="1840"/>
      <c r="AG13" s="1841"/>
      <c r="AH13" s="1842"/>
      <c r="AI13" s="1843"/>
      <c r="AJ13" s="1839"/>
      <c r="AK13" s="1836"/>
      <c r="AL13" s="1835"/>
      <c r="AM13" s="1836"/>
      <c r="AN13" s="1849"/>
      <c r="AO13" s="1877"/>
    </row>
    <row r="14" ht="18.25" customHeight="1">
      <c r="A14" s="1813"/>
      <c r="B14" s="1831">
        <v>43646</v>
      </c>
      <c r="C14" s="1832"/>
      <c r="D14" s="1848"/>
      <c r="E14" s="1834"/>
      <c r="F14" s="1835"/>
      <c r="G14" s="1836"/>
      <c r="H14" s="1835"/>
      <c r="I14" s="1837"/>
      <c r="J14" s="1835"/>
      <c r="K14" s="1836"/>
      <c r="L14" s="1835"/>
      <c r="M14" s="1836"/>
      <c r="N14" s="1835"/>
      <c r="O14" s="1838"/>
      <c r="P14" s="1839"/>
      <c r="Q14" s="1836"/>
      <c r="R14" s="1835"/>
      <c r="S14" s="1836"/>
      <c r="T14" s="1835"/>
      <c r="U14" s="1836"/>
      <c r="V14" s="1835"/>
      <c r="W14" s="1838"/>
      <c r="X14" s="1839"/>
      <c r="Y14" s="1836"/>
      <c r="Z14" s="1835"/>
      <c r="AA14" s="1836"/>
      <c r="AB14" s="1835"/>
      <c r="AC14" s="1836"/>
      <c r="AD14" s="1835"/>
      <c r="AE14" s="1838"/>
      <c r="AF14" s="1840"/>
      <c r="AG14" s="1841"/>
      <c r="AH14" s="1842"/>
      <c r="AI14" s="1843"/>
      <c r="AJ14" s="1839"/>
      <c r="AK14" s="1836"/>
      <c r="AL14" s="1835"/>
      <c r="AM14" s="1836"/>
      <c r="AN14" s="1849"/>
      <c r="AO14" s="1877"/>
    </row>
    <row r="15" ht="18.25" customHeight="1">
      <c r="A15" s="1813"/>
      <c r="B15" s="1831">
        <v>43673</v>
      </c>
      <c r="C15" s="1832"/>
      <c r="D15" s="1848"/>
      <c r="E15" s="1834"/>
      <c r="F15" s="1835"/>
      <c r="G15" s="1836"/>
      <c r="H15" s="1835"/>
      <c r="I15" s="1837"/>
      <c r="J15" s="1835"/>
      <c r="K15" s="1836"/>
      <c r="L15" s="1835"/>
      <c r="M15" s="1836"/>
      <c r="N15" s="1835"/>
      <c r="O15" s="1838"/>
      <c r="P15" s="1839"/>
      <c r="Q15" s="1836"/>
      <c r="R15" s="1835"/>
      <c r="S15" s="1836"/>
      <c r="T15" s="1835"/>
      <c r="U15" s="1836"/>
      <c r="V15" s="1835"/>
      <c r="W15" s="1838"/>
      <c r="X15" s="1839"/>
      <c r="Y15" s="1836"/>
      <c r="Z15" s="1835"/>
      <c r="AA15" s="1836"/>
      <c r="AB15" s="1835"/>
      <c r="AC15" s="1836"/>
      <c r="AD15" s="1835"/>
      <c r="AE15" s="1838"/>
      <c r="AF15" s="1840"/>
      <c r="AG15" s="1853"/>
      <c r="AH15" s="1854"/>
      <c r="AI15" s="1843"/>
      <c r="AJ15" s="1839"/>
      <c r="AK15" s="1836"/>
      <c r="AL15" s="1835"/>
      <c r="AM15" s="1836"/>
      <c r="AN15" s="1849"/>
      <c r="AO15" s="1877"/>
    </row>
    <row r="16" ht="18.25" customHeight="1">
      <c r="A16" s="1813"/>
      <c r="B16" s="1814">
        <v>43693</v>
      </c>
      <c r="C16" s="1815"/>
      <c r="D16" s="1846"/>
      <c r="E16" s="1817"/>
      <c r="F16" s="1818"/>
      <c r="G16" s="1819"/>
      <c r="H16" s="1818"/>
      <c r="I16" s="1820"/>
      <c r="J16" s="1818"/>
      <c r="K16" s="1819"/>
      <c r="L16" s="1818"/>
      <c r="M16" s="1819"/>
      <c r="N16" s="1818"/>
      <c r="O16" s="1821"/>
      <c r="P16" s="1822"/>
      <c r="Q16" s="1819"/>
      <c r="R16" s="1818"/>
      <c r="S16" s="1819"/>
      <c r="T16" s="1818"/>
      <c r="U16" s="1819"/>
      <c r="V16" s="1818"/>
      <c r="W16" s="1821"/>
      <c r="X16" s="1822"/>
      <c r="Y16" s="1819"/>
      <c r="Z16" s="1818"/>
      <c r="AA16" s="1819"/>
      <c r="AB16" s="1818"/>
      <c r="AC16" s="1819"/>
      <c r="AD16" s="1818"/>
      <c r="AE16" s="1821"/>
      <c r="AF16" s="1824"/>
      <c r="AG16" s="1847"/>
      <c r="AH16" s="1826"/>
      <c r="AI16" s="1827"/>
      <c r="AJ16" s="1822"/>
      <c r="AK16" s="1819"/>
      <c r="AL16" s="1818"/>
      <c r="AM16" s="1819"/>
      <c r="AN16" s="1828"/>
      <c r="AO16" s="1875"/>
    </row>
    <row r="17" ht="18.25" customHeight="1">
      <c r="A17" s="1813"/>
      <c r="B17" s="1798">
        <v>43837</v>
      </c>
      <c r="C17" s="1799"/>
      <c r="D17" s="1872"/>
      <c r="E17" s="1801"/>
      <c r="F17" s="1802"/>
      <c r="G17" s="1803"/>
      <c r="H17" s="1802"/>
      <c r="I17" s="1859"/>
      <c r="J17" s="1802"/>
      <c r="K17" s="1803"/>
      <c r="L17" s="1802"/>
      <c r="M17" s="1803"/>
      <c r="N17" s="1802"/>
      <c r="O17" s="1805"/>
      <c r="P17" s="1806"/>
      <c r="Q17" s="1803"/>
      <c r="R17" s="1802"/>
      <c r="S17" s="1803"/>
      <c r="T17" s="1802"/>
      <c r="U17" s="1803"/>
      <c r="V17" s="1802"/>
      <c r="W17" s="1805"/>
      <c r="X17" s="1806"/>
      <c r="Y17" s="1803"/>
      <c r="Z17" s="1802"/>
      <c r="AA17" s="1803"/>
      <c r="AB17" s="1802"/>
      <c r="AC17" s="1803"/>
      <c r="AD17" s="1802"/>
      <c r="AE17" s="1805"/>
      <c r="AF17" s="1808"/>
      <c r="AG17" s="1809"/>
      <c r="AH17" s="1810"/>
      <c r="AI17" s="1811"/>
      <c r="AJ17" s="1806"/>
      <c r="AK17" s="1803"/>
      <c r="AL17" s="1802"/>
      <c r="AM17" s="1803"/>
      <c r="AN17" s="1812"/>
      <c r="AO17" s="1874"/>
    </row>
    <row r="18" ht="18.25" customHeight="1">
      <c r="A18" s="1813"/>
      <c r="B18" s="1831">
        <v>43982</v>
      </c>
      <c r="C18" s="1832"/>
      <c r="D18" s="1848"/>
      <c r="E18" s="1834"/>
      <c r="F18" s="1835"/>
      <c r="G18" s="1836"/>
      <c r="H18" s="1835"/>
      <c r="I18" s="1837"/>
      <c r="J18" s="1835"/>
      <c r="K18" s="1836"/>
      <c r="L18" s="1835"/>
      <c r="M18" s="1836"/>
      <c r="N18" s="1835"/>
      <c r="O18" s="1838"/>
      <c r="P18" s="1839"/>
      <c r="Q18" s="1836"/>
      <c r="R18" s="1835"/>
      <c r="S18" s="1836"/>
      <c r="T18" s="1835"/>
      <c r="U18" s="1836"/>
      <c r="V18" s="1835"/>
      <c r="W18" s="1838"/>
      <c r="X18" s="1839"/>
      <c r="Y18" s="1836"/>
      <c r="Z18" s="1835"/>
      <c r="AA18" s="1836"/>
      <c r="AB18" s="1835"/>
      <c r="AC18" s="1836"/>
      <c r="AD18" s="1835"/>
      <c r="AE18" s="1838"/>
      <c r="AF18" s="1840"/>
      <c r="AG18" s="1841"/>
      <c r="AH18" s="1842"/>
      <c r="AI18" s="1843"/>
      <c r="AJ18" s="1839"/>
      <c r="AK18" s="1836"/>
      <c r="AL18" s="1835"/>
      <c r="AM18" s="1836"/>
      <c r="AN18" s="1849"/>
      <c r="AO18" s="1877"/>
    </row>
    <row r="19" ht="18.25" customHeight="1">
      <c r="A19" s="1813"/>
      <c r="B19" s="1831">
        <v>43983</v>
      </c>
      <c r="C19" s="1832"/>
      <c r="D19" s="1848"/>
      <c r="E19" s="1834"/>
      <c r="F19" s="1835"/>
      <c r="G19" s="1836"/>
      <c r="H19" s="1835"/>
      <c r="I19" s="1837"/>
      <c r="J19" s="1835"/>
      <c r="K19" s="1836"/>
      <c r="L19" s="1835"/>
      <c r="M19" s="1836"/>
      <c r="N19" s="1835"/>
      <c r="O19" s="1838"/>
      <c r="P19" s="1839"/>
      <c r="Q19" s="1836"/>
      <c r="R19" s="1835"/>
      <c r="S19" s="1836"/>
      <c r="T19" s="1835"/>
      <c r="U19" s="1836"/>
      <c r="V19" s="1835"/>
      <c r="W19" s="1838"/>
      <c r="X19" s="1839"/>
      <c r="Y19" s="1836"/>
      <c r="Z19" s="1835"/>
      <c r="AA19" s="1836"/>
      <c r="AB19" s="1835"/>
      <c r="AC19" s="1836"/>
      <c r="AD19" s="1835"/>
      <c r="AE19" s="1838"/>
      <c r="AF19" s="1840"/>
      <c r="AG19" s="1841"/>
      <c r="AH19" s="1842"/>
      <c r="AI19" s="1843"/>
      <c r="AJ19" s="1839"/>
      <c r="AK19" s="1836"/>
      <c r="AL19" s="1835"/>
      <c r="AM19" s="1836"/>
      <c r="AN19" s="1849"/>
      <c r="AO19" s="1877"/>
    </row>
    <row r="20" ht="18.25" customHeight="1">
      <c r="A20" s="1813"/>
      <c r="B20" s="1831">
        <v>44031</v>
      </c>
      <c r="C20" s="1832"/>
      <c r="D20" s="1848"/>
      <c r="E20" s="1834"/>
      <c r="F20" s="1835"/>
      <c r="G20" s="1836"/>
      <c r="H20" s="1835"/>
      <c r="I20" s="1837"/>
      <c r="J20" s="1835"/>
      <c r="K20" s="1836"/>
      <c r="L20" s="1835"/>
      <c r="M20" s="1836"/>
      <c r="N20" s="1835"/>
      <c r="O20" s="1838"/>
      <c r="P20" s="1839"/>
      <c r="Q20" s="1836"/>
      <c r="R20" s="1835"/>
      <c r="S20" s="1836"/>
      <c r="T20" s="1835"/>
      <c r="U20" s="1836"/>
      <c r="V20" s="1835"/>
      <c r="W20" s="1838"/>
      <c r="X20" s="1839"/>
      <c r="Y20" s="1836"/>
      <c r="Z20" s="1835"/>
      <c r="AA20" s="1836"/>
      <c r="AB20" s="1835"/>
      <c r="AC20" s="1836"/>
      <c r="AD20" s="1835"/>
      <c r="AE20" s="1838"/>
      <c r="AF20" s="1840"/>
      <c r="AG20" s="1841"/>
      <c r="AH20" s="1842"/>
      <c r="AI20" s="1843"/>
      <c r="AJ20" s="1839"/>
      <c r="AK20" s="1836"/>
      <c r="AL20" s="1835"/>
      <c r="AM20" s="1836"/>
      <c r="AN20" s="1849"/>
      <c r="AO20" s="1877"/>
    </row>
    <row r="21" ht="18.25" customHeight="1">
      <c r="A21" s="1813"/>
      <c r="B21" s="1831">
        <v>44034</v>
      </c>
      <c r="C21" s="1832"/>
      <c r="D21" s="1848"/>
      <c r="E21" s="1834"/>
      <c r="F21" s="1835"/>
      <c r="G21" s="1836"/>
      <c r="H21" s="1835"/>
      <c r="I21" s="1837"/>
      <c r="J21" s="1835"/>
      <c r="K21" s="1836"/>
      <c r="L21" s="1835"/>
      <c r="M21" s="1836"/>
      <c r="N21" s="1835"/>
      <c r="O21" s="1838"/>
      <c r="P21" s="1839"/>
      <c r="Q21" s="1836"/>
      <c r="R21" s="1835"/>
      <c r="S21" s="1836"/>
      <c r="T21" s="1835"/>
      <c r="U21" s="1836"/>
      <c r="V21" s="1835"/>
      <c r="W21" s="1838"/>
      <c r="X21" s="1839"/>
      <c r="Y21" s="1836"/>
      <c r="Z21" s="1835"/>
      <c r="AA21" s="1836"/>
      <c r="AB21" s="1835"/>
      <c r="AC21" s="1836"/>
      <c r="AD21" s="1835"/>
      <c r="AE21" s="1838"/>
      <c r="AF21" s="1840"/>
      <c r="AG21" s="1876"/>
      <c r="AH21" s="1842"/>
      <c r="AI21" s="1843"/>
      <c r="AJ21" s="1839"/>
      <c r="AK21" s="1836"/>
      <c r="AL21" s="1835"/>
      <c r="AM21" s="1836"/>
      <c r="AN21" s="1849"/>
      <c r="AO21" s="1877"/>
    </row>
    <row r="22" ht="18.25" customHeight="1">
      <c r="A22" s="1813"/>
      <c r="B22" s="1831">
        <v>44055</v>
      </c>
      <c r="C22" s="1832"/>
      <c r="D22" s="1848"/>
      <c r="E22" s="1834"/>
      <c r="F22" s="1835"/>
      <c r="G22" s="1836"/>
      <c r="H22" s="1835"/>
      <c r="I22" s="1837"/>
      <c r="J22" s="1835"/>
      <c r="K22" s="1836"/>
      <c r="L22" s="1835"/>
      <c r="M22" s="1836"/>
      <c r="N22" s="1835"/>
      <c r="O22" s="1838"/>
      <c r="P22" s="1839"/>
      <c r="Q22" s="1836"/>
      <c r="R22" s="1835"/>
      <c r="S22" s="1836"/>
      <c r="T22" s="1835"/>
      <c r="U22" s="1836"/>
      <c r="V22" s="1835"/>
      <c r="W22" s="1838"/>
      <c r="X22" s="1839"/>
      <c r="Y22" s="1836"/>
      <c r="Z22" s="1835"/>
      <c r="AA22" s="1836"/>
      <c r="AB22" s="1835"/>
      <c r="AC22" s="1836"/>
      <c r="AD22" s="1835"/>
      <c r="AE22" s="1838"/>
      <c r="AF22" s="1840"/>
      <c r="AG22" s="1841"/>
      <c r="AH22" s="1842"/>
      <c r="AI22" s="1843"/>
      <c r="AJ22" s="1839"/>
      <c r="AK22" s="1836"/>
      <c r="AL22" s="1835"/>
      <c r="AM22" s="1836"/>
      <c r="AN22" s="1849"/>
      <c r="AO22" s="1877"/>
    </row>
    <row r="23" ht="18.25" customHeight="1">
      <c r="A23" s="1813"/>
      <c r="B23" s="1831">
        <v>44041</v>
      </c>
      <c r="C23" s="1832"/>
      <c r="D23" s="1848"/>
      <c r="E23" s="1834"/>
      <c r="F23" s="1835"/>
      <c r="G23" s="1836"/>
      <c r="H23" s="1835"/>
      <c r="I23" s="1837"/>
      <c r="J23" s="1835"/>
      <c r="K23" s="1836"/>
      <c r="L23" s="1835"/>
      <c r="M23" s="1836"/>
      <c r="N23" s="1835"/>
      <c r="O23" s="1838"/>
      <c r="P23" s="1839"/>
      <c r="Q23" s="1836"/>
      <c r="R23" s="1835"/>
      <c r="S23" s="1836"/>
      <c r="T23" s="1835"/>
      <c r="U23" s="1836"/>
      <c r="V23" s="1835"/>
      <c r="W23" s="1838"/>
      <c r="X23" s="1839"/>
      <c r="Y23" s="1836"/>
      <c r="Z23" s="1835"/>
      <c r="AA23" s="1836"/>
      <c r="AB23" s="1835"/>
      <c r="AC23" s="1836"/>
      <c r="AD23" s="1835"/>
      <c r="AE23" s="1838"/>
      <c r="AF23" s="1840"/>
      <c r="AG23" s="1841"/>
      <c r="AH23" s="1842"/>
      <c r="AI23" s="1843"/>
      <c r="AJ23" s="1839"/>
      <c r="AK23" s="1836"/>
      <c r="AL23" s="1835"/>
      <c r="AM23" s="1836"/>
      <c r="AN23" s="1849"/>
      <c r="AO23" s="1877"/>
    </row>
    <row r="24" ht="18.25" customHeight="1">
      <c r="A24" s="1813"/>
      <c r="B24" s="1831">
        <v>44136</v>
      </c>
      <c r="C24" s="1832"/>
      <c r="D24" s="1848"/>
      <c r="E24" s="1834"/>
      <c r="F24" s="1835"/>
      <c r="G24" s="1836"/>
      <c r="H24" s="1835"/>
      <c r="I24" s="1837"/>
      <c r="J24" s="1835"/>
      <c r="K24" s="1836"/>
      <c r="L24" s="1835"/>
      <c r="M24" s="1836"/>
      <c r="N24" s="1835"/>
      <c r="O24" s="1838"/>
      <c r="P24" s="1839"/>
      <c r="Q24" s="1836"/>
      <c r="R24" s="1835"/>
      <c r="S24" s="1836"/>
      <c r="T24" s="1835"/>
      <c r="U24" s="1836"/>
      <c r="V24" s="1835"/>
      <c r="W24" s="1838"/>
      <c r="X24" s="1839"/>
      <c r="Y24" s="1836"/>
      <c r="Z24" s="1835"/>
      <c r="AA24" s="1836"/>
      <c r="AB24" s="1835"/>
      <c r="AC24" s="1836"/>
      <c r="AD24" s="1835"/>
      <c r="AE24" s="1838"/>
      <c r="AF24" s="1840"/>
      <c r="AG24" s="1841"/>
      <c r="AH24" s="1842"/>
      <c r="AI24" s="1843"/>
      <c r="AJ24" s="1839"/>
      <c r="AK24" s="1836"/>
      <c r="AL24" s="1835"/>
      <c r="AM24" s="1836"/>
      <c r="AN24" s="1849"/>
      <c r="AO24" s="1877"/>
    </row>
    <row r="25" ht="18.25" customHeight="1">
      <c r="A25" s="1813"/>
      <c r="B25" s="1814">
        <v>44167</v>
      </c>
      <c r="C25" s="1815"/>
      <c r="D25" s="1846"/>
      <c r="E25" s="1817"/>
      <c r="F25" s="1818"/>
      <c r="G25" s="1819"/>
      <c r="H25" s="1818"/>
      <c r="I25" s="1820"/>
      <c r="J25" s="1818"/>
      <c r="K25" s="1819"/>
      <c r="L25" s="1818"/>
      <c r="M25" s="1819"/>
      <c r="N25" s="1818"/>
      <c r="O25" s="1821"/>
      <c r="P25" s="1822"/>
      <c r="Q25" s="1819"/>
      <c r="R25" s="1818"/>
      <c r="S25" s="1819"/>
      <c r="T25" s="1818"/>
      <c r="U25" s="1819"/>
      <c r="V25" s="1818"/>
      <c r="W25" s="1821"/>
      <c r="X25" s="1822"/>
      <c r="Y25" s="1819"/>
      <c r="Z25" s="1818"/>
      <c r="AA25" s="1819"/>
      <c r="AB25" s="1818"/>
      <c r="AC25" s="1819"/>
      <c r="AD25" s="1818"/>
      <c r="AE25" s="1821"/>
      <c r="AF25" s="1824"/>
      <c r="AG25" s="1825"/>
      <c r="AH25" s="1826"/>
      <c r="AI25" s="1827"/>
      <c r="AJ25" s="1822"/>
      <c r="AK25" s="1819"/>
      <c r="AL25" s="1818"/>
      <c r="AM25" s="1819"/>
      <c r="AN25" s="1828"/>
      <c r="AO25" s="1875"/>
    </row>
    <row r="26" ht="18.25" customHeight="1">
      <c r="A26" s="1861"/>
      <c r="B26" s="1862">
        <v>44209</v>
      </c>
      <c r="C26" s="1799"/>
      <c r="D26" s="1872"/>
      <c r="E26" s="1801"/>
      <c r="F26" s="1802"/>
      <c r="G26" s="1803"/>
      <c r="H26" s="1802"/>
      <c r="I26" s="1804"/>
      <c r="J26" s="1802"/>
      <c r="K26" s="1803"/>
      <c r="L26" s="1802"/>
      <c r="M26" s="1803"/>
      <c r="N26" s="1802"/>
      <c r="O26" s="1805"/>
      <c r="P26" s="1806"/>
      <c r="Q26" s="1803"/>
      <c r="R26" s="1802"/>
      <c r="S26" s="1803"/>
      <c r="T26" s="1802"/>
      <c r="U26" s="1803"/>
      <c r="V26" s="1802"/>
      <c r="W26" s="1805"/>
      <c r="X26" s="1806"/>
      <c r="Y26" s="1803"/>
      <c r="Z26" s="1802"/>
      <c r="AA26" s="1803"/>
      <c r="AB26" s="1802"/>
      <c r="AC26" s="1803"/>
      <c r="AD26" s="1802"/>
      <c r="AE26" s="1805"/>
      <c r="AF26" s="1808"/>
      <c r="AG26" s="1809"/>
      <c r="AH26" s="1810"/>
      <c r="AI26" s="1811"/>
      <c r="AJ26" s="1806"/>
      <c r="AK26" s="1803"/>
      <c r="AL26" s="1802"/>
      <c r="AM26" s="1803"/>
      <c r="AN26" s="1802"/>
      <c r="AO26" s="1802"/>
    </row>
    <row r="27" ht="18.25" customHeight="1">
      <c r="A27" s="1861"/>
      <c r="B27" s="1863">
        <v>44258</v>
      </c>
      <c r="C27" s="1832"/>
      <c r="D27" s="1833">
        <v>89.7</v>
      </c>
      <c r="E27" s="1851">
        <v>191</v>
      </c>
      <c r="F27" s="1835"/>
      <c r="G27" s="1836"/>
      <c r="H27" s="1835"/>
      <c r="I27" s="1837"/>
      <c r="J27" s="1835"/>
      <c r="K27" s="1836"/>
      <c r="L27" s="1835"/>
      <c r="M27" s="1836"/>
      <c r="N27" s="1835"/>
      <c r="O27" s="1838"/>
      <c r="P27" s="1839"/>
      <c r="Q27" s="1836"/>
      <c r="R27" s="1835"/>
      <c r="S27" s="1836"/>
      <c r="T27" s="1835"/>
      <c r="U27" s="1836"/>
      <c r="V27" s="1835"/>
      <c r="W27" s="1838"/>
      <c r="X27" s="1839"/>
      <c r="Y27" s="1836"/>
      <c r="Z27" s="1835"/>
      <c r="AA27" s="1836"/>
      <c r="AB27" s="1835"/>
      <c r="AC27" s="1836"/>
      <c r="AD27" s="1835"/>
      <c r="AE27" s="1838"/>
      <c r="AF27" s="1840"/>
      <c r="AG27" s="1841"/>
      <c r="AH27" s="1842"/>
      <c r="AI27" s="1843"/>
      <c r="AJ27" s="1839"/>
      <c r="AK27" s="1836"/>
      <c r="AL27" s="1835"/>
      <c r="AM27" s="1836"/>
      <c r="AN27" s="1835"/>
      <c r="AO27" s="1835"/>
    </row>
    <row r="28" ht="18.25" customHeight="1">
      <c r="A28" s="1861"/>
      <c r="B28" s="1863">
        <v>44283</v>
      </c>
      <c r="C28" s="1832"/>
      <c r="D28" s="1848"/>
      <c r="E28" s="1834"/>
      <c r="F28" s="1835"/>
      <c r="G28" s="1836"/>
      <c r="H28" s="1835"/>
      <c r="I28" s="1837"/>
      <c r="J28" s="1835"/>
      <c r="K28" s="1836"/>
      <c r="L28" s="1835"/>
      <c r="M28" s="1836"/>
      <c r="N28" s="1835"/>
      <c r="O28" s="1838"/>
      <c r="P28" s="1839"/>
      <c r="Q28" s="1836"/>
      <c r="R28" s="1835"/>
      <c r="S28" s="1836"/>
      <c r="T28" s="1835"/>
      <c r="U28" s="1836"/>
      <c r="V28" s="1835"/>
      <c r="W28" s="1838"/>
      <c r="X28" s="1839"/>
      <c r="Y28" s="1836"/>
      <c r="Z28" s="1835"/>
      <c r="AA28" s="1836"/>
      <c r="AB28" s="1835"/>
      <c r="AC28" s="1836"/>
      <c r="AD28" s="1835"/>
      <c r="AE28" s="1838"/>
      <c r="AF28" s="1840"/>
      <c r="AG28" s="1841"/>
      <c r="AH28" s="1842"/>
      <c r="AI28" s="1843"/>
      <c r="AJ28" s="1839"/>
      <c r="AK28" s="1836"/>
      <c r="AL28" s="1835"/>
      <c r="AM28" s="1836"/>
      <c r="AN28" s="1835"/>
      <c r="AO28" s="1835"/>
    </row>
    <row r="29" ht="18.25" customHeight="1">
      <c r="A29" s="1861"/>
      <c r="B29" s="1863"/>
      <c r="C29" s="1832"/>
      <c r="D29" s="1848"/>
      <c r="E29" s="1834"/>
      <c r="F29" s="1835"/>
      <c r="G29" s="1836"/>
      <c r="H29" s="1835"/>
      <c r="I29" s="1837"/>
      <c r="J29" s="1835"/>
      <c r="K29" s="1836"/>
      <c r="L29" s="1835"/>
      <c r="M29" s="1836"/>
      <c r="N29" s="1835"/>
      <c r="O29" s="1838"/>
      <c r="P29" s="1839"/>
      <c r="Q29" s="1836"/>
      <c r="R29" s="1835"/>
      <c r="S29" s="1836"/>
      <c r="T29" s="1835"/>
      <c r="U29" s="1836"/>
      <c r="V29" s="1835"/>
      <c r="W29" s="1838"/>
      <c r="X29" s="1839"/>
      <c r="Y29" s="1836"/>
      <c r="Z29" s="1835"/>
      <c r="AA29" s="1836"/>
      <c r="AB29" s="1835"/>
      <c r="AC29" s="1836"/>
      <c r="AD29" s="1835"/>
      <c r="AE29" s="1838"/>
      <c r="AF29" s="1840"/>
      <c r="AG29" s="1841"/>
      <c r="AH29" s="1842"/>
      <c r="AI29" s="1843"/>
      <c r="AJ29" s="1839"/>
      <c r="AK29" s="1836"/>
      <c r="AL29" s="1835"/>
      <c r="AM29" s="1836"/>
      <c r="AN29" s="1835"/>
      <c r="AO29" s="1835"/>
    </row>
    <row r="30" ht="18.25" customHeight="1">
      <c r="A30" s="1861"/>
      <c r="B30" s="1863"/>
      <c r="C30" s="1832"/>
      <c r="D30" s="1848"/>
      <c r="E30" s="1834"/>
      <c r="F30" s="1835"/>
      <c r="G30" s="1836"/>
      <c r="H30" s="1835"/>
      <c r="I30" s="1837"/>
      <c r="J30" s="1835"/>
      <c r="K30" s="1836"/>
      <c r="L30" s="1835"/>
      <c r="M30" s="1836"/>
      <c r="N30" s="1835"/>
      <c r="O30" s="1838"/>
      <c r="P30" s="1839"/>
      <c r="Q30" s="1836"/>
      <c r="R30" s="1835"/>
      <c r="S30" s="1836"/>
      <c r="T30" s="1835"/>
      <c r="U30" s="1836"/>
      <c r="V30" s="1835"/>
      <c r="W30" s="1838"/>
      <c r="X30" s="1839"/>
      <c r="Y30" s="1836"/>
      <c r="Z30" s="1835"/>
      <c r="AA30" s="1836"/>
      <c r="AB30" s="1835"/>
      <c r="AC30" s="1836"/>
      <c r="AD30" s="1835"/>
      <c r="AE30" s="1838"/>
      <c r="AF30" s="1840"/>
      <c r="AG30" s="1841"/>
      <c r="AH30" s="1842"/>
      <c r="AI30" s="1843"/>
      <c r="AJ30" s="1839"/>
      <c r="AK30" s="1836"/>
      <c r="AL30" s="1835"/>
      <c r="AM30" s="1836"/>
      <c r="AN30" s="1835"/>
      <c r="AO30" s="1835"/>
    </row>
    <row r="31" ht="18.25" customHeight="1">
      <c r="A31" t="s" s="1864">
        <v>460</v>
      </c>
      <c r="B31" s="1865"/>
      <c r="C31" s="1866"/>
      <c r="D31" s="1842">
        <f>MAX(D4:D29)</f>
        <v>89.7</v>
      </c>
      <c r="E31" s="1841">
        <f>MAX(E4:E29)</f>
        <v>191</v>
      </c>
      <c r="F31" s="1842">
        <f>MAX(F4:F29)</f>
        <v>0</v>
      </c>
      <c r="G31" s="1841">
        <f>MAX(G4:G29)</f>
        <v>0</v>
      </c>
      <c r="H31" s="1842">
        <f>MAX(H4:H29)</f>
        <v>0</v>
      </c>
      <c r="I31" s="1841">
        <f>MAX(I4:I29)</f>
        <v>0</v>
      </c>
      <c r="J31" s="1842">
        <f>MAX(J4:J29)</f>
        <v>0</v>
      </c>
      <c r="K31" s="1841">
        <f>MAX(K4:K29)</f>
        <v>0</v>
      </c>
      <c r="L31" s="1842">
        <f>MAX(L4:L29)</f>
        <v>0</v>
      </c>
      <c r="M31" s="1841">
        <f>MAX(M4:M29)</f>
        <v>0</v>
      </c>
      <c r="N31" s="1842">
        <f>MAX(N4:N29)</f>
        <v>0</v>
      </c>
      <c r="O31" s="1841">
        <f>MAX(O4:O29)</f>
        <v>0</v>
      </c>
      <c r="P31" s="1842">
        <f>MAX(P4:P29)</f>
        <v>0</v>
      </c>
      <c r="Q31" s="1841">
        <f>MAX(Q4:Q29)</f>
        <v>0</v>
      </c>
      <c r="R31" s="1842">
        <f>MAX(R4:R29)</f>
        <v>0</v>
      </c>
      <c r="S31" s="1841">
        <f>MAX(S4:S29)</f>
        <v>0</v>
      </c>
      <c r="T31" s="1842">
        <f>MAX(T4:T29)</f>
        <v>0</v>
      </c>
      <c r="U31" s="1841">
        <f>MAX(U4:U29)</f>
        <v>0</v>
      </c>
      <c r="V31" s="1842">
        <f>MAX(V4:V29)</f>
        <v>0</v>
      </c>
      <c r="W31" s="1841">
        <f>MAX(W4:W29)</f>
        <v>0</v>
      </c>
      <c r="X31" s="1842">
        <f>MAX(X4:X29)</f>
        <v>0</v>
      </c>
      <c r="Y31" s="1841">
        <f>MAX(Y4:Y29)</f>
        <v>0</v>
      </c>
      <c r="Z31" s="1842">
        <f>MAX(Z4:Z29)</f>
        <v>0</v>
      </c>
      <c r="AA31" s="1841">
        <f>MAX(AA4:AA29)</f>
        <v>0</v>
      </c>
      <c r="AB31" s="1842">
        <f>MAX(AB4:AB29)</f>
        <v>0</v>
      </c>
      <c r="AC31" s="1841">
        <f>MAX(AC4:AC29)</f>
        <v>0</v>
      </c>
      <c r="AD31" s="1842">
        <f>MAX(AD4:AD29)</f>
        <v>0</v>
      </c>
      <c r="AE31" s="1841">
        <f>MIN(AE4:AE30)</f>
        <v>0</v>
      </c>
      <c r="AF31" s="1885">
        <f>MIN(AF4:AF30)</f>
        <v>0</v>
      </c>
      <c r="AG31" s="1841">
        <f>MAX(AG4:AG29)</f>
        <v>0</v>
      </c>
      <c r="AH31" s="1842">
        <f>MAX(AH4:AH29)</f>
        <v>0</v>
      </c>
      <c r="AI31" s="1841">
        <f>MIN(AI4:AI30)</f>
        <v>0</v>
      </c>
      <c r="AJ31" s="1842">
        <f>MAX(AJ4:AJ29)</f>
        <v>0</v>
      </c>
      <c r="AK31" s="1841">
        <f>MAX(AK4:AK29)</f>
        <v>0</v>
      </c>
      <c r="AL31" s="1842">
        <f>MAX(AL4:AL29)</f>
        <v>0</v>
      </c>
      <c r="AM31" s="1841">
        <f>MAX(AM4:AM29)</f>
        <v>0</v>
      </c>
      <c r="AN31" s="1842">
        <f>MAX(AN4:AN29)</f>
        <v>0</v>
      </c>
      <c r="AO31" s="1842">
        <f>MAX(AO4:AO29)</f>
        <v>0</v>
      </c>
    </row>
  </sheetData>
  <mergeCells count="8">
    <mergeCell ref="A1:AO1"/>
    <mergeCell ref="E2:O2"/>
    <mergeCell ref="P2:W2"/>
    <mergeCell ref="X2:AE2"/>
    <mergeCell ref="AF2:AI2"/>
    <mergeCell ref="A4:A29"/>
    <mergeCell ref="A31:B31"/>
    <mergeCell ref="AJ2:AO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Q30"/>
  <sheetViews>
    <sheetView workbookViewId="0" showGridLines="0" defaultGridColor="1">
      <pane topLeftCell="D1" xSplit="3" ySplit="0" activePane="topRight" state="frozen"/>
    </sheetView>
  </sheetViews>
  <sheetFormatPr defaultColWidth="16.3333" defaultRowHeight="19.9" customHeight="1" outlineLevelRow="0" outlineLevelCol="0"/>
  <cols>
    <col min="1" max="2" width="16.3516" style="1886" customWidth="1"/>
    <col min="3" max="3" width="16.5" style="1886" customWidth="1"/>
    <col min="4" max="43" width="16.3516" style="1886" customWidth="1"/>
    <col min="44" max="16384" width="16.3516" style="1886" customWidth="1"/>
  </cols>
  <sheetData>
    <row r="1" ht="21.4" customHeight="1">
      <c r="A1" t="s" s="521">
        <v>415</v>
      </c>
      <c r="B1" t="s" s="522">
        <v>479</v>
      </c>
      <c r="C1" t="s" s="1333">
        <v>179</v>
      </c>
      <c r="D1" t="s" s="1334">
        <v>180</v>
      </c>
      <c r="E1" s="1335"/>
      <c r="F1" t="s" s="1334">
        <v>181</v>
      </c>
      <c r="G1" s="1335"/>
      <c r="H1" t="s" s="1334">
        <v>182</v>
      </c>
      <c r="I1" s="1335"/>
      <c r="J1" t="s" s="1334">
        <v>183</v>
      </c>
      <c r="K1" s="1335"/>
      <c r="L1" t="s" s="1334">
        <v>184</v>
      </c>
      <c r="M1" s="1335"/>
      <c r="N1" t="s" s="1334">
        <v>185</v>
      </c>
      <c r="O1" s="1335"/>
      <c r="P1" t="s" s="1334">
        <v>186</v>
      </c>
      <c r="Q1" s="1335"/>
      <c r="R1" t="s" s="1334">
        <v>187</v>
      </c>
      <c r="S1" s="1335"/>
      <c r="T1" t="s" s="1334">
        <v>188</v>
      </c>
      <c r="U1" s="1335"/>
      <c r="V1" s="1761"/>
      <c r="W1" s="1335"/>
      <c r="X1" s="1762"/>
      <c r="Y1" s="1335"/>
      <c r="Z1" s="1762"/>
      <c r="AA1" s="1335"/>
      <c r="AB1" s="1762"/>
      <c r="AC1" s="1335"/>
      <c r="AD1" s="1762"/>
      <c r="AE1" s="1335"/>
      <c r="AF1" s="1762"/>
      <c r="AG1" s="1335"/>
      <c r="AH1" s="1762"/>
      <c r="AI1" s="1335"/>
      <c r="AJ1" s="1762"/>
      <c r="AK1" s="1335"/>
      <c r="AL1" s="1762"/>
      <c r="AM1" s="1335"/>
      <c r="AN1" s="1762"/>
      <c r="AO1" s="1335"/>
      <c r="AP1" s="1762"/>
      <c r="AQ1" s="1335"/>
    </row>
    <row r="2" ht="21.4" customHeight="1">
      <c r="A2" s="533"/>
      <c r="B2" s="534"/>
      <c r="C2" t="s" s="1341">
        <v>194</v>
      </c>
      <c r="D2" s="1342"/>
      <c r="E2" s="1343"/>
      <c r="F2" s="1342"/>
      <c r="G2" s="1343"/>
      <c r="H2" s="1344"/>
      <c r="I2" s="1733"/>
      <c r="J2" s="1344"/>
      <c r="K2" s="1733"/>
      <c r="L2" s="1344"/>
      <c r="M2" s="1733"/>
      <c r="N2" s="1344"/>
      <c r="O2" s="1733"/>
      <c r="P2" s="1344"/>
      <c r="Q2" s="1733"/>
      <c r="R2" s="1344"/>
      <c r="S2" s="1733"/>
      <c r="T2" s="1344"/>
      <c r="U2" s="1733"/>
      <c r="V2" s="1764"/>
      <c r="W2" s="1733"/>
      <c r="X2" s="1344"/>
      <c r="Y2" s="1733"/>
      <c r="Z2" s="1344"/>
      <c r="AA2" s="1733"/>
      <c r="AB2" s="1344"/>
      <c r="AC2" s="1733"/>
      <c r="AD2" s="1344"/>
      <c r="AE2" s="1733"/>
      <c r="AF2" s="1344"/>
      <c r="AG2" s="1733"/>
      <c r="AH2" s="1344"/>
      <c r="AI2" s="1733"/>
      <c r="AJ2" s="1344"/>
      <c r="AK2" s="1733"/>
      <c r="AL2" s="1344"/>
      <c r="AM2" s="1733"/>
      <c r="AN2" s="1344"/>
      <c r="AO2" s="1733"/>
      <c r="AP2" s="1344"/>
      <c r="AQ2" s="1733"/>
    </row>
    <row r="3" ht="21.4" customHeight="1">
      <c r="A3" t="s" s="545">
        <v>109</v>
      </c>
      <c r="B3" s="546"/>
      <c r="C3" t="s" s="1349">
        <v>203</v>
      </c>
      <c r="D3" t="s" s="545">
        <v>204</v>
      </c>
      <c r="E3" t="s" s="1349">
        <v>205</v>
      </c>
      <c r="F3" t="s" s="545">
        <v>204</v>
      </c>
      <c r="G3" t="s" s="1349">
        <v>205</v>
      </c>
      <c r="H3" t="s" s="1350">
        <v>204</v>
      </c>
      <c r="I3" t="s" s="1736">
        <v>205</v>
      </c>
      <c r="J3" t="s" s="1350">
        <v>204</v>
      </c>
      <c r="K3" t="s" s="1736">
        <v>205</v>
      </c>
      <c r="L3" t="s" s="1350">
        <v>204</v>
      </c>
      <c r="M3" t="s" s="1736">
        <v>205</v>
      </c>
      <c r="N3" t="s" s="1350">
        <v>204</v>
      </c>
      <c r="O3" t="s" s="1736">
        <v>205</v>
      </c>
      <c r="P3" t="s" s="1350">
        <v>204</v>
      </c>
      <c r="Q3" t="s" s="1736">
        <v>205</v>
      </c>
      <c r="R3" t="s" s="1350">
        <v>204</v>
      </c>
      <c r="S3" t="s" s="1736">
        <v>205</v>
      </c>
      <c r="T3" t="s" s="1350">
        <v>204</v>
      </c>
      <c r="U3" t="s" s="1736">
        <v>205</v>
      </c>
      <c r="V3" t="s" s="1350">
        <v>204</v>
      </c>
      <c r="W3" t="s" s="1736">
        <v>205</v>
      </c>
      <c r="X3" t="s" s="1350">
        <v>204</v>
      </c>
      <c r="Y3" t="s" s="1736">
        <v>205</v>
      </c>
      <c r="Z3" t="s" s="1350">
        <v>204</v>
      </c>
      <c r="AA3" t="s" s="1736">
        <v>205</v>
      </c>
      <c r="AB3" t="s" s="1350">
        <v>204</v>
      </c>
      <c r="AC3" t="s" s="1736">
        <v>205</v>
      </c>
      <c r="AD3" t="s" s="1350">
        <v>204</v>
      </c>
      <c r="AE3" t="s" s="1736">
        <v>205</v>
      </c>
      <c r="AF3" t="s" s="1350">
        <v>204</v>
      </c>
      <c r="AG3" t="s" s="1736">
        <v>205</v>
      </c>
      <c r="AH3" t="s" s="1350">
        <v>204</v>
      </c>
      <c r="AI3" t="s" s="1736">
        <v>205</v>
      </c>
      <c r="AJ3" t="s" s="1350">
        <v>204</v>
      </c>
      <c r="AK3" t="s" s="1736">
        <v>205</v>
      </c>
      <c r="AL3" t="s" s="1350">
        <v>204</v>
      </c>
      <c r="AM3" t="s" s="1736">
        <v>205</v>
      </c>
      <c r="AN3" t="s" s="1350">
        <v>204</v>
      </c>
      <c r="AO3" t="s" s="1736">
        <v>205</v>
      </c>
      <c r="AP3" t="s" s="1350">
        <v>204</v>
      </c>
      <c r="AQ3" t="s" s="1736">
        <v>205</v>
      </c>
    </row>
    <row r="4" ht="20.1" customHeight="1">
      <c r="A4" s="1354">
        <f>SUM(D4:U4)</f>
        <v>0</v>
      </c>
      <c r="B4" t="s" s="556">
        <v>206</v>
      </c>
      <c r="C4" t="s" s="1351">
        <v>407</v>
      </c>
      <c r="D4" s="1354">
        <f>'1.Spieltag'!L5</f>
        <v>0</v>
      </c>
      <c r="E4" s="1355">
        <f>'1.Spieltag'!M5</f>
        <v>0</v>
      </c>
      <c r="F4" s="1354">
        <f>'2.Spieltag'!L4</f>
        <v>0</v>
      </c>
      <c r="G4" s="1355">
        <f>'2.Spieltag'!M4</f>
        <v>0</v>
      </c>
      <c r="H4" s="1354">
        <f>'3.Spieltag'!L4</f>
        <v>0</v>
      </c>
      <c r="I4" s="1355">
        <f>'3.Spieltag'!M4</f>
        <v>0</v>
      </c>
      <c r="J4" s="1354">
        <f>'4.Spieltag'!L4</f>
        <v>0</v>
      </c>
      <c r="K4" s="1355">
        <f>'4.Spieltag'!M4</f>
        <v>0</v>
      </c>
      <c r="L4" s="1354">
        <f>'5.Spieltag'!L4</f>
        <v>0</v>
      </c>
      <c r="M4" s="1355">
        <f>'5.Spieltag'!M4</f>
        <v>0</v>
      </c>
      <c r="N4" s="1354">
        <f>'6.Spieltag'!L4</f>
        <v>0</v>
      </c>
      <c r="O4" s="1355">
        <f>'6.Spieltag'!M4</f>
        <v>0</v>
      </c>
      <c r="P4" s="1354">
        <f>'7.Spieltag'!L4</f>
        <v>0</v>
      </c>
      <c r="Q4" s="1355">
        <f>'7.Spieltag'!M4</f>
        <v>0</v>
      </c>
      <c r="R4" s="1354">
        <f>'8.Spieltag'!L4</f>
        <v>0</v>
      </c>
      <c r="S4" s="1355">
        <f>'8.Spieltag'!M4</f>
        <v>0</v>
      </c>
      <c r="T4" s="1354">
        <f>'9.Spieltag'!L4</f>
        <v>0</v>
      </c>
      <c r="U4" s="1355">
        <f>'9.Spieltag'!M4</f>
        <v>0</v>
      </c>
      <c r="V4" s="1737"/>
      <c r="W4" s="1738"/>
      <c r="X4" s="1737"/>
      <c r="Y4" s="1738"/>
      <c r="Z4" s="1737"/>
      <c r="AA4" s="1738"/>
      <c r="AB4" s="1737"/>
      <c r="AC4" s="1738"/>
      <c r="AD4" s="1737"/>
      <c r="AE4" s="1738"/>
      <c r="AF4" s="1737"/>
      <c r="AG4" s="1738"/>
      <c r="AH4" s="1737"/>
      <c r="AI4" s="1738"/>
      <c r="AJ4" s="1737"/>
      <c r="AK4" s="1738"/>
      <c r="AL4" s="1737"/>
      <c r="AM4" s="1738"/>
      <c r="AN4" s="1737"/>
      <c r="AO4" s="1738"/>
      <c r="AP4" s="1737"/>
      <c r="AQ4" s="1738"/>
    </row>
    <row r="5" ht="20.1" customHeight="1">
      <c r="A5" s="1352">
        <f>SUM(D5:U5)</f>
        <v>0</v>
      </c>
      <c r="B5" s="567"/>
      <c r="C5" t="s" s="1351">
        <v>408</v>
      </c>
      <c r="D5" s="1352">
        <f>'1.Spieltag'!L6</f>
        <v>0</v>
      </c>
      <c r="E5" s="1353">
        <f>'1.Spieltag'!M6</f>
        <v>0</v>
      </c>
      <c r="F5" s="1352">
        <f>'2.Spieltag'!L5</f>
        <v>0</v>
      </c>
      <c r="G5" s="1353">
        <f>'2.Spieltag'!M5</f>
        <v>0</v>
      </c>
      <c r="H5" s="1352">
        <f>'3.Spieltag'!L5</f>
        <v>0</v>
      </c>
      <c r="I5" s="1353">
        <f>'3.Spieltag'!M5</f>
        <v>0</v>
      </c>
      <c r="J5" s="1352">
        <f>'4.Spieltag'!L5</f>
        <v>0</v>
      </c>
      <c r="K5" s="1353">
        <f>'4.Spieltag'!M5</f>
        <v>0</v>
      </c>
      <c r="L5" s="1352">
        <f>'5.Spieltag'!L5</f>
        <v>0</v>
      </c>
      <c r="M5" s="1353">
        <f>'5.Spieltag'!M5</f>
        <v>0</v>
      </c>
      <c r="N5" s="1352">
        <f>'6.Spieltag'!L5</f>
        <v>0</v>
      </c>
      <c r="O5" s="1353">
        <f>'6.Spieltag'!M5</f>
        <v>0</v>
      </c>
      <c r="P5" s="1352">
        <f>'7.Spieltag'!L5</f>
        <v>0</v>
      </c>
      <c r="Q5" s="1353">
        <f>'7.Spieltag'!M5</f>
        <v>0</v>
      </c>
      <c r="R5" s="1352">
        <f>'8.Spieltag'!L5</f>
        <v>0</v>
      </c>
      <c r="S5" s="1353">
        <f>'8.Spieltag'!M5</f>
        <v>0</v>
      </c>
      <c r="T5" s="1352">
        <f>'9.Spieltag'!L5</f>
        <v>0</v>
      </c>
      <c r="U5" s="1353">
        <f>'9.Spieltag'!M5</f>
        <v>0</v>
      </c>
      <c r="V5" s="1739"/>
      <c r="W5" s="1740"/>
      <c r="X5" s="1739"/>
      <c r="Y5" s="1740"/>
      <c r="Z5" s="1739"/>
      <c r="AA5" s="1740"/>
      <c r="AB5" s="1739"/>
      <c r="AC5" s="1740"/>
      <c r="AD5" s="1739"/>
      <c r="AE5" s="1740"/>
      <c r="AF5" s="1739"/>
      <c r="AG5" s="1740"/>
      <c r="AH5" s="1739"/>
      <c r="AI5" s="1740"/>
      <c r="AJ5" s="1739"/>
      <c r="AK5" s="1740"/>
      <c r="AL5" s="1739"/>
      <c r="AM5" s="1740"/>
      <c r="AN5" s="1739"/>
      <c r="AO5" s="1740"/>
      <c r="AP5" s="1739"/>
      <c r="AQ5" s="1740"/>
    </row>
    <row r="6" ht="20.1" customHeight="1">
      <c r="A6" s="1354">
        <f>SUM(D6:U6)</f>
        <v>1</v>
      </c>
      <c r="B6" s="567"/>
      <c r="C6" t="s" s="1351">
        <v>208</v>
      </c>
      <c r="D6" s="1354">
        <f>'1.Spieltag'!L7</f>
        <v>0</v>
      </c>
      <c r="E6" s="1355">
        <f>'1.Spieltag'!M7</f>
        <v>0</v>
      </c>
      <c r="F6" s="1354">
        <f>'2.Spieltag'!L6</f>
        <v>0</v>
      </c>
      <c r="G6" s="1355">
        <f>'2.Spieltag'!M6</f>
        <v>0</v>
      </c>
      <c r="H6" s="1354">
        <f>'3.Spieltag'!L6</f>
        <v>0</v>
      </c>
      <c r="I6" s="1355">
        <f>'3.Spieltag'!M6</f>
        <v>0</v>
      </c>
      <c r="J6" s="1354">
        <f>'4.Spieltag'!L6</f>
        <v>0</v>
      </c>
      <c r="K6" s="1355">
        <f>'4.Spieltag'!M6</f>
        <v>0</v>
      </c>
      <c r="L6" s="1354">
        <f>'5.Spieltag'!L6</f>
        <v>1</v>
      </c>
      <c r="M6" s="1355">
        <f>'5.Spieltag'!M6</f>
        <v>0</v>
      </c>
      <c r="N6" s="1354">
        <f>'6.Spieltag'!L6</f>
        <v>0</v>
      </c>
      <c r="O6" s="1355">
        <f>'6.Spieltag'!M6</f>
        <v>0</v>
      </c>
      <c r="P6" s="1354">
        <f>'7.Spieltag'!L6</f>
        <v>0</v>
      </c>
      <c r="Q6" s="1355">
        <f>'7.Spieltag'!M6</f>
        <v>0</v>
      </c>
      <c r="R6" s="1354">
        <f>'8.Spieltag'!L6</f>
        <v>0</v>
      </c>
      <c r="S6" s="1355">
        <f>'8.Spieltag'!M6</f>
        <v>0</v>
      </c>
      <c r="T6" s="1354">
        <f>'9.Spieltag'!L6</f>
        <v>0</v>
      </c>
      <c r="U6" s="1355">
        <f>'9.Spieltag'!M6</f>
        <v>0</v>
      </c>
      <c r="V6" s="1737"/>
      <c r="W6" s="1738"/>
      <c r="X6" s="1737"/>
      <c r="Y6" s="1738"/>
      <c r="Z6" s="1737"/>
      <c r="AA6" s="1738"/>
      <c r="AB6" s="1737"/>
      <c r="AC6" s="1738"/>
      <c r="AD6" s="1737"/>
      <c r="AE6" s="1738"/>
      <c r="AF6" s="1737"/>
      <c r="AG6" s="1738"/>
      <c r="AH6" s="1737"/>
      <c r="AI6" s="1738"/>
      <c r="AJ6" s="1737"/>
      <c r="AK6" s="1738"/>
      <c r="AL6" s="1737"/>
      <c r="AM6" s="1738"/>
      <c r="AN6" s="1737"/>
      <c r="AO6" s="1738"/>
      <c r="AP6" s="1737"/>
      <c r="AQ6" s="1738"/>
    </row>
    <row r="7" ht="20.1" customHeight="1">
      <c r="A7" s="1352">
        <f>SUM(D7:U7)</f>
        <v>1</v>
      </c>
      <c r="B7" s="567"/>
      <c r="C7" t="s" s="1351">
        <v>209</v>
      </c>
      <c r="D7" s="1352">
        <f>'1.Spieltag'!L8</f>
        <v>0</v>
      </c>
      <c r="E7" s="1353">
        <f>'1.Spieltag'!M8</f>
        <v>0</v>
      </c>
      <c r="F7" s="1352">
        <f>'2.Spieltag'!L7</f>
        <v>0</v>
      </c>
      <c r="G7" s="1353">
        <f>'2.Spieltag'!M7</f>
        <v>0</v>
      </c>
      <c r="H7" s="1352">
        <f>'3.Spieltag'!L7</f>
        <v>0</v>
      </c>
      <c r="I7" s="1353">
        <f>'3.Spieltag'!M7</f>
        <v>0</v>
      </c>
      <c r="J7" s="1352">
        <f>'4.Spieltag'!L7</f>
        <v>0</v>
      </c>
      <c r="K7" s="1353">
        <f>'4.Spieltag'!M7</f>
        <v>0</v>
      </c>
      <c r="L7" s="1352">
        <f>'5.Spieltag'!L7</f>
        <v>1</v>
      </c>
      <c r="M7" s="1353">
        <f>'5.Spieltag'!M7</f>
        <v>0</v>
      </c>
      <c r="N7" s="1352">
        <f>'6.Spieltag'!L7</f>
        <v>0</v>
      </c>
      <c r="O7" s="1353">
        <f>'6.Spieltag'!M7</f>
        <v>0</v>
      </c>
      <c r="P7" s="1352">
        <f>'7.Spieltag'!L7</f>
        <v>0</v>
      </c>
      <c r="Q7" s="1353">
        <f>'7.Spieltag'!M7</f>
        <v>0</v>
      </c>
      <c r="R7" s="1352">
        <f>'8.Spieltag'!L7</f>
        <v>0</v>
      </c>
      <c r="S7" s="1353">
        <f>'8.Spieltag'!M7</f>
        <v>0</v>
      </c>
      <c r="T7" s="1352">
        <f>'9.Spieltag'!L7</f>
        <v>0</v>
      </c>
      <c r="U7" s="1353">
        <f>'9.Spieltag'!M7</f>
        <v>0</v>
      </c>
      <c r="V7" s="1739"/>
      <c r="W7" s="1740"/>
      <c r="X7" s="1739"/>
      <c r="Y7" s="1740"/>
      <c r="Z7" s="1739"/>
      <c r="AA7" s="1740"/>
      <c r="AB7" s="1739"/>
      <c r="AC7" s="1740"/>
      <c r="AD7" s="1739"/>
      <c r="AE7" s="1740"/>
      <c r="AF7" s="1739"/>
      <c r="AG7" s="1740"/>
      <c r="AH7" s="1739"/>
      <c r="AI7" s="1740"/>
      <c r="AJ7" s="1739"/>
      <c r="AK7" s="1740"/>
      <c r="AL7" s="1739"/>
      <c r="AM7" s="1740"/>
      <c r="AN7" s="1739"/>
      <c r="AO7" s="1740"/>
      <c r="AP7" s="1739"/>
      <c r="AQ7" s="1740"/>
    </row>
    <row r="8" ht="20.1" customHeight="1">
      <c r="A8" s="1354">
        <f>SUM(D8:U8)</f>
        <v>0</v>
      </c>
      <c r="B8" s="567"/>
      <c r="C8" t="s" s="1351">
        <v>210</v>
      </c>
      <c r="D8" s="1354">
        <f>'1.Spieltag'!L9</f>
        <v>0</v>
      </c>
      <c r="E8" s="1355">
        <f>'1.Spieltag'!M9</f>
        <v>0</v>
      </c>
      <c r="F8" s="1354">
        <f>'2.Spieltag'!L8</f>
        <v>0</v>
      </c>
      <c r="G8" s="1355">
        <f>'2.Spieltag'!M8</f>
        <v>0</v>
      </c>
      <c r="H8" s="1354">
        <f>'3.Spieltag'!L8</f>
        <v>0</v>
      </c>
      <c r="I8" s="1355">
        <f>'3.Spieltag'!M8</f>
        <v>0</v>
      </c>
      <c r="J8" s="1354">
        <f>'4.Spieltag'!L8</f>
        <v>0</v>
      </c>
      <c r="K8" s="1355">
        <f>'4.Spieltag'!M8</f>
        <v>0</v>
      </c>
      <c r="L8" s="1354">
        <f>'5.Spieltag'!L8</f>
        <v>0</v>
      </c>
      <c r="M8" s="1355">
        <f>'5.Spieltag'!M8</f>
        <v>0</v>
      </c>
      <c r="N8" s="1354">
        <f>'6.Spieltag'!L8</f>
        <v>0</v>
      </c>
      <c r="O8" s="1355">
        <f>'6.Spieltag'!M8</f>
        <v>0</v>
      </c>
      <c r="P8" s="1354">
        <f>'7.Spieltag'!L8</f>
        <v>0</v>
      </c>
      <c r="Q8" s="1355">
        <f>'7.Spieltag'!M8</f>
        <v>0</v>
      </c>
      <c r="R8" s="1354">
        <f>'8.Spieltag'!L8</f>
        <v>0</v>
      </c>
      <c r="S8" s="1355">
        <f>'8.Spieltag'!M8</f>
        <v>0</v>
      </c>
      <c r="T8" s="1354">
        <f>'9.Spieltag'!L8</f>
        <v>0</v>
      </c>
      <c r="U8" s="1355">
        <f>'9.Spieltag'!M8</f>
        <v>0</v>
      </c>
      <c r="V8" s="1737"/>
      <c r="W8" s="1738"/>
      <c r="X8" s="1737"/>
      <c r="Y8" s="1738"/>
      <c r="Z8" s="1737"/>
      <c r="AA8" s="1738"/>
      <c r="AB8" s="1737"/>
      <c r="AC8" s="1738"/>
      <c r="AD8" s="1737"/>
      <c r="AE8" s="1738"/>
      <c r="AF8" s="1737"/>
      <c r="AG8" s="1738"/>
      <c r="AH8" s="1737"/>
      <c r="AI8" s="1738"/>
      <c r="AJ8" s="1737"/>
      <c r="AK8" s="1738"/>
      <c r="AL8" s="1737"/>
      <c r="AM8" s="1738"/>
      <c r="AN8" s="1737"/>
      <c r="AO8" s="1738"/>
      <c r="AP8" s="1737"/>
      <c r="AQ8" s="1738"/>
    </row>
    <row r="9" ht="20.1" customHeight="1">
      <c r="A9" s="1352">
        <f>SUM(D9:U9)</f>
        <v>0</v>
      </c>
      <c r="B9" s="567"/>
      <c r="C9" t="s" s="1351">
        <v>211</v>
      </c>
      <c r="D9" s="1352">
        <f>'1.Spieltag'!L10</f>
        <v>0</v>
      </c>
      <c r="E9" s="1353">
        <f>'1.Spieltag'!M10</f>
        <v>0</v>
      </c>
      <c r="F9" s="1352">
        <f>'2.Spieltag'!L9</f>
        <v>0</v>
      </c>
      <c r="G9" s="1353">
        <f>'2.Spieltag'!M9</f>
        <v>0</v>
      </c>
      <c r="H9" s="1352">
        <f>'3.Spieltag'!L9</f>
        <v>0</v>
      </c>
      <c r="I9" s="1353">
        <f>'3.Spieltag'!M9</f>
        <v>0</v>
      </c>
      <c r="J9" s="1352">
        <f>'4.Spieltag'!L9</f>
        <v>0</v>
      </c>
      <c r="K9" s="1353">
        <f>'4.Spieltag'!M9</f>
        <v>0</v>
      </c>
      <c r="L9" s="1352">
        <f>'5.Spieltag'!L9</f>
        <v>0</v>
      </c>
      <c r="M9" s="1353">
        <f>'5.Spieltag'!M9</f>
        <v>0</v>
      </c>
      <c r="N9" s="1352">
        <f>'6.Spieltag'!L9</f>
        <v>0</v>
      </c>
      <c r="O9" s="1353">
        <f>'6.Spieltag'!M9</f>
        <v>0</v>
      </c>
      <c r="P9" s="1352">
        <f>'7.Spieltag'!L9</f>
        <v>0</v>
      </c>
      <c r="Q9" s="1353">
        <f>'7.Spieltag'!M9</f>
        <v>0</v>
      </c>
      <c r="R9" s="1352">
        <f>'8.Spieltag'!L9</f>
        <v>0</v>
      </c>
      <c r="S9" s="1353">
        <f>'8.Spieltag'!M9</f>
        <v>0</v>
      </c>
      <c r="T9" s="1352">
        <f>'9.Spieltag'!L9</f>
        <v>0</v>
      </c>
      <c r="U9" s="1353">
        <f>'9.Spieltag'!M9</f>
        <v>0</v>
      </c>
      <c r="V9" s="1739"/>
      <c r="W9" s="1740"/>
      <c r="X9" s="1739"/>
      <c r="Y9" s="1740"/>
      <c r="Z9" s="1739"/>
      <c r="AA9" s="1740"/>
      <c r="AB9" s="1739"/>
      <c r="AC9" s="1740"/>
      <c r="AD9" s="1739"/>
      <c r="AE9" s="1740"/>
      <c r="AF9" s="1739"/>
      <c r="AG9" s="1740"/>
      <c r="AH9" s="1739"/>
      <c r="AI9" s="1740"/>
      <c r="AJ9" s="1739"/>
      <c r="AK9" s="1740"/>
      <c r="AL9" s="1739"/>
      <c r="AM9" s="1740"/>
      <c r="AN9" s="1739"/>
      <c r="AO9" s="1740"/>
      <c r="AP9" s="1739"/>
      <c r="AQ9" s="1740"/>
    </row>
    <row r="10" ht="20.45" customHeight="1">
      <c r="A10" s="1354">
        <f>SUM(D10:U10)</f>
        <v>0</v>
      </c>
      <c r="B10" s="574"/>
      <c r="C10" t="s" s="1356">
        <v>212</v>
      </c>
      <c r="D10" s="1354">
        <f>'1.Spieltag'!L11</f>
        <v>0</v>
      </c>
      <c r="E10" s="1355">
        <f>'1.Spieltag'!M11</f>
        <v>0</v>
      </c>
      <c r="F10" s="1354">
        <f>'2.Spieltag'!L10</f>
        <v>0</v>
      </c>
      <c r="G10" s="1355">
        <f>'2.Spieltag'!M10</f>
        <v>0</v>
      </c>
      <c r="H10" s="1354">
        <f>'3.Spieltag'!L10</f>
        <v>0</v>
      </c>
      <c r="I10" s="1355">
        <f>'3.Spieltag'!M10</f>
        <v>0</v>
      </c>
      <c r="J10" s="1354">
        <f>'4.Spieltag'!L10</f>
        <v>0</v>
      </c>
      <c r="K10" s="1355">
        <f>'4.Spieltag'!M10</f>
        <v>0</v>
      </c>
      <c r="L10" s="1354">
        <f>'5.Spieltag'!L10</f>
        <v>0</v>
      </c>
      <c r="M10" s="1355">
        <f>'5.Spieltag'!M10</f>
        <v>0</v>
      </c>
      <c r="N10" s="1354">
        <f>'6.Spieltag'!L10</f>
        <v>0</v>
      </c>
      <c r="O10" s="1355">
        <f>'6.Spieltag'!M10</f>
        <v>0</v>
      </c>
      <c r="P10" s="1354">
        <f>'7.Spieltag'!L10</f>
        <v>0</v>
      </c>
      <c r="Q10" s="1355">
        <f>'7.Spieltag'!M10</f>
        <v>0</v>
      </c>
      <c r="R10" s="1354">
        <f>'8.Spieltag'!L10</f>
        <v>0</v>
      </c>
      <c r="S10" s="1355">
        <f>'8.Spieltag'!M10</f>
        <v>0</v>
      </c>
      <c r="T10" s="1354">
        <f>'9.Spieltag'!L10</f>
        <v>0</v>
      </c>
      <c r="U10" s="1355">
        <f>'9.Spieltag'!M10</f>
        <v>0</v>
      </c>
      <c r="V10" s="1737"/>
      <c r="W10" s="1738"/>
      <c r="X10" s="1737"/>
      <c r="Y10" s="1738"/>
      <c r="Z10" s="1737"/>
      <c r="AA10" s="1738"/>
      <c r="AB10" s="1737"/>
      <c r="AC10" s="1738"/>
      <c r="AD10" s="1737"/>
      <c r="AE10" s="1738"/>
      <c r="AF10" s="1737"/>
      <c r="AG10" s="1738"/>
      <c r="AH10" s="1737"/>
      <c r="AI10" s="1738"/>
      <c r="AJ10" s="1737"/>
      <c r="AK10" s="1738"/>
      <c r="AL10" s="1737"/>
      <c r="AM10" s="1738"/>
      <c r="AN10" s="1737"/>
      <c r="AO10" s="1738"/>
      <c r="AP10" s="1737"/>
      <c r="AQ10" s="1738"/>
    </row>
    <row r="11" ht="8.45" customHeight="1">
      <c r="A11" s="576">
        <f>SUM(D11:I11)</f>
        <v>0</v>
      </c>
      <c r="B11" s="577"/>
      <c r="C11" s="1743"/>
      <c r="D11" s="1744"/>
      <c r="E11" s="1359"/>
      <c r="F11" s="1358"/>
      <c r="G11" s="1359"/>
      <c r="H11" s="1358"/>
      <c r="I11" s="1359"/>
      <c r="J11" s="1358"/>
      <c r="K11" s="1359"/>
      <c r="L11" s="1358"/>
      <c r="M11" s="1359"/>
      <c r="N11" s="1358"/>
      <c r="O11" s="1359"/>
      <c r="P11" s="1358"/>
      <c r="Q11" s="1359"/>
      <c r="R11" s="1358"/>
      <c r="S11" s="1359"/>
      <c r="T11" s="1358"/>
      <c r="U11" s="1359"/>
      <c r="V11" s="1358"/>
      <c r="W11" s="1359"/>
      <c r="X11" s="1358"/>
      <c r="Y11" s="1359"/>
      <c r="Z11" s="1358"/>
      <c r="AA11" s="1359"/>
      <c r="AB11" s="1358"/>
      <c r="AC11" s="1359"/>
      <c r="AD11" s="1358"/>
      <c r="AE11" s="1359"/>
      <c r="AF11" s="1358"/>
      <c r="AG11" s="1359"/>
      <c r="AH11" s="1358"/>
      <c r="AI11" s="1359"/>
      <c r="AJ11" s="1358"/>
      <c r="AK11" s="1359"/>
      <c r="AL11" s="1358"/>
      <c r="AM11" s="1359"/>
      <c r="AN11" s="1358"/>
      <c r="AO11" s="1359"/>
      <c r="AP11" s="1358"/>
      <c r="AQ11" s="1359"/>
    </row>
    <row r="12" ht="20.45" customHeight="1">
      <c r="A12" s="1352">
        <f>SUM(D12:U12)</f>
        <v>0</v>
      </c>
      <c r="B12" t="s" s="585">
        <v>213</v>
      </c>
      <c r="C12" t="s" s="1362">
        <v>82</v>
      </c>
      <c r="D12" s="1768"/>
      <c r="E12" s="1769"/>
      <c r="F12" s="1768"/>
      <c r="G12" s="1769"/>
      <c r="H12" s="1768"/>
      <c r="I12" s="1769"/>
      <c r="J12" s="1768"/>
      <c r="K12" s="1769"/>
      <c r="L12" s="1768"/>
      <c r="M12" s="1769"/>
      <c r="N12" s="1768"/>
      <c r="O12" s="1769"/>
      <c r="P12" s="1768"/>
      <c r="Q12" s="1769"/>
      <c r="R12" s="1768"/>
      <c r="S12" s="1769"/>
      <c r="T12" s="1768"/>
      <c r="U12" s="1769"/>
      <c r="V12" s="1768"/>
      <c r="W12" s="1769"/>
      <c r="X12" s="1768"/>
      <c r="Y12" s="1769"/>
      <c r="Z12" s="1768"/>
      <c r="AA12" s="1769"/>
      <c r="AB12" s="1768"/>
      <c r="AC12" s="1769"/>
      <c r="AD12" s="1768"/>
      <c r="AE12" s="1769"/>
      <c r="AF12" s="1768"/>
      <c r="AG12" s="1769"/>
      <c r="AH12" s="1768"/>
      <c r="AI12" s="1769"/>
      <c r="AJ12" s="1768"/>
      <c r="AK12" s="1769"/>
      <c r="AL12" s="1768"/>
      <c r="AM12" s="1769"/>
      <c r="AN12" s="1768"/>
      <c r="AO12" s="1769"/>
      <c r="AP12" s="1768"/>
      <c r="AQ12" s="1769"/>
    </row>
    <row r="13" ht="20.45" customHeight="1">
      <c r="A13" s="1354">
        <f>SUM(D13:U13)</f>
        <v>0</v>
      </c>
      <c r="B13" s="574"/>
      <c r="C13" t="s" s="1356">
        <v>76</v>
      </c>
      <c r="D13" s="1768"/>
      <c r="E13" s="1769"/>
      <c r="F13" s="1768"/>
      <c r="G13" s="1769"/>
      <c r="H13" s="1768"/>
      <c r="I13" s="1769"/>
      <c r="J13" s="1768"/>
      <c r="K13" s="1769"/>
      <c r="L13" s="1768"/>
      <c r="M13" s="1769"/>
      <c r="N13" s="1768"/>
      <c r="O13" s="1769"/>
      <c r="P13" s="1768"/>
      <c r="Q13" s="1769"/>
      <c r="R13" s="1768"/>
      <c r="S13" s="1769"/>
      <c r="T13" s="1768"/>
      <c r="U13" s="1769"/>
      <c r="V13" s="1768"/>
      <c r="W13" s="1769"/>
      <c r="X13" s="1768"/>
      <c r="Y13" s="1769"/>
      <c r="Z13" s="1768"/>
      <c r="AA13" s="1769"/>
      <c r="AB13" s="1768"/>
      <c r="AC13" s="1769"/>
      <c r="AD13" s="1768"/>
      <c r="AE13" s="1769"/>
      <c r="AF13" s="1768"/>
      <c r="AG13" s="1769"/>
      <c r="AH13" s="1768"/>
      <c r="AI13" s="1769"/>
      <c r="AJ13" s="1768"/>
      <c r="AK13" s="1769"/>
      <c r="AL13" s="1768"/>
      <c r="AM13" s="1769"/>
      <c r="AN13" s="1768"/>
      <c r="AO13" s="1769"/>
      <c r="AP13" s="1768"/>
      <c r="AQ13" s="1769"/>
    </row>
    <row r="14" ht="8.45" customHeight="1">
      <c r="A14" s="576">
        <f>SUM(D14:I14)</f>
        <v>0</v>
      </c>
      <c r="B14" s="577"/>
      <c r="C14" s="1743"/>
      <c r="D14" s="1744"/>
      <c r="E14" s="1359"/>
      <c r="F14" s="1358"/>
      <c r="G14" s="1359"/>
      <c r="H14" s="1358"/>
      <c r="I14" s="1359"/>
      <c r="J14" s="1358"/>
      <c r="K14" s="1359"/>
      <c r="L14" s="1358"/>
      <c r="M14" s="1359"/>
      <c r="N14" s="1358"/>
      <c r="O14" s="1359"/>
      <c r="P14" s="1358"/>
      <c r="Q14" s="1359"/>
      <c r="R14" s="1358"/>
      <c r="S14" s="1359"/>
      <c r="T14" s="1358"/>
      <c r="U14" s="1359"/>
      <c r="V14" s="1358"/>
      <c r="W14" s="1359"/>
      <c r="X14" s="1358"/>
      <c r="Y14" s="1359"/>
      <c r="Z14" s="1358"/>
      <c r="AA14" s="1359"/>
      <c r="AB14" s="1358"/>
      <c r="AC14" s="1359"/>
      <c r="AD14" s="1358"/>
      <c r="AE14" s="1359"/>
      <c r="AF14" s="1358"/>
      <c r="AG14" s="1359"/>
      <c r="AH14" s="1358"/>
      <c r="AI14" s="1359"/>
      <c r="AJ14" s="1358"/>
      <c r="AK14" s="1359"/>
      <c r="AL14" s="1358"/>
      <c r="AM14" s="1359"/>
      <c r="AN14" s="1358"/>
      <c r="AO14" s="1359"/>
      <c r="AP14" s="1358"/>
      <c r="AQ14" s="1359"/>
    </row>
    <row r="15" ht="20.45" customHeight="1">
      <c r="A15" s="1352">
        <f>SUM(D15:U15)</f>
        <v>0</v>
      </c>
      <c r="B15" t="s" s="585">
        <v>214</v>
      </c>
      <c r="C15" t="s" s="1362">
        <v>215</v>
      </c>
      <c r="D15" s="1352">
        <f>'1.Spieltag'!L16</f>
        <v>0</v>
      </c>
      <c r="E15" s="1353">
        <f>'1.Spieltag'!M16</f>
        <v>0</v>
      </c>
      <c r="F15" s="1352">
        <f>'2.Spieltag'!L15</f>
        <v>0</v>
      </c>
      <c r="G15" s="1353">
        <f>'2.Spieltag'!M15</f>
        <v>0</v>
      </c>
      <c r="H15" s="1352">
        <f>'3.Spieltag'!L15</f>
        <v>0</v>
      </c>
      <c r="I15" s="1353">
        <f>'3.Spieltag'!M15</f>
        <v>0</v>
      </c>
      <c r="J15" s="1352">
        <f>'4.Spieltag'!L15</f>
        <v>0</v>
      </c>
      <c r="K15" s="1353">
        <f>'4.Spieltag'!M15</f>
        <v>0</v>
      </c>
      <c r="L15" s="1352">
        <f>'5.Spieltag'!L15</f>
        <v>0</v>
      </c>
      <c r="M15" s="1353">
        <f>'5.Spieltag'!M15</f>
        <v>0</v>
      </c>
      <c r="N15" s="1352">
        <f>'6.Spieltag'!L15</f>
        <v>0</v>
      </c>
      <c r="O15" s="1353">
        <f>'6.Spieltag'!M15</f>
        <v>0</v>
      </c>
      <c r="P15" s="1352">
        <f>'7.Spieltag'!L15</f>
        <v>0</v>
      </c>
      <c r="Q15" s="1353">
        <f>'7.Spieltag'!M15</f>
        <v>0</v>
      </c>
      <c r="R15" s="1352">
        <f>'8.Spieltag'!L15</f>
        <v>0</v>
      </c>
      <c r="S15" s="1353">
        <f>'8.Spieltag'!M15</f>
        <v>0</v>
      </c>
      <c r="T15" s="1352">
        <f>'9.Spieltag'!L15</f>
        <v>0</v>
      </c>
      <c r="U15" s="1353">
        <f>'9.Spieltag'!M15</f>
        <v>0</v>
      </c>
      <c r="V15" s="1739"/>
      <c r="W15" s="1740"/>
      <c r="X15" s="1739"/>
      <c r="Y15" s="1740"/>
      <c r="Z15" s="1739"/>
      <c r="AA15" s="1740"/>
      <c r="AB15" s="1739"/>
      <c r="AC15" s="1740"/>
      <c r="AD15" s="1739"/>
      <c r="AE15" s="1740"/>
      <c r="AF15" s="1739"/>
      <c r="AG15" s="1740"/>
      <c r="AH15" s="1739"/>
      <c r="AI15" s="1740"/>
      <c r="AJ15" s="1739"/>
      <c r="AK15" s="1740"/>
      <c r="AL15" s="1739"/>
      <c r="AM15" s="1740"/>
      <c r="AN15" s="1739"/>
      <c r="AO15" s="1740"/>
      <c r="AP15" s="1739"/>
      <c r="AQ15" s="1740"/>
    </row>
    <row r="16" ht="20.1" customHeight="1">
      <c r="A16" s="1354">
        <f>SUM(D16:U16)</f>
        <v>0</v>
      </c>
      <c r="B16" s="567"/>
      <c r="C16" t="s" s="1351">
        <v>216</v>
      </c>
      <c r="D16" s="1354">
        <f>'1.Spieltag'!L17</f>
        <v>0</v>
      </c>
      <c r="E16" s="1355">
        <f>'1.Spieltag'!M17</f>
        <v>0</v>
      </c>
      <c r="F16" s="1354">
        <f>'2.Spieltag'!L16</f>
        <v>0</v>
      </c>
      <c r="G16" s="1355">
        <f>'2.Spieltag'!M16</f>
        <v>0</v>
      </c>
      <c r="H16" s="1354">
        <f>'3.Spieltag'!L16</f>
        <v>0</v>
      </c>
      <c r="I16" s="1355">
        <f>'3.Spieltag'!M16</f>
        <v>0</v>
      </c>
      <c r="J16" s="1354">
        <f>'4.Spieltag'!L16</f>
        <v>0</v>
      </c>
      <c r="K16" s="1355">
        <f>'4.Spieltag'!M16</f>
        <v>0</v>
      </c>
      <c r="L16" s="1354">
        <f>'5.Spieltag'!L16</f>
        <v>0</v>
      </c>
      <c r="M16" s="1355">
        <f>'5.Spieltag'!M16</f>
        <v>0</v>
      </c>
      <c r="N16" s="1354">
        <f>'6.Spieltag'!L16</f>
        <v>0</v>
      </c>
      <c r="O16" s="1355">
        <f>'6.Spieltag'!M16</f>
        <v>0</v>
      </c>
      <c r="P16" s="1354">
        <f>'7.Spieltag'!L16</f>
        <v>0</v>
      </c>
      <c r="Q16" s="1355">
        <f>'7.Spieltag'!M16</f>
        <v>0</v>
      </c>
      <c r="R16" s="1354">
        <f>'8.Spieltag'!L16</f>
        <v>0</v>
      </c>
      <c r="S16" s="1355">
        <f>'8.Spieltag'!M16</f>
        <v>0</v>
      </c>
      <c r="T16" s="1354">
        <f>'9.Spieltag'!L16</f>
        <v>0</v>
      </c>
      <c r="U16" s="1355">
        <f>'9.Spieltag'!M16</f>
        <v>0</v>
      </c>
      <c r="V16" s="1737"/>
      <c r="W16" s="1738"/>
      <c r="X16" s="1737"/>
      <c r="Y16" s="1738"/>
      <c r="Z16" s="1737"/>
      <c r="AA16" s="1738"/>
      <c r="AB16" s="1737"/>
      <c r="AC16" s="1738"/>
      <c r="AD16" s="1737"/>
      <c r="AE16" s="1738"/>
      <c r="AF16" s="1737"/>
      <c r="AG16" s="1738"/>
      <c r="AH16" s="1737"/>
      <c r="AI16" s="1738"/>
      <c r="AJ16" s="1737"/>
      <c r="AK16" s="1738"/>
      <c r="AL16" s="1737"/>
      <c r="AM16" s="1738"/>
      <c r="AN16" s="1737"/>
      <c r="AO16" s="1738"/>
      <c r="AP16" s="1737"/>
      <c r="AQ16" s="1738"/>
    </row>
    <row r="17" ht="20.45" customHeight="1">
      <c r="A17" s="1352">
        <f>SUM(D17:U17)</f>
        <v>0</v>
      </c>
      <c r="B17" s="574"/>
      <c r="C17" t="s" s="1356">
        <v>217</v>
      </c>
      <c r="D17" s="1352">
        <f>'1.Spieltag'!L18</f>
        <v>0</v>
      </c>
      <c r="E17" s="1353">
        <f>'1.Spieltag'!M18</f>
        <v>0</v>
      </c>
      <c r="F17" s="1352">
        <f>'2.Spieltag'!L17</f>
        <v>0</v>
      </c>
      <c r="G17" s="1353">
        <f>'2.Spieltag'!M17</f>
        <v>0</v>
      </c>
      <c r="H17" s="1352">
        <f>'3.Spieltag'!L17</f>
        <v>0</v>
      </c>
      <c r="I17" s="1353">
        <f>'3.Spieltag'!M17</f>
        <v>0</v>
      </c>
      <c r="J17" s="1352">
        <f>'4.Spieltag'!L17</f>
        <v>0</v>
      </c>
      <c r="K17" s="1353">
        <f>'4.Spieltag'!M17</f>
        <v>0</v>
      </c>
      <c r="L17" s="1352">
        <f>'5.Spieltag'!L17</f>
        <v>0</v>
      </c>
      <c r="M17" s="1353">
        <f>'5.Spieltag'!M17</f>
        <v>0</v>
      </c>
      <c r="N17" s="1352">
        <f>'6.Spieltag'!L17</f>
        <v>0</v>
      </c>
      <c r="O17" s="1353">
        <f>'6.Spieltag'!M17</f>
        <v>0</v>
      </c>
      <c r="P17" s="1352">
        <f>'7.Spieltag'!L17</f>
        <v>0</v>
      </c>
      <c r="Q17" s="1353">
        <f>'7.Spieltag'!M17</f>
        <v>0</v>
      </c>
      <c r="R17" s="1352">
        <f>'8.Spieltag'!L17</f>
        <v>0</v>
      </c>
      <c r="S17" s="1353">
        <f>'8.Spieltag'!M17</f>
        <v>0</v>
      </c>
      <c r="T17" s="1352">
        <f>'9.Spieltag'!L17</f>
        <v>0</v>
      </c>
      <c r="U17" s="1353">
        <f>'9.Spieltag'!M17</f>
        <v>0</v>
      </c>
      <c r="V17" s="1739"/>
      <c r="W17" s="1740"/>
      <c r="X17" s="1739"/>
      <c r="Y17" s="1740"/>
      <c r="Z17" s="1739"/>
      <c r="AA17" s="1740"/>
      <c r="AB17" s="1739"/>
      <c r="AC17" s="1740"/>
      <c r="AD17" s="1739"/>
      <c r="AE17" s="1740"/>
      <c r="AF17" s="1739"/>
      <c r="AG17" s="1740"/>
      <c r="AH17" s="1739"/>
      <c r="AI17" s="1740"/>
      <c r="AJ17" s="1739"/>
      <c r="AK17" s="1740"/>
      <c r="AL17" s="1739"/>
      <c r="AM17" s="1740"/>
      <c r="AN17" s="1739"/>
      <c r="AO17" s="1740"/>
      <c r="AP17" s="1739"/>
      <c r="AQ17" s="1740"/>
    </row>
    <row r="18" ht="8.45" customHeight="1">
      <c r="A18" s="576">
        <f>SUM(D18:I18)</f>
        <v>0</v>
      </c>
      <c r="B18" s="577"/>
      <c r="C18" s="1743"/>
      <c r="D18" s="1744"/>
      <c r="E18" s="1359"/>
      <c r="F18" s="1358"/>
      <c r="G18" s="1359"/>
      <c r="H18" s="1358"/>
      <c r="I18" s="1359"/>
      <c r="J18" s="1358"/>
      <c r="K18" s="1359"/>
      <c r="L18" s="1358"/>
      <c r="M18" s="1359"/>
      <c r="N18" s="1358"/>
      <c r="O18" s="1359"/>
      <c r="P18" s="1358"/>
      <c r="Q18" s="1359"/>
      <c r="R18" s="1358"/>
      <c r="S18" s="1359"/>
      <c r="T18" s="1358"/>
      <c r="U18" s="1359"/>
      <c r="V18" s="1358"/>
      <c r="W18" s="1359"/>
      <c r="X18" s="1358"/>
      <c r="Y18" s="1359"/>
      <c r="Z18" s="1358"/>
      <c r="AA18" s="1359"/>
      <c r="AB18" s="1358"/>
      <c r="AC18" s="1359"/>
      <c r="AD18" s="1358"/>
      <c r="AE18" s="1359"/>
      <c r="AF18" s="1358"/>
      <c r="AG18" s="1359"/>
      <c r="AH18" s="1358"/>
      <c r="AI18" s="1359"/>
      <c r="AJ18" s="1358"/>
      <c r="AK18" s="1359"/>
      <c r="AL18" s="1358"/>
      <c r="AM18" s="1359"/>
      <c r="AN18" s="1358"/>
      <c r="AO18" s="1359"/>
      <c r="AP18" s="1358"/>
      <c r="AQ18" s="1359"/>
    </row>
    <row r="19" ht="20.45" customHeight="1">
      <c r="A19" s="1354">
        <f>SUM(D19:U19)</f>
        <v>0</v>
      </c>
      <c r="B19" t="s" s="585">
        <v>218</v>
      </c>
      <c r="C19" t="s" s="1362">
        <v>52</v>
      </c>
      <c r="D19" s="1354">
        <f>'1.Spieltag'!L20</f>
        <v>0</v>
      </c>
      <c r="E19" s="1355">
        <f>'1.Spieltag'!M20</f>
        <v>0</v>
      </c>
      <c r="F19" s="1354">
        <f>'2.Spieltag'!L19</f>
        <v>0</v>
      </c>
      <c r="G19" s="1355">
        <f>'2.Spieltag'!M19</f>
        <v>0</v>
      </c>
      <c r="H19" s="1354">
        <f>'3.Spieltag'!L19</f>
        <v>0</v>
      </c>
      <c r="I19" s="1355">
        <f>'3.Spieltag'!M19</f>
        <v>0</v>
      </c>
      <c r="J19" s="1354">
        <f>'4.Spieltag'!L19</f>
        <v>0</v>
      </c>
      <c r="K19" s="1355">
        <f>'4.Spieltag'!M19</f>
        <v>0</v>
      </c>
      <c r="L19" s="1354">
        <f>'5.Spieltag'!L19</f>
        <v>0</v>
      </c>
      <c r="M19" s="1355">
        <f>'5.Spieltag'!M19</f>
        <v>0</v>
      </c>
      <c r="N19" s="1354">
        <f>'6.Spieltag'!L19</f>
        <v>0</v>
      </c>
      <c r="O19" s="1355">
        <f>'6.Spieltag'!M19</f>
        <v>0</v>
      </c>
      <c r="P19" s="1354">
        <f>'7.Spieltag'!L19</f>
        <v>0</v>
      </c>
      <c r="Q19" s="1355">
        <f>'7.Spieltag'!M19</f>
        <v>0</v>
      </c>
      <c r="R19" s="1354">
        <f>'8.Spieltag'!L19</f>
        <v>0</v>
      </c>
      <c r="S19" s="1355">
        <f>'8.Spieltag'!M19</f>
        <v>0</v>
      </c>
      <c r="T19" s="1354">
        <f>'9.Spieltag'!L19</f>
        <v>0</v>
      </c>
      <c r="U19" s="1355">
        <f>'9.Spieltag'!M19</f>
        <v>0</v>
      </c>
      <c r="V19" s="1737"/>
      <c r="W19" s="1738"/>
      <c r="X19" s="1737"/>
      <c r="Y19" s="1738"/>
      <c r="Z19" s="1737"/>
      <c r="AA19" s="1738"/>
      <c r="AB19" s="1737"/>
      <c r="AC19" s="1738"/>
      <c r="AD19" s="1737"/>
      <c r="AE19" s="1738"/>
      <c r="AF19" s="1737"/>
      <c r="AG19" s="1738"/>
      <c r="AH19" s="1737"/>
      <c r="AI19" s="1738"/>
      <c r="AJ19" s="1737"/>
      <c r="AK19" s="1738"/>
      <c r="AL19" s="1737"/>
      <c r="AM19" s="1738"/>
      <c r="AN19" s="1737"/>
      <c r="AO19" s="1738"/>
      <c r="AP19" s="1737"/>
      <c r="AQ19" s="1738"/>
    </row>
    <row r="20" ht="20.1" customHeight="1">
      <c r="A20" s="1352">
        <f>SUM(D20:U20)</f>
        <v>7</v>
      </c>
      <c r="B20" s="567"/>
      <c r="C20" t="s" s="1366">
        <v>219</v>
      </c>
      <c r="D20" s="1352">
        <f>'1.Spieltag'!L21</f>
        <v>2</v>
      </c>
      <c r="E20" s="1353">
        <f>'1.Spieltag'!M21</f>
        <v>0</v>
      </c>
      <c r="F20" s="1352">
        <f>'2.Spieltag'!L20</f>
        <v>0</v>
      </c>
      <c r="G20" s="1353">
        <f>'2.Spieltag'!M20</f>
        <v>0</v>
      </c>
      <c r="H20" s="1352">
        <f>'3.Spieltag'!L20</f>
        <v>0</v>
      </c>
      <c r="I20" s="1353">
        <f>'3.Spieltag'!M20</f>
        <v>0</v>
      </c>
      <c r="J20" s="1352">
        <f>'4.Spieltag'!L20</f>
        <v>1</v>
      </c>
      <c r="K20" s="1353">
        <f>'4.Spieltag'!M20</f>
        <v>3</v>
      </c>
      <c r="L20" s="1352">
        <f>'5.Spieltag'!L20</f>
        <v>1</v>
      </c>
      <c r="M20" s="1353">
        <f>'5.Spieltag'!M20</f>
        <v>0</v>
      </c>
      <c r="N20" s="1352">
        <f>'6.Spieltag'!L20</f>
        <v>0</v>
      </c>
      <c r="O20" s="1353">
        <f>'6.Spieltag'!M20</f>
        <v>0</v>
      </c>
      <c r="P20" s="1352">
        <f>'7.Spieltag'!L20</f>
        <v>0</v>
      </c>
      <c r="Q20" s="1353">
        <f>'7.Spieltag'!M20</f>
        <v>0</v>
      </c>
      <c r="R20" s="1352">
        <f>'8.Spieltag'!L20</f>
        <v>0</v>
      </c>
      <c r="S20" s="1353">
        <f>'8.Spieltag'!M20</f>
        <v>0</v>
      </c>
      <c r="T20" s="1352">
        <f>'9.Spieltag'!L20</f>
        <v>0</v>
      </c>
      <c r="U20" s="1353">
        <f>'9.Spieltag'!M20</f>
        <v>0</v>
      </c>
      <c r="V20" s="1739"/>
      <c r="W20" s="1740"/>
      <c r="X20" s="1739"/>
      <c r="Y20" s="1740"/>
      <c r="Z20" s="1739"/>
      <c r="AA20" s="1740"/>
      <c r="AB20" s="1739"/>
      <c r="AC20" s="1740"/>
      <c r="AD20" s="1739"/>
      <c r="AE20" s="1740"/>
      <c r="AF20" s="1739"/>
      <c r="AG20" s="1740"/>
      <c r="AH20" s="1739"/>
      <c r="AI20" s="1740"/>
      <c r="AJ20" s="1739"/>
      <c r="AK20" s="1740"/>
      <c r="AL20" s="1739"/>
      <c r="AM20" s="1740"/>
      <c r="AN20" s="1739"/>
      <c r="AO20" s="1740"/>
      <c r="AP20" s="1739"/>
      <c r="AQ20" s="1740"/>
    </row>
    <row r="21" ht="20.1" customHeight="1">
      <c r="A21" s="1354">
        <f>SUM(D21:U21)</f>
        <v>0</v>
      </c>
      <c r="B21" s="567"/>
      <c r="C21" t="s" s="1366">
        <v>220</v>
      </c>
      <c r="D21" s="1354">
        <f>'1.Spieltag'!L22</f>
        <v>0</v>
      </c>
      <c r="E21" s="1355">
        <f>'1.Spieltag'!M22</f>
        <v>0</v>
      </c>
      <c r="F21" s="1354">
        <f>'2.Spieltag'!L21</f>
        <v>0</v>
      </c>
      <c r="G21" s="1355">
        <f>'2.Spieltag'!M21</f>
        <v>0</v>
      </c>
      <c r="H21" s="1354">
        <f>'3.Spieltag'!L21</f>
        <v>0</v>
      </c>
      <c r="I21" s="1355">
        <f>'3.Spieltag'!M21</f>
        <v>0</v>
      </c>
      <c r="J21" s="1354">
        <f>'4.Spieltag'!L21</f>
        <v>0</v>
      </c>
      <c r="K21" s="1355">
        <f>'4.Spieltag'!M21</f>
        <v>0</v>
      </c>
      <c r="L21" s="1354">
        <f>'5.Spieltag'!L21</f>
        <v>0</v>
      </c>
      <c r="M21" s="1355">
        <f>'5.Spieltag'!M21</f>
        <v>0</v>
      </c>
      <c r="N21" s="1354">
        <f>'6.Spieltag'!L21</f>
        <v>0</v>
      </c>
      <c r="O21" s="1355">
        <f>'6.Spieltag'!M21</f>
        <v>0</v>
      </c>
      <c r="P21" s="1354">
        <f>'7.Spieltag'!L21</f>
        <v>0</v>
      </c>
      <c r="Q21" s="1355">
        <f>'7.Spieltag'!M21</f>
        <v>0</v>
      </c>
      <c r="R21" s="1354">
        <f>'8.Spieltag'!L21</f>
        <v>0</v>
      </c>
      <c r="S21" s="1355">
        <f>'8.Spieltag'!M21</f>
        <v>0</v>
      </c>
      <c r="T21" s="1354">
        <f>'9.Spieltag'!L21</f>
        <v>0</v>
      </c>
      <c r="U21" s="1355">
        <f>'9.Spieltag'!M21</f>
        <v>0</v>
      </c>
      <c r="V21" s="1737"/>
      <c r="W21" s="1738"/>
      <c r="X21" s="1737"/>
      <c r="Y21" s="1738"/>
      <c r="Z21" s="1737"/>
      <c r="AA21" s="1738"/>
      <c r="AB21" s="1737"/>
      <c r="AC21" s="1738"/>
      <c r="AD21" s="1737"/>
      <c r="AE21" s="1738"/>
      <c r="AF21" s="1737"/>
      <c r="AG21" s="1738"/>
      <c r="AH21" s="1737"/>
      <c r="AI21" s="1738"/>
      <c r="AJ21" s="1737"/>
      <c r="AK21" s="1738"/>
      <c r="AL21" s="1737"/>
      <c r="AM21" s="1738"/>
      <c r="AN21" s="1737"/>
      <c r="AO21" s="1738"/>
      <c r="AP21" s="1737"/>
      <c r="AQ21" s="1738"/>
    </row>
    <row r="22" ht="20.1" customHeight="1">
      <c r="A22" s="1352">
        <f>SUM(D22:U22)</f>
        <v>0</v>
      </c>
      <c r="B22" s="567"/>
      <c r="C22" t="s" s="1366">
        <v>221</v>
      </c>
      <c r="D22" s="1352">
        <f>'1.Spieltag'!L23</f>
        <v>0</v>
      </c>
      <c r="E22" s="1353">
        <f>'1.Spieltag'!M23</f>
        <v>0</v>
      </c>
      <c r="F22" s="1352">
        <f>'2.Spieltag'!L22</f>
        <v>0</v>
      </c>
      <c r="G22" s="1353">
        <f>'2.Spieltag'!M22</f>
        <v>0</v>
      </c>
      <c r="H22" s="1352">
        <f>'3.Spieltag'!L22</f>
        <v>0</v>
      </c>
      <c r="I22" s="1353">
        <f>'3.Spieltag'!M22</f>
        <v>0</v>
      </c>
      <c r="J22" s="1352">
        <f>'4.Spieltag'!L22</f>
        <v>0</v>
      </c>
      <c r="K22" s="1353">
        <f>'4.Spieltag'!M22</f>
        <v>0</v>
      </c>
      <c r="L22" s="1352">
        <f>'5.Spieltag'!L22</f>
        <v>0</v>
      </c>
      <c r="M22" s="1353">
        <f>'5.Spieltag'!M22</f>
        <v>0</v>
      </c>
      <c r="N22" s="1352">
        <f>'6.Spieltag'!L22</f>
        <v>0</v>
      </c>
      <c r="O22" s="1353">
        <f>'6.Spieltag'!M22</f>
        <v>0</v>
      </c>
      <c r="P22" s="1352">
        <f>'7.Spieltag'!L22</f>
        <v>0</v>
      </c>
      <c r="Q22" s="1353">
        <f>'7.Spieltag'!M22</f>
        <v>0</v>
      </c>
      <c r="R22" s="1352">
        <f>'8.Spieltag'!L22</f>
        <v>0</v>
      </c>
      <c r="S22" s="1353">
        <f>'8.Spieltag'!M22</f>
        <v>0</v>
      </c>
      <c r="T22" s="1352">
        <f>'9.Spieltag'!L22</f>
        <v>0</v>
      </c>
      <c r="U22" s="1353">
        <f>'9.Spieltag'!M22</f>
        <v>0</v>
      </c>
      <c r="V22" s="1739"/>
      <c r="W22" s="1740"/>
      <c r="X22" s="1739"/>
      <c r="Y22" s="1740"/>
      <c r="Z22" s="1739"/>
      <c r="AA22" s="1740"/>
      <c r="AB22" s="1739"/>
      <c r="AC22" s="1740"/>
      <c r="AD22" s="1739"/>
      <c r="AE22" s="1740"/>
      <c r="AF22" s="1739"/>
      <c r="AG22" s="1740"/>
      <c r="AH22" s="1739"/>
      <c r="AI22" s="1740"/>
      <c r="AJ22" s="1739"/>
      <c r="AK22" s="1740"/>
      <c r="AL22" s="1739"/>
      <c r="AM22" s="1740"/>
      <c r="AN22" s="1739"/>
      <c r="AO22" s="1740"/>
      <c r="AP22" s="1739"/>
      <c r="AQ22" s="1740"/>
    </row>
    <row r="23" ht="20.1" customHeight="1">
      <c r="A23" s="1354">
        <f>SUM(D23:U23)</f>
        <v>4</v>
      </c>
      <c r="B23" s="567"/>
      <c r="C23" t="s" s="1366">
        <v>222</v>
      </c>
      <c r="D23" s="1354">
        <f>'1.Spieltag'!L24</f>
        <v>2</v>
      </c>
      <c r="E23" s="1355">
        <f>'1.Spieltag'!M24</f>
        <v>0</v>
      </c>
      <c r="F23" s="1354">
        <f>'2.Spieltag'!L23</f>
        <v>0</v>
      </c>
      <c r="G23" s="1355">
        <f>'2.Spieltag'!M23</f>
        <v>0</v>
      </c>
      <c r="H23" s="1354">
        <f>'3.Spieltag'!L23</f>
        <v>0</v>
      </c>
      <c r="I23" s="1355">
        <f>'3.Spieltag'!M23</f>
        <v>0</v>
      </c>
      <c r="J23" s="1354">
        <f>'4.Spieltag'!L23</f>
        <v>1</v>
      </c>
      <c r="K23" s="1355">
        <f>'4.Spieltag'!M23</f>
        <v>1</v>
      </c>
      <c r="L23" s="1354">
        <f>'5.Spieltag'!L23</f>
        <v>0</v>
      </c>
      <c r="M23" s="1355">
        <f>'5.Spieltag'!M23</f>
        <v>0</v>
      </c>
      <c r="N23" s="1354">
        <f>'6.Spieltag'!L23</f>
        <v>0</v>
      </c>
      <c r="O23" s="1355">
        <f>'6.Spieltag'!M23</f>
        <v>0</v>
      </c>
      <c r="P23" s="1354">
        <f>'7.Spieltag'!L23</f>
        <v>0</v>
      </c>
      <c r="Q23" s="1355">
        <f>'7.Spieltag'!M23</f>
        <v>0</v>
      </c>
      <c r="R23" s="1354">
        <f>'8.Spieltag'!L23</f>
        <v>0</v>
      </c>
      <c r="S23" s="1355">
        <f>'8.Spieltag'!M23</f>
        <v>0</v>
      </c>
      <c r="T23" s="1354">
        <f>'9.Spieltag'!L23</f>
        <v>0</v>
      </c>
      <c r="U23" s="1355">
        <f>'9.Spieltag'!M23</f>
        <v>0</v>
      </c>
      <c r="V23" s="1737"/>
      <c r="W23" s="1738"/>
      <c r="X23" s="1737"/>
      <c r="Y23" s="1738"/>
      <c r="Z23" s="1737"/>
      <c r="AA23" s="1738"/>
      <c r="AB23" s="1737"/>
      <c r="AC23" s="1738"/>
      <c r="AD23" s="1737"/>
      <c r="AE23" s="1738"/>
      <c r="AF23" s="1737"/>
      <c r="AG23" s="1738"/>
      <c r="AH23" s="1737"/>
      <c r="AI23" s="1738"/>
      <c r="AJ23" s="1737"/>
      <c r="AK23" s="1738"/>
      <c r="AL23" s="1737"/>
      <c r="AM23" s="1738"/>
      <c r="AN23" s="1737"/>
      <c r="AO23" s="1738"/>
      <c r="AP23" s="1737"/>
      <c r="AQ23" s="1738"/>
    </row>
    <row r="24" ht="20.1" customHeight="1">
      <c r="A24" s="1352">
        <f>SUM(D24:U24)</f>
        <v>0</v>
      </c>
      <c r="B24" s="567"/>
      <c r="C24" t="s" s="1366">
        <v>223</v>
      </c>
      <c r="D24" s="1352">
        <f>'1.Spieltag'!L25</f>
        <v>0</v>
      </c>
      <c r="E24" s="1353">
        <f>'1.Spieltag'!M25</f>
        <v>0</v>
      </c>
      <c r="F24" s="1352">
        <f>'2.Spieltag'!L24</f>
        <v>0</v>
      </c>
      <c r="G24" s="1353">
        <f>'2.Spieltag'!M24</f>
        <v>0</v>
      </c>
      <c r="H24" s="1352">
        <f>'3.Spieltag'!L24</f>
        <v>0</v>
      </c>
      <c r="I24" s="1353">
        <f>'3.Spieltag'!M24</f>
        <v>0</v>
      </c>
      <c r="J24" s="1352">
        <f>'4.Spieltag'!L24</f>
        <v>0</v>
      </c>
      <c r="K24" s="1353">
        <f>'4.Spieltag'!M24</f>
        <v>0</v>
      </c>
      <c r="L24" s="1352">
        <f>'5.Spieltag'!L24</f>
        <v>0</v>
      </c>
      <c r="M24" s="1353">
        <f>'5.Spieltag'!M24</f>
        <v>0</v>
      </c>
      <c r="N24" s="1352">
        <f>'6.Spieltag'!L24</f>
        <v>0</v>
      </c>
      <c r="O24" s="1353">
        <f>'6.Spieltag'!M24</f>
        <v>0</v>
      </c>
      <c r="P24" s="1352">
        <f>'7.Spieltag'!L24</f>
        <v>0</v>
      </c>
      <c r="Q24" s="1353">
        <f>'7.Spieltag'!M24</f>
        <v>0</v>
      </c>
      <c r="R24" s="1352">
        <f>'8.Spieltag'!L24</f>
        <v>0</v>
      </c>
      <c r="S24" s="1353">
        <f>'8.Spieltag'!M24</f>
        <v>0</v>
      </c>
      <c r="T24" s="1352">
        <f>'9.Spieltag'!L24</f>
        <v>0</v>
      </c>
      <c r="U24" s="1353">
        <f>'9.Spieltag'!M24</f>
        <v>0</v>
      </c>
      <c r="V24" s="1739"/>
      <c r="W24" s="1740"/>
      <c r="X24" s="1739"/>
      <c r="Y24" s="1740"/>
      <c r="Z24" s="1739"/>
      <c r="AA24" s="1740"/>
      <c r="AB24" s="1739"/>
      <c r="AC24" s="1740"/>
      <c r="AD24" s="1739"/>
      <c r="AE24" s="1740"/>
      <c r="AF24" s="1739"/>
      <c r="AG24" s="1740"/>
      <c r="AH24" s="1739"/>
      <c r="AI24" s="1740"/>
      <c r="AJ24" s="1739"/>
      <c r="AK24" s="1740"/>
      <c r="AL24" s="1739"/>
      <c r="AM24" s="1740"/>
      <c r="AN24" s="1739"/>
      <c r="AO24" s="1740"/>
      <c r="AP24" s="1739"/>
      <c r="AQ24" s="1740"/>
    </row>
    <row r="25" ht="20.1" customHeight="1">
      <c r="A25" s="1354">
        <f>SUM(D25:U25)</f>
        <v>3</v>
      </c>
      <c r="B25" s="567"/>
      <c r="C25" t="s" s="1366">
        <v>409</v>
      </c>
      <c r="D25" s="1354">
        <f>'1.Spieltag'!L26</f>
        <v>0</v>
      </c>
      <c r="E25" s="1355">
        <f>'1.Spieltag'!M26</f>
        <v>0</v>
      </c>
      <c r="F25" s="1354">
        <f>'2.Spieltag'!L25</f>
        <v>0</v>
      </c>
      <c r="G25" s="1355">
        <f>'2.Spieltag'!M25</f>
        <v>0</v>
      </c>
      <c r="H25" s="1354">
        <f>'3.Spieltag'!L25</f>
        <v>0</v>
      </c>
      <c r="I25" s="1355">
        <f>'3.Spieltag'!M25</f>
        <v>0</v>
      </c>
      <c r="J25" s="1354">
        <f>'4.Spieltag'!L25</f>
        <v>0</v>
      </c>
      <c r="K25" s="1355">
        <f>'4.Spieltag'!M25</f>
        <v>2</v>
      </c>
      <c r="L25" s="1354">
        <f>'5.Spieltag'!L25</f>
        <v>1</v>
      </c>
      <c r="M25" s="1355">
        <f>'5.Spieltag'!M25</f>
        <v>0</v>
      </c>
      <c r="N25" s="1354">
        <f>'6.Spieltag'!L25</f>
        <v>0</v>
      </c>
      <c r="O25" s="1355">
        <f>'6.Spieltag'!M25</f>
        <v>0</v>
      </c>
      <c r="P25" s="1354">
        <f>'7.Spieltag'!L25</f>
        <v>0</v>
      </c>
      <c r="Q25" s="1355">
        <f>'7.Spieltag'!M25</f>
        <v>0</v>
      </c>
      <c r="R25" s="1354">
        <f>'8.Spieltag'!L25</f>
        <v>0</v>
      </c>
      <c r="S25" s="1355">
        <f>'8.Spieltag'!M25</f>
        <v>0</v>
      </c>
      <c r="T25" s="1354">
        <f>'9.Spieltag'!L25</f>
        <v>0</v>
      </c>
      <c r="U25" s="1355">
        <f>'9.Spieltag'!M25</f>
        <v>0</v>
      </c>
      <c r="V25" s="1737"/>
      <c r="W25" s="1738"/>
      <c r="X25" s="1737"/>
      <c r="Y25" s="1738"/>
      <c r="Z25" s="1737"/>
      <c r="AA25" s="1738"/>
      <c r="AB25" s="1737"/>
      <c r="AC25" s="1738"/>
      <c r="AD25" s="1737"/>
      <c r="AE25" s="1738"/>
      <c r="AF25" s="1737"/>
      <c r="AG25" s="1738"/>
      <c r="AH25" s="1737"/>
      <c r="AI25" s="1738"/>
      <c r="AJ25" s="1737"/>
      <c r="AK25" s="1738"/>
      <c r="AL25" s="1737"/>
      <c r="AM25" s="1738"/>
      <c r="AN25" s="1737"/>
      <c r="AO25" s="1738"/>
      <c r="AP25" s="1737"/>
      <c r="AQ25" s="1738"/>
    </row>
    <row r="26" ht="20.1" customHeight="1">
      <c r="A26" s="1352">
        <f>SUM(D26:U26)</f>
        <v>1</v>
      </c>
      <c r="B26" s="567"/>
      <c r="C26" t="s" s="1351">
        <v>225</v>
      </c>
      <c r="D26" s="1352">
        <f>'1.Spieltag'!L27</f>
        <v>0</v>
      </c>
      <c r="E26" s="1353">
        <f>'1.Spieltag'!M27</f>
        <v>0</v>
      </c>
      <c r="F26" s="1352">
        <f>'2.Spieltag'!L26</f>
        <v>0</v>
      </c>
      <c r="G26" s="1353">
        <f>'2.Spieltag'!M26</f>
        <v>0</v>
      </c>
      <c r="H26" s="1352">
        <f>'3.Spieltag'!L26</f>
        <v>0</v>
      </c>
      <c r="I26" s="1353">
        <f>'3.Spieltag'!M26</f>
        <v>0</v>
      </c>
      <c r="J26" s="1352">
        <f>'4.Spieltag'!L26</f>
        <v>0</v>
      </c>
      <c r="K26" s="1353">
        <f>'4.Spieltag'!M26</f>
        <v>1</v>
      </c>
      <c r="L26" s="1352">
        <f>'5.Spieltag'!L26</f>
        <v>0</v>
      </c>
      <c r="M26" s="1353">
        <f>'5.Spieltag'!M26</f>
        <v>0</v>
      </c>
      <c r="N26" s="1352">
        <f>'6.Spieltag'!L26</f>
        <v>0</v>
      </c>
      <c r="O26" s="1353">
        <f>'6.Spieltag'!M26</f>
        <v>0</v>
      </c>
      <c r="P26" s="1352">
        <f>'7.Spieltag'!L26</f>
        <v>0</v>
      </c>
      <c r="Q26" s="1353">
        <f>'7.Spieltag'!M26</f>
        <v>0</v>
      </c>
      <c r="R26" s="1352">
        <f>'8.Spieltag'!L26</f>
        <v>0</v>
      </c>
      <c r="S26" s="1353">
        <f>'8.Spieltag'!M26</f>
        <v>0</v>
      </c>
      <c r="T26" s="1352">
        <f>'9.Spieltag'!L26</f>
        <v>0</v>
      </c>
      <c r="U26" s="1353">
        <f>'9.Spieltag'!M26</f>
        <v>0</v>
      </c>
      <c r="V26" s="1739"/>
      <c r="W26" s="1740"/>
      <c r="X26" s="1739"/>
      <c r="Y26" s="1740"/>
      <c r="Z26" s="1739"/>
      <c r="AA26" s="1740"/>
      <c r="AB26" s="1739"/>
      <c r="AC26" s="1740"/>
      <c r="AD26" s="1739"/>
      <c r="AE26" s="1740"/>
      <c r="AF26" s="1739"/>
      <c r="AG26" s="1740"/>
      <c r="AH26" s="1739"/>
      <c r="AI26" s="1740"/>
      <c r="AJ26" s="1739"/>
      <c r="AK26" s="1740"/>
      <c r="AL26" s="1739"/>
      <c r="AM26" s="1740"/>
      <c r="AN26" s="1739"/>
      <c r="AO26" s="1740"/>
      <c r="AP26" s="1739"/>
      <c r="AQ26" s="1740"/>
    </row>
    <row r="27" ht="20.1" customHeight="1">
      <c r="A27" s="1354">
        <f>SUM(D27:U27)</f>
        <v>2</v>
      </c>
      <c r="B27" s="567"/>
      <c r="C27" t="s" s="1351">
        <v>226</v>
      </c>
      <c r="D27" s="1354">
        <f>'1.Spieltag'!L28</f>
        <v>1</v>
      </c>
      <c r="E27" s="1355">
        <f>'1.Spieltag'!M28</f>
        <v>0</v>
      </c>
      <c r="F27" s="1354">
        <f>'2.Spieltag'!L27</f>
        <v>0</v>
      </c>
      <c r="G27" s="1355">
        <f>'2.Spieltag'!M27</f>
        <v>0</v>
      </c>
      <c r="H27" s="1354">
        <f>'3.Spieltag'!L27</f>
        <v>0</v>
      </c>
      <c r="I27" s="1355">
        <f>'3.Spieltag'!M27</f>
        <v>0</v>
      </c>
      <c r="J27" s="1354">
        <f>'4.Spieltag'!L27</f>
        <v>0</v>
      </c>
      <c r="K27" s="1355">
        <f>'4.Spieltag'!M27</f>
        <v>1</v>
      </c>
      <c r="L27" s="1354">
        <f>'5.Spieltag'!L27</f>
        <v>0</v>
      </c>
      <c r="M27" s="1355">
        <f>'5.Spieltag'!M27</f>
        <v>0</v>
      </c>
      <c r="N27" s="1354">
        <f>'6.Spieltag'!L27</f>
        <v>0</v>
      </c>
      <c r="O27" s="1355">
        <f>'6.Spieltag'!M27</f>
        <v>0</v>
      </c>
      <c r="P27" s="1354">
        <f>'7.Spieltag'!L27</f>
        <v>0</v>
      </c>
      <c r="Q27" s="1355">
        <f>'7.Spieltag'!M27</f>
        <v>0</v>
      </c>
      <c r="R27" s="1354">
        <f>'8.Spieltag'!L27</f>
        <v>0</v>
      </c>
      <c r="S27" s="1355">
        <f>'8.Spieltag'!M27</f>
        <v>0</v>
      </c>
      <c r="T27" s="1354">
        <f>'9.Spieltag'!L27</f>
        <v>0</v>
      </c>
      <c r="U27" s="1355">
        <f>'9.Spieltag'!M27</f>
        <v>0</v>
      </c>
      <c r="V27" s="1737"/>
      <c r="W27" s="1738"/>
      <c r="X27" s="1737"/>
      <c r="Y27" s="1738"/>
      <c r="Z27" s="1737"/>
      <c r="AA27" s="1738"/>
      <c r="AB27" s="1737"/>
      <c r="AC27" s="1738"/>
      <c r="AD27" s="1737"/>
      <c r="AE27" s="1738"/>
      <c r="AF27" s="1737"/>
      <c r="AG27" s="1738"/>
      <c r="AH27" s="1737"/>
      <c r="AI27" s="1738"/>
      <c r="AJ27" s="1737"/>
      <c r="AK27" s="1738"/>
      <c r="AL27" s="1737"/>
      <c r="AM27" s="1738"/>
      <c r="AN27" s="1737"/>
      <c r="AO27" s="1738"/>
      <c r="AP27" s="1737"/>
      <c r="AQ27" s="1738"/>
    </row>
    <row r="28" ht="21.4" customHeight="1">
      <c r="A28" s="1352">
        <f>SUM(D28:U28)</f>
        <v>0</v>
      </c>
      <c r="B28" s="595"/>
      <c r="C28" t="s" s="1367">
        <v>227</v>
      </c>
      <c r="D28" s="1352">
        <f>'1.Spieltag'!L29</f>
        <v>0</v>
      </c>
      <c r="E28" s="1353">
        <f>'1.Spieltag'!M29</f>
        <v>0</v>
      </c>
      <c r="F28" s="1352">
        <f>'2.Spieltag'!L28</f>
        <v>0</v>
      </c>
      <c r="G28" s="1353">
        <f>'2.Spieltag'!M28</f>
        <v>0</v>
      </c>
      <c r="H28" s="1352">
        <f>'3.Spieltag'!L28</f>
        <v>0</v>
      </c>
      <c r="I28" s="1353">
        <f>'3.Spieltag'!M28</f>
        <v>0</v>
      </c>
      <c r="J28" s="1352">
        <f>'4.Spieltag'!L28</f>
        <v>0</v>
      </c>
      <c r="K28" s="1353">
        <f>'4.Spieltag'!M28</f>
        <v>0</v>
      </c>
      <c r="L28" s="1352">
        <f>'5.Spieltag'!L28</f>
        <v>0</v>
      </c>
      <c r="M28" s="1353">
        <f>'5.Spieltag'!M28</f>
        <v>0</v>
      </c>
      <c r="N28" s="1352">
        <f>'6.Spieltag'!L28</f>
        <v>0</v>
      </c>
      <c r="O28" s="1353">
        <f>'6.Spieltag'!M28</f>
        <v>0</v>
      </c>
      <c r="P28" s="1352">
        <f>'7.Spieltag'!L28</f>
        <v>0</v>
      </c>
      <c r="Q28" s="1353">
        <f>'7.Spieltag'!M28</f>
        <v>0</v>
      </c>
      <c r="R28" s="1352">
        <f>'8.Spieltag'!L28</f>
        <v>0</v>
      </c>
      <c r="S28" s="1353">
        <f>'8.Spieltag'!M28</f>
        <v>0</v>
      </c>
      <c r="T28" s="1352">
        <f>'9.Spieltag'!L28</f>
        <v>0</v>
      </c>
      <c r="U28" s="1353">
        <f>'9.Spieltag'!M28</f>
        <v>0</v>
      </c>
      <c r="V28" s="1739"/>
      <c r="W28" s="1740"/>
      <c r="X28" s="1739"/>
      <c r="Y28" s="1740"/>
      <c r="Z28" s="1739"/>
      <c r="AA28" s="1740"/>
      <c r="AB28" s="1739"/>
      <c r="AC28" s="1740"/>
      <c r="AD28" s="1739"/>
      <c r="AE28" s="1740"/>
      <c r="AF28" s="1739"/>
      <c r="AG28" s="1740"/>
      <c r="AH28" s="1739"/>
      <c r="AI28" s="1740"/>
      <c r="AJ28" s="1739"/>
      <c r="AK28" s="1740"/>
      <c r="AL28" s="1739"/>
      <c r="AM28" s="1740"/>
      <c r="AN28" s="1739"/>
      <c r="AO28" s="1740"/>
      <c r="AP28" s="1739"/>
      <c r="AQ28" s="1740"/>
    </row>
    <row r="29" ht="8.45" customHeight="1">
      <c r="A29" s="598">
        <f>SUM(D29:I29)</f>
        <v>0</v>
      </c>
      <c r="B29" s="599"/>
      <c r="C29" s="1773"/>
      <c r="D29" s="1358"/>
      <c r="E29" s="1359"/>
      <c r="F29" s="1358"/>
      <c r="G29" s="1359"/>
      <c r="H29" s="1358"/>
      <c r="I29" s="1359"/>
      <c r="J29" s="1358"/>
      <c r="K29" s="1359"/>
      <c r="L29" s="1358"/>
      <c r="M29" s="1359"/>
      <c r="N29" s="1358"/>
      <c r="O29" s="1359"/>
      <c r="P29" s="1358"/>
      <c r="Q29" s="1359"/>
      <c r="R29" s="1358"/>
      <c r="S29" s="1359"/>
      <c r="T29" s="1358"/>
      <c r="U29" s="1359"/>
      <c r="V29" s="1358"/>
      <c r="W29" s="1359"/>
      <c r="X29" s="1358"/>
      <c r="Y29" s="1359"/>
      <c r="Z29" s="1358"/>
      <c r="AA29" s="1359"/>
      <c r="AB29" s="1358"/>
      <c r="AC29" s="1359"/>
      <c r="AD29" s="1358"/>
      <c r="AE29" s="1359"/>
      <c r="AF29" s="1358"/>
      <c r="AG29" s="1359"/>
      <c r="AH29" s="1358"/>
      <c r="AI29" s="1359"/>
      <c r="AJ29" s="1358"/>
      <c r="AK29" s="1359"/>
      <c r="AL29" s="1358"/>
      <c r="AM29" s="1359"/>
      <c r="AN29" s="1358"/>
      <c r="AO29" s="1359"/>
      <c r="AP29" s="1358"/>
      <c r="AQ29" s="1359"/>
    </row>
    <row r="30" ht="21.2" customHeight="1">
      <c r="A30" s="1775">
        <f>(($A20-$A21)*100%)/($A20-$A21+$A27)</f>
        <v>0.777777777777778</v>
      </c>
      <c r="B30" t="s" s="1776">
        <v>34</v>
      </c>
      <c r="C30" s="1370"/>
      <c r="D30" s="1358"/>
      <c r="E30" s="1359"/>
      <c r="F30" s="1374"/>
      <c r="G30" s="1373"/>
      <c r="H30" s="1374"/>
      <c r="I30" s="1373"/>
      <c r="J30" s="1374"/>
      <c r="K30" s="1373"/>
      <c r="L30" s="1374"/>
      <c r="M30" s="1373"/>
      <c r="N30" s="1374"/>
      <c r="O30" s="1373"/>
      <c r="P30" s="1374"/>
      <c r="Q30" s="1373"/>
      <c r="R30" s="1374"/>
      <c r="S30" s="1373"/>
      <c r="T30" s="1374"/>
      <c r="U30" s="1373"/>
      <c r="V30" s="1374"/>
      <c r="W30" s="1373"/>
      <c r="X30" s="1374"/>
      <c r="Y30" s="1373"/>
      <c r="Z30" s="1374"/>
      <c r="AA30" s="1373"/>
      <c r="AB30" s="1374"/>
      <c r="AC30" s="1373"/>
      <c r="AD30" s="1374"/>
      <c r="AE30" s="1373"/>
      <c r="AF30" s="1374"/>
      <c r="AG30" s="1373"/>
      <c r="AH30" s="1374"/>
      <c r="AI30" s="1373"/>
      <c r="AJ30" s="1374"/>
      <c r="AK30" s="1373"/>
      <c r="AL30" s="1374"/>
      <c r="AM30" s="1373"/>
      <c r="AN30" s="1374"/>
      <c r="AO30" s="1373"/>
      <c r="AP30" s="1374"/>
      <c r="AQ30" s="1373"/>
    </row>
  </sheetData>
  <mergeCells count="44">
    <mergeCell ref="B4:B10"/>
    <mergeCell ref="B15:B17"/>
    <mergeCell ref="B19:B28"/>
    <mergeCell ref="B12:B13"/>
    <mergeCell ref="D2:E2"/>
    <mergeCell ref="F2:G2"/>
    <mergeCell ref="L2:M2"/>
    <mergeCell ref="J2:K2"/>
    <mergeCell ref="H2:I2"/>
    <mergeCell ref="D1:E1"/>
    <mergeCell ref="L1:M1"/>
    <mergeCell ref="J1:K1"/>
    <mergeCell ref="H1:I1"/>
    <mergeCell ref="F1:G1"/>
    <mergeCell ref="R2:S2"/>
    <mergeCell ref="P2:Q2"/>
    <mergeCell ref="N2:O2"/>
    <mergeCell ref="AB1:AC1"/>
    <mergeCell ref="Z1:AA1"/>
    <mergeCell ref="X1:Y1"/>
    <mergeCell ref="V1:W1"/>
    <mergeCell ref="T1:U1"/>
    <mergeCell ref="R1:S1"/>
    <mergeCell ref="P1:Q1"/>
    <mergeCell ref="N1:O1"/>
    <mergeCell ref="AB2:AC2"/>
    <mergeCell ref="Z2:AA2"/>
    <mergeCell ref="X2:Y2"/>
    <mergeCell ref="V2:W2"/>
    <mergeCell ref="T2:U2"/>
    <mergeCell ref="AF2:AG2"/>
    <mergeCell ref="AD2:AE2"/>
    <mergeCell ref="AP1:AQ1"/>
    <mergeCell ref="AN1:AO1"/>
    <mergeCell ref="AL1:AM1"/>
    <mergeCell ref="AJ1:AK1"/>
    <mergeCell ref="AH1:AI1"/>
    <mergeCell ref="AF1:AG1"/>
    <mergeCell ref="AD1:AE1"/>
    <mergeCell ref="AP2:AQ2"/>
    <mergeCell ref="AN2:AO2"/>
    <mergeCell ref="AL2:AM2"/>
    <mergeCell ref="AJ2:AK2"/>
    <mergeCell ref="AH2:AI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O31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14.2" customHeight="1" outlineLevelRow="0" outlineLevelCol="0"/>
  <cols>
    <col min="1" max="41" width="13.3516" style="1887" customWidth="1"/>
    <col min="42" max="16384" width="16.3516" style="1887" customWidth="1"/>
  </cols>
  <sheetData>
    <row r="1" ht="14.6" customHeight="1">
      <c r="A1" t="s" s="1778">
        <v>373</v>
      </c>
      <c r="B1" s="1778"/>
      <c r="C1" s="1778"/>
      <c r="D1" s="1778"/>
      <c r="E1" s="1778"/>
      <c r="F1" s="1778"/>
      <c r="G1" s="1778"/>
      <c r="H1" s="1778"/>
      <c r="I1" s="1778"/>
      <c r="J1" s="1778"/>
      <c r="K1" s="1778"/>
      <c r="L1" s="1778"/>
      <c r="M1" s="1778"/>
      <c r="N1" s="1778"/>
      <c r="O1" s="1778"/>
      <c r="P1" s="1778"/>
      <c r="Q1" s="1778"/>
      <c r="R1" s="1778"/>
      <c r="S1" s="1778"/>
      <c r="T1" s="1778"/>
      <c r="U1" s="1778"/>
      <c r="V1" s="1778"/>
      <c r="W1" s="1778"/>
      <c r="X1" s="1778"/>
      <c r="Y1" s="1778"/>
      <c r="Z1" s="1778"/>
      <c r="AA1" s="1778"/>
      <c r="AB1" s="1778"/>
      <c r="AC1" s="1778"/>
      <c r="AD1" s="1778"/>
      <c r="AE1" s="1778"/>
      <c r="AF1" s="1778"/>
      <c r="AG1" s="1778"/>
      <c r="AH1" s="1778"/>
      <c r="AI1" s="1778"/>
      <c r="AJ1" s="1778"/>
      <c r="AK1" s="1778"/>
      <c r="AL1" s="1778"/>
      <c r="AM1" s="1778"/>
      <c r="AN1" s="1778"/>
      <c r="AO1" s="1778"/>
    </row>
    <row r="2" ht="18.65" customHeight="1">
      <c r="A2" t="s" s="1779">
        <v>481</v>
      </c>
      <c r="B2" t="s" s="1780">
        <v>479</v>
      </c>
      <c r="C2" s="1781"/>
      <c r="D2" s="1782"/>
      <c r="E2" t="s" s="1783">
        <v>418</v>
      </c>
      <c r="F2" s="1782"/>
      <c r="G2" s="1782"/>
      <c r="H2" s="1782"/>
      <c r="I2" s="1782"/>
      <c r="J2" s="1782"/>
      <c r="K2" s="1782"/>
      <c r="L2" s="1782"/>
      <c r="M2" s="1782"/>
      <c r="N2" s="1782"/>
      <c r="O2" s="1782"/>
      <c r="P2" t="s" s="1784">
        <v>419</v>
      </c>
      <c r="Q2" s="1782"/>
      <c r="R2" s="1782"/>
      <c r="S2" s="1782"/>
      <c r="T2" s="1782"/>
      <c r="U2" s="1782"/>
      <c r="V2" s="1782"/>
      <c r="W2" s="1785"/>
      <c r="X2" t="s" s="1786">
        <v>420</v>
      </c>
      <c r="Y2" s="1782"/>
      <c r="Z2" s="1782"/>
      <c r="AA2" s="1782"/>
      <c r="AB2" s="1782"/>
      <c r="AC2" s="1782"/>
      <c r="AD2" s="1782"/>
      <c r="AE2" s="1785"/>
      <c r="AF2" t="s" s="1787">
        <v>421</v>
      </c>
      <c r="AG2" s="1782"/>
      <c r="AH2" s="1782"/>
      <c r="AI2" s="1785"/>
      <c r="AJ2" t="s" s="1786">
        <v>422</v>
      </c>
      <c r="AK2" s="1782"/>
      <c r="AL2" s="1782"/>
      <c r="AM2" s="1782"/>
      <c r="AN2" s="1785"/>
      <c r="AO2" s="1871"/>
    </row>
    <row r="3" ht="39.7" customHeight="1">
      <c r="A3" s="1788">
        <v>2003</v>
      </c>
      <c r="B3" t="s" s="1789">
        <v>423</v>
      </c>
      <c r="C3" s="1790"/>
      <c r="D3" t="s" s="1791">
        <v>424</v>
      </c>
      <c r="E3" t="s" s="1792">
        <v>425</v>
      </c>
      <c r="F3" t="s" s="1793">
        <v>426</v>
      </c>
      <c r="G3" t="s" s="1794">
        <v>427</v>
      </c>
      <c r="H3" t="s" s="1793">
        <v>428</v>
      </c>
      <c r="I3" t="s" s="1794">
        <v>429</v>
      </c>
      <c r="J3" t="s" s="1793">
        <v>430</v>
      </c>
      <c r="K3" t="s" s="1794">
        <v>431</v>
      </c>
      <c r="L3" t="s" s="1793">
        <v>432</v>
      </c>
      <c r="M3" t="s" s="1794">
        <v>433</v>
      </c>
      <c r="N3" t="s" s="1793">
        <v>434</v>
      </c>
      <c r="O3" t="s" s="1795">
        <v>435</v>
      </c>
      <c r="P3" t="s" s="1796">
        <v>436</v>
      </c>
      <c r="Q3" t="s" s="1794">
        <v>437</v>
      </c>
      <c r="R3" t="s" s="1793">
        <v>438</v>
      </c>
      <c r="S3" t="s" s="1794">
        <v>439</v>
      </c>
      <c r="T3" t="s" s="1793">
        <v>440</v>
      </c>
      <c r="U3" t="s" s="1794">
        <v>441</v>
      </c>
      <c r="V3" t="s" s="1793">
        <v>442</v>
      </c>
      <c r="W3" t="s" s="1795">
        <v>443</v>
      </c>
      <c r="X3" t="s" s="1796">
        <v>444</v>
      </c>
      <c r="Y3" t="s" s="1794">
        <v>445</v>
      </c>
      <c r="Z3" t="s" s="1793">
        <v>446</v>
      </c>
      <c r="AA3" t="s" s="1794">
        <v>447</v>
      </c>
      <c r="AB3" t="s" s="1793">
        <v>448</v>
      </c>
      <c r="AC3" t="s" s="1794">
        <v>449</v>
      </c>
      <c r="AD3" t="s" s="1793">
        <v>450</v>
      </c>
      <c r="AE3" t="s" s="1795">
        <v>451</v>
      </c>
      <c r="AF3" t="s" s="1796">
        <v>452</v>
      </c>
      <c r="AG3" t="s" s="1794">
        <v>453</v>
      </c>
      <c r="AH3" t="s" s="1793">
        <v>454</v>
      </c>
      <c r="AI3" t="s" s="1795">
        <v>455</v>
      </c>
      <c r="AJ3" t="s" s="1796">
        <v>456</v>
      </c>
      <c r="AK3" t="s" s="1794">
        <v>457</v>
      </c>
      <c r="AL3" t="s" s="1793">
        <v>339</v>
      </c>
      <c r="AM3" t="s" s="1794">
        <v>458</v>
      </c>
      <c r="AN3" t="s" s="1793">
        <v>459</v>
      </c>
      <c r="AO3" t="s" s="1793">
        <v>466</v>
      </c>
    </row>
    <row r="4" ht="18.25" customHeight="1">
      <c r="A4" s="1797"/>
      <c r="B4" s="1798">
        <v>42976</v>
      </c>
      <c r="C4" s="1799"/>
      <c r="D4" s="1872"/>
      <c r="E4" s="1801"/>
      <c r="F4" s="1802"/>
      <c r="G4" s="1803"/>
      <c r="H4" s="1802"/>
      <c r="I4" s="1804"/>
      <c r="J4" s="1802"/>
      <c r="K4" s="1803"/>
      <c r="L4" s="1802"/>
      <c r="M4" s="1803"/>
      <c r="N4" s="1802"/>
      <c r="O4" s="1805"/>
      <c r="P4" s="1806"/>
      <c r="Q4" s="1803"/>
      <c r="R4" s="1802"/>
      <c r="S4" s="1803"/>
      <c r="T4" s="1802"/>
      <c r="U4" s="1803"/>
      <c r="V4" s="1802"/>
      <c r="W4" s="1805"/>
      <c r="X4" s="1806"/>
      <c r="Y4" s="1803"/>
      <c r="Z4" s="1802"/>
      <c r="AA4" s="1803"/>
      <c r="AB4" s="1802"/>
      <c r="AC4" s="1803"/>
      <c r="AD4" s="1802"/>
      <c r="AE4" s="1805"/>
      <c r="AF4" s="1808"/>
      <c r="AG4" s="1809"/>
      <c r="AH4" s="1810"/>
      <c r="AI4" s="1811"/>
      <c r="AJ4" s="1806"/>
      <c r="AK4" s="1803"/>
      <c r="AL4" s="1802"/>
      <c r="AM4" s="1803"/>
      <c r="AN4" s="1812"/>
      <c r="AO4" s="1874"/>
    </row>
    <row r="5" ht="18.25" customHeight="1">
      <c r="A5" s="1813"/>
      <c r="B5" s="1814">
        <v>43091</v>
      </c>
      <c r="C5" s="1815"/>
      <c r="D5" s="1846"/>
      <c r="E5" s="1817"/>
      <c r="F5" s="1818"/>
      <c r="G5" s="1819"/>
      <c r="H5" s="1818"/>
      <c r="I5" s="1820"/>
      <c r="J5" s="1818"/>
      <c r="K5" s="1819"/>
      <c r="L5" s="1818"/>
      <c r="M5" s="1819"/>
      <c r="N5" s="1818"/>
      <c r="O5" s="1821"/>
      <c r="P5" s="1822"/>
      <c r="Q5" s="1819"/>
      <c r="R5" s="1818"/>
      <c r="S5" s="1819"/>
      <c r="T5" s="1818"/>
      <c r="U5" s="1819"/>
      <c r="V5" s="1818"/>
      <c r="W5" s="1821"/>
      <c r="X5" s="1822"/>
      <c r="Y5" s="1819"/>
      <c r="Z5" s="1818"/>
      <c r="AA5" s="1819"/>
      <c r="AB5" s="1818"/>
      <c r="AC5" s="1819"/>
      <c r="AD5" s="1818"/>
      <c r="AE5" s="1821"/>
      <c r="AF5" s="1824"/>
      <c r="AG5" s="1825"/>
      <c r="AH5" s="1826"/>
      <c r="AI5" s="1827"/>
      <c r="AJ5" s="1822"/>
      <c r="AK5" s="1819"/>
      <c r="AL5" s="1818"/>
      <c r="AM5" s="1819"/>
      <c r="AN5" s="1828"/>
      <c r="AO5" s="1875"/>
    </row>
    <row r="6" ht="18.25" customHeight="1">
      <c r="A6" s="1813"/>
      <c r="B6" s="1798">
        <v>43327</v>
      </c>
      <c r="C6" s="1799"/>
      <c r="D6" s="1872"/>
      <c r="E6" s="1801"/>
      <c r="F6" s="1802"/>
      <c r="G6" s="1803"/>
      <c r="H6" s="1802"/>
      <c r="I6" s="1804"/>
      <c r="J6" s="1802"/>
      <c r="K6" s="1803"/>
      <c r="L6" s="1802"/>
      <c r="M6" s="1803"/>
      <c r="N6" s="1802"/>
      <c r="O6" s="1805"/>
      <c r="P6" s="1806"/>
      <c r="Q6" s="1803"/>
      <c r="R6" s="1802"/>
      <c r="S6" s="1803"/>
      <c r="T6" s="1802"/>
      <c r="U6" s="1803"/>
      <c r="V6" s="1802"/>
      <c r="W6" s="1805"/>
      <c r="X6" s="1806"/>
      <c r="Y6" s="1803"/>
      <c r="Z6" s="1802"/>
      <c r="AA6" s="1803"/>
      <c r="AB6" s="1802"/>
      <c r="AC6" s="1803"/>
      <c r="AD6" s="1802"/>
      <c r="AE6" s="1805"/>
      <c r="AF6" s="1808"/>
      <c r="AG6" s="1829"/>
      <c r="AH6" s="1810"/>
      <c r="AI6" s="1811"/>
      <c r="AJ6" s="1806"/>
      <c r="AK6" s="1803"/>
      <c r="AL6" s="1802"/>
      <c r="AM6" s="1803"/>
      <c r="AN6" s="1812"/>
      <c r="AO6" s="1874"/>
    </row>
    <row r="7" ht="18.25" customHeight="1">
      <c r="A7" s="1813"/>
      <c r="B7" s="1831">
        <v>43403</v>
      </c>
      <c r="C7" s="1832"/>
      <c r="D7" s="1848"/>
      <c r="E7" s="1834"/>
      <c r="F7" s="1835"/>
      <c r="G7" s="1836"/>
      <c r="H7" s="1835"/>
      <c r="I7" s="1837"/>
      <c r="J7" s="1835"/>
      <c r="K7" s="1836"/>
      <c r="L7" s="1835"/>
      <c r="M7" s="1836"/>
      <c r="N7" s="1835"/>
      <c r="O7" s="1838"/>
      <c r="P7" s="1839"/>
      <c r="Q7" s="1836"/>
      <c r="R7" s="1835"/>
      <c r="S7" s="1836"/>
      <c r="T7" s="1835"/>
      <c r="U7" s="1836"/>
      <c r="V7" s="1835"/>
      <c r="W7" s="1838"/>
      <c r="X7" s="1839"/>
      <c r="Y7" s="1836"/>
      <c r="Z7" s="1835"/>
      <c r="AA7" s="1836"/>
      <c r="AB7" s="1835"/>
      <c r="AC7" s="1836"/>
      <c r="AD7" s="1835"/>
      <c r="AE7" s="1838"/>
      <c r="AF7" s="1840"/>
      <c r="AG7" s="1841"/>
      <c r="AH7" s="1842"/>
      <c r="AI7" s="1843"/>
      <c r="AJ7" s="1839"/>
      <c r="AK7" s="1836"/>
      <c r="AL7" s="1835"/>
      <c r="AM7" s="1836"/>
      <c r="AN7" s="1849"/>
      <c r="AO7" s="1877"/>
    </row>
    <row r="8" ht="18.25" customHeight="1">
      <c r="A8" s="1813"/>
      <c r="B8" s="1814">
        <v>43416</v>
      </c>
      <c r="C8" s="1815"/>
      <c r="D8" s="1846"/>
      <c r="E8" s="1817"/>
      <c r="F8" s="1818"/>
      <c r="G8" s="1819"/>
      <c r="H8" s="1818"/>
      <c r="I8" s="1820"/>
      <c r="J8" s="1818"/>
      <c r="K8" s="1819"/>
      <c r="L8" s="1818"/>
      <c r="M8" s="1819"/>
      <c r="N8" s="1818"/>
      <c r="O8" s="1821"/>
      <c r="P8" s="1822"/>
      <c r="Q8" s="1819"/>
      <c r="R8" s="1818"/>
      <c r="S8" s="1819"/>
      <c r="T8" s="1818"/>
      <c r="U8" s="1819"/>
      <c r="V8" s="1818"/>
      <c r="W8" s="1821"/>
      <c r="X8" s="1822"/>
      <c r="Y8" s="1819"/>
      <c r="Z8" s="1818"/>
      <c r="AA8" s="1819"/>
      <c r="AB8" s="1818"/>
      <c r="AC8" s="1819"/>
      <c r="AD8" s="1818"/>
      <c r="AE8" s="1821"/>
      <c r="AF8" s="1824"/>
      <c r="AG8" s="1847"/>
      <c r="AH8" s="1826"/>
      <c r="AI8" s="1827"/>
      <c r="AJ8" s="1822"/>
      <c r="AK8" s="1819"/>
      <c r="AL8" s="1818"/>
      <c r="AM8" s="1819"/>
      <c r="AN8" s="1828"/>
      <c r="AO8" s="1875"/>
    </row>
    <row r="9" ht="18.25" customHeight="1">
      <c r="A9" s="1813"/>
      <c r="B9" s="1798">
        <v>43468</v>
      </c>
      <c r="C9" s="1799"/>
      <c r="D9" s="1872"/>
      <c r="E9" s="1801"/>
      <c r="F9" s="1802"/>
      <c r="G9" s="1803"/>
      <c r="H9" s="1802"/>
      <c r="I9" s="1804"/>
      <c r="J9" s="1802"/>
      <c r="K9" s="1803"/>
      <c r="L9" s="1802"/>
      <c r="M9" s="1803"/>
      <c r="N9" s="1802"/>
      <c r="O9" s="1805"/>
      <c r="P9" s="1806"/>
      <c r="Q9" s="1803"/>
      <c r="R9" s="1802"/>
      <c r="S9" s="1803"/>
      <c r="T9" s="1802"/>
      <c r="U9" s="1803"/>
      <c r="V9" s="1802"/>
      <c r="W9" s="1805"/>
      <c r="X9" s="1806"/>
      <c r="Y9" s="1803"/>
      <c r="Z9" s="1802"/>
      <c r="AA9" s="1803"/>
      <c r="AB9" s="1802"/>
      <c r="AC9" s="1803"/>
      <c r="AD9" s="1802"/>
      <c r="AE9" s="1805"/>
      <c r="AF9" s="1808"/>
      <c r="AG9" s="1809"/>
      <c r="AH9" s="1810"/>
      <c r="AI9" s="1811"/>
      <c r="AJ9" s="1806"/>
      <c r="AK9" s="1803"/>
      <c r="AL9" s="1802"/>
      <c r="AM9" s="1803"/>
      <c r="AN9" s="1812"/>
      <c r="AO9" s="1874"/>
    </row>
    <row r="10" ht="18.25" customHeight="1">
      <c r="A10" s="1813"/>
      <c r="B10" s="1831">
        <v>43469</v>
      </c>
      <c r="C10" s="1832"/>
      <c r="D10" s="1848"/>
      <c r="E10" s="1834"/>
      <c r="F10" s="1835"/>
      <c r="G10" s="1836"/>
      <c r="H10" s="1835"/>
      <c r="I10" s="1837"/>
      <c r="J10" s="1835"/>
      <c r="K10" s="1836"/>
      <c r="L10" s="1835"/>
      <c r="M10" s="1836"/>
      <c r="N10" s="1835"/>
      <c r="O10" s="1838"/>
      <c r="P10" s="1839"/>
      <c r="Q10" s="1836"/>
      <c r="R10" s="1835"/>
      <c r="S10" s="1836"/>
      <c r="T10" s="1835"/>
      <c r="U10" s="1836"/>
      <c r="V10" s="1835"/>
      <c r="W10" s="1838"/>
      <c r="X10" s="1839"/>
      <c r="Y10" s="1836"/>
      <c r="Z10" s="1835"/>
      <c r="AA10" s="1836"/>
      <c r="AB10" s="1835"/>
      <c r="AC10" s="1836"/>
      <c r="AD10" s="1835"/>
      <c r="AE10" s="1838"/>
      <c r="AF10" s="1840"/>
      <c r="AG10" s="1841"/>
      <c r="AH10" s="1842"/>
      <c r="AI10" s="1843"/>
      <c r="AJ10" s="1839"/>
      <c r="AK10" s="1836"/>
      <c r="AL10" s="1835"/>
      <c r="AM10" s="1836"/>
      <c r="AN10" s="1849"/>
      <c r="AO10" s="1877"/>
    </row>
    <row r="11" ht="18.25" customHeight="1">
      <c r="A11" s="1813"/>
      <c r="B11" s="1831">
        <v>43470</v>
      </c>
      <c r="C11" s="1832"/>
      <c r="D11" s="1848"/>
      <c r="E11" s="1834"/>
      <c r="F11" s="1835"/>
      <c r="G11" s="1836"/>
      <c r="H11" s="1835"/>
      <c r="I11" s="1837"/>
      <c r="J11" s="1835"/>
      <c r="K11" s="1836"/>
      <c r="L11" s="1835"/>
      <c r="M11" s="1836"/>
      <c r="N11" s="1835"/>
      <c r="O11" s="1838"/>
      <c r="P11" s="1839"/>
      <c r="Q11" s="1836"/>
      <c r="R11" s="1835"/>
      <c r="S11" s="1836"/>
      <c r="T11" s="1835"/>
      <c r="U11" s="1836"/>
      <c r="V11" s="1835"/>
      <c r="W11" s="1838"/>
      <c r="X11" s="1839"/>
      <c r="Y11" s="1836"/>
      <c r="Z11" s="1835"/>
      <c r="AA11" s="1836"/>
      <c r="AB11" s="1835"/>
      <c r="AC11" s="1836"/>
      <c r="AD11" s="1835"/>
      <c r="AE11" s="1838"/>
      <c r="AF11" s="1840"/>
      <c r="AG11" s="1841"/>
      <c r="AH11" s="1842"/>
      <c r="AI11" s="1843"/>
      <c r="AJ11" s="1839"/>
      <c r="AK11" s="1836"/>
      <c r="AL11" s="1835"/>
      <c r="AM11" s="1836"/>
      <c r="AN11" s="1849"/>
      <c r="AO11" s="1877"/>
    </row>
    <row r="12" ht="18.25" customHeight="1">
      <c r="A12" s="1813"/>
      <c r="B12" s="1831">
        <v>43471</v>
      </c>
      <c r="C12" s="1832"/>
      <c r="D12" s="1848"/>
      <c r="E12" s="1834"/>
      <c r="F12" s="1835"/>
      <c r="G12" s="1836"/>
      <c r="H12" s="1835"/>
      <c r="I12" s="1837"/>
      <c r="J12" s="1835"/>
      <c r="K12" s="1836"/>
      <c r="L12" s="1835"/>
      <c r="M12" s="1836"/>
      <c r="N12" s="1835"/>
      <c r="O12" s="1838"/>
      <c r="P12" s="1839"/>
      <c r="Q12" s="1836"/>
      <c r="R12" s="1835"/>
      <c r="S12" s="1836"/>
      <c r="T12" s="1835"/>
      <c r="U12" s="1836"/>
      <c r="V12" s="1835"/>
      <c r="W12" s="1838"/>
      <c r="X12" s="1839"/>
      <c r="Y12" s="1836"/>
      <c r="Z12" s="1835"/>
      <c r="AA12" s="1836"/>
      <c r="AB12" s="1835"/>
      <c r="AC12" s="1836"/>
      <c r="AD12" s="1835"/>
      <c r="AE12" s="1838"/>
      <c r="AF12" s="1840"/>
      <c r="AG12" s="1841"/>
      <c r="AH12" s="1842"/>
      <c r="AI12" s="1843"/>
      <c r="AJ12" s="1839"/>
      <c r="AK12" s="1836"/>
      <c r="AL12" s="1835"/>
      <c r="AM12" s="1836"/>
      <c r="AN12" s="1849"/>
      <c r="AO12" s="1877"/>
    </row>
    <row r="13" ht="18.25" customHeight="1">
      <c r="A13" s="1813"/>
      <c r="B13" s="1831">
        <v>43639</v>
      </c>
      <c r="C13" s="1832"/>
      <c r="D13" s="1848"/>
      <c r="E13" s="1834"/>
      <c r="F13" s="1835"/>
      <c r="G13" s="1836"/>
      <c r="H13" s="1835"/>
      <c r="I13" s="1837"/>
      <c r="J13" s="1835"/>
      <c r="K13" s="1836"/>
      <c r="L13" s="1835"/>
      <c r="M13" s="1836"/>
      <c r="N13" s="1835"/>
      <c r="O13" s="1838"/>
      <c r="P13" s="1839"/>
      <c r="Q13" s="1836"/>
      <c r="R13" s="1835"/>
      <c r="S13" s="1836"/>
      <c r="T13" s="1835"/>
      <c r="U13" s="1836"/>
      <c r="V13" s="1835"/>
      <c r="W13" s="1838"/>
      <c r="X13" s="1839"/>
      <c r="Y13" s="1836"/>
      <c r="Z13" s="1835"/>
      <c r="AA13" s="1836"/>
      <c r="AB13" s="1835"/>
      <c r="AC13" s="1836"/>
      <c r="AD13" s="1835"/>
      <c r="AE13" s="1838"/>
      <c r="AF13" s="1840"/>
      <c r="AG13" s="1841"/>
      <c r="AH13" s="1842"/>
      <c r="AI13" s="1843"/>
      <c r="AJ13" s="1839"/>
      <c r="AK13" s="1836"/>
      <c r="AL13" s="1835"/>
      <c r="AM13" s="1836"/>
      <c r="AN13" s="1849"/>
      <c r="AO13" s="1877"/>
    </row>
    <row r="14" ht="18.25" customHeight="1">
      <c r="A14" s="1813"/>
      <c r="B14" s="1831">
        <v>43646</v>
      </c>
      <c r="C14" s="1832"/>
      <c r="D14" s="1848"/>
      <c r="E14" s="1834"/>
      <c r="F14" s="1835"/>
      <c r="G14" s="1836"/>
      <c r="H14" s="1835"/>
      <c r="I14" s="1837"/>
      <c r="J14" s="1835"/>
      <c r="K14" s="1836"/>
      <c r="L14" s="1835"/>
      <c r="M14" s="1836"/>
      <c r="N14" s="1835"/>
      <c r="O14" s="1838"/>
      <c r="P14" s="1839"/>
      <c r="Q14" s="1836"/>
      <c r="R14" s="1835"/>
      <c r="S14" s="1836"/>
      <c r="T14" s="1835"/>
      <c r="U14" s="1836"/>
      <c r="V14" s="1835"/>
      <c r="W14" s="1838"/>
      <c r="X14" s="1839"/>
      <c r="Y14" s="1836"/>
      <c r="Z14" s="1835"/>
      <c r="AA14" s="1836"/>
      <c r="AB14" s="1835"/>
      <c r="AC14" s="1836"/>
      <c r="AD14" s="1835"/>
      <c r="AE14" s="1838"/>
      <c r="AF14" s="1840"/>
      <c r="AG14" s="1841"/>
      <c r="AH14" s="1842"/>
      <c r="AI14" s="1843"/>
      <c r="AJ14" s="1839"/>
      <c r="AK14" s="1836"/>
      <c r="AL14" s="1835"/>
      <c r="AM14" s="1836"/>
      <c r="AN14" s="1849"/>
      <c r="AO14" s="1877"/>
    </row>
    <row r="15" ht="18.25" customHeight="1">
      <c r="A15" s="1813"/>
      <c r="B15" s="1831">
        <v>43673</v>
      </c>
      <c r="C15" s="1832"/>
      <c r="D15" s="1848"/>
      <c r="E15" s="1834"/>
      <c r="F15" s="1835"/>
      <c r="G15" s="1836"/>
      <c r="H15" s="1835"/>
      <c r="I15" s="1837"/>
      <c r="J15" s="1835"/>
      <c r="K15" s="1836"/>
      <c r="L15" s="1835"/>
      <c r="M15" s="1836"/>
      <c r="N15" s="1835"/>
      <c r="O15" s="1838"/>
      <c r="P15" s="1839"/>
      <c r="Q15" s="1836"/>
      <c r="R15" s="1835"/>
      <c r="S15" s="1836"/>
      <c r="T15" s="1835"/>
      <c r="U15" s="1836"/>
      <c r="V15" s="1835"/>
      <c r="W15" s="1838"/>
      <c r="X15" s="1839"/>
      <c r="Y15" s="1836"/>
      <c r="Z15" s="1835"/>
      <c r="AA15" s="1836"/>
      <c r="AB15" s="1835"/>
      <c r="AC15" s="1836"/>
      <c r="AD15" s="1835"/>
      <c r="AE15" s="1838"/>
      <c r="AF15" s="1840"/>
      <c r="AG15" s="1853"/>
      <c r="AH15" s="1854"/>
      <c r="AI15" s="1843"/>
      <c r="AJ15" s="1839"/>
      <c r="AK15" s="1836"/>
      <c r="AL15" s="1835"/>
      <c r="AM15" s="1836"/>
      <c r="AN15" s="1849"/>
      <c r="AO15" s="1877"/>
    </row>
    <row r="16" ht="18.25" customHeight="1">
      <c r="A16" s="1813"/>
      <c r="B16" s="1814">
        <v>43693</v>
      </c>
      <c r="C16" s="1815"/>
      <c r="D16" s="1846"/>
      <c r="E16" s="1817"/>
      <c r="F16" s="1818"/>
      <c r="G16" s="1819"/>
      <c r="H16" s="1818"/>
      <c r="I16" s="1820"/>
      <c r="J16" s="1818"/>
      <c r="K16" s="1819"/>
      <c r="L16" s="1818"/>
      <c r="M16" s="1819"/>
      <c r="N16" s="1818"/>
      <c r="O16" s="1821"/>
      <c r="P16" s="1822"/>
      <c r="Q16" s="1819"/>
      <c r="R16" s="1818"/>
      <c r="S16" s="1819"/>
      <c r="T16" s="1818"/>
      <c r="U16" s="1819"/>
      <c r="V16" s="1818"/>
      <c r="W16" s="1821"/>
      <c r="X16" s="1822"/>
      <c r="Y16" s="1819"/>
      <c r="Z16" s="1818"/>
      <c r="AA16" s="1819"/>
      <c r="AB16" s="1818"/>
      <c r="AC16" s="1819"/>
      <c r="AD16" s="1818"/>
      <c r="AE16" s="1821"/>
      <c r="AF16" s="1824"/>
      <c r="AG16" s="1847"/>
      <c r="AH16" s="1826"/>
      <c r="AI16" s="1827"/>
      <c r="AJ16" s="1822"/>
      <c r="AK16" s="1819"/>
      <c r="AL16" s="1818"/>
      <c r="AM16" s="1819"/>
      <c r="AN16" s="1828"/>
      <c r="AO16" s="1875"/>
    </row>
    <row r="17" ht="18.25" customHeight="1">
      <c r="A17" s="1813"/>
      <c r="B17" s="1798">
        <v>43837</v>
      </c>
      <c r="C17" s="1799"/>
      <c r="D17" s="1800">
        <v>88.2</v>
      </c>
      <c r="E17" s="1878">
        <v>195</v>
      </c>
      <c r="F17" s="1810">
        <v>46.8</v>
      </c>
      <c r="G17" s="1809">
        <v>6.8</v>
      </c>
      <c r="H17" s="1810">
        <v>81.40000000000001</v>
      </c>
      <c r="I17" s="1859">
        <v>0.077</v>
      </c>
      <c r="J17" s="1810">
        <v>31</v>
      </c>
      <c r="K17" s="1809">
        <v>31</v>
      </c>
      <c r="L17" s="1810">
        <v>100</v>
      </c>
      <c r="M17" s="1809">
        <v>87</v>
      </c>
      <c r="N17" s="1810">
        <v>57</v>
      </c>
      <c r="O17" s="1860">
        <v>55</v>
      </c>
      <c r="P17" s="1807">
        <v>2</v>
      </c>
      <c r="Q17" s="1809">
        <v>3</v>
      </c>
      <c r="R17" s="1810">
        <v>3</v>
      </c>
      <c r="S17" s="1809">
        <v>3</v>
      </c>
      <c r="T17" s="1810">
        <v>2</v>
      </c>
      <c r="U17" s="1809">
        <v>3</v>
      </c>
      <c r="V17" s="1810">
        <v>2</v>
      </c>
      <c r="W17" s="1860">
        <v>18</v>
      </c>
      <c r="X17" s="1807">
        <v>55</v>
      </c>
      <c r="Y17" s="1809">
        <v>226</v>
      </c>
      <c r="Z17" s="1810">
        <v>195</v>
      </c>
      <c r="AA17" s="1809">
        <v>196</v>
      </c>
      <c r="AB17" s="1810">
        <v>51.3</v>
      </c>
      <c r="AC17" s="1809">
        <v>42.2</v>
      </c>
      <c r="AD17" s="1802"/>
      <c r="AE17" s="1805"/>
      <c r="AF17" s="1808">
        <v>3.506944444444444e-05</v>
      </c>
      <c r="AG17" s="1809"/>
      <c r="AH17" s="1810"/>
      <c r="AI17" s="1811"/>
      <c r="AJ17" s="1807">
        <v>91</v>
      </c>
      <c r="AK17" s="1809">
        <v>75</v>
      </c>
      <c r="AL17" s="1810">
        <v>7</v>
      </c>
      <c r="AM17" s="1809">
        <v>128</v>
      </c>
      <c r="AN17" s="1830">
        <v>80</v>
      </c>
      <c r="AO17" s="1874"/>
    </row>
    <row r="18" ht="18.25" customHeight="1">
      <c r="A18" s="1813"/>
      <c r="B18" s="1831">
        <v>43982</v>
      </c>
      <c r="C18" s="1832"/>
      <c r="D18" s="1848"/>
      <c r="E18" s="1834"/>
      <c r="F18" s="1835"/>
      <c r="G18" s="1836"/>
      <c r="H18" s="1835"/>
      <c r="I18" s="1837"/>
      <c r="J18" s="1835"/>
      <c r="K18" s="1836"/>
      <c r="L18" s="1835"/>
      <c r="M18" s="1836"/>
      <c r="N18" s="1835"/>
      <c r="O18" s="1838"/>
      <c r="P18" s="1839"/>
      <c r="Q18" s="1836"/>
      <c r="R18" s="1835"/>
      <c r="S18" s="1836"/>
      <c r="T18" s="1835"/>
      <c r="U18" s="1836"/>
      <c r="V18" s="1835"/>
      <c r="W18" s="1838"/>
      <c r="X18" s="1839"/>
      <c r="Y18" s="1836"/>
      <c r="Z18" s="1835"/>
      <c r="AA18" s="1836"/>
      <c r="AB18" s="1835"/>
      <c r="AC18" s="1836"/>
      <c r="AD18" s="1835"/>
      <c r="AE18" s="1838"/>
      <c r="AF18" s="1840"/>
      <c r="AG18" s="1841"/>
      <c r="AH18" s="1842"/>
      <c r="AI18" s="1843"/>
      <c r="AJ18" s="1839"/>
      <c r="AK18" s="1836"/>
      <c r="AL18" s="1835"/>
      <c r="AM18" s="1836"/>
      <c r="AN18" s="1849"/>
      <c r="AO18" s="1877"/>
    </row>
    <row r="19" ht="18.25" customHeight="1">
      <c r="A19" s="1813"/>
      <c r="B19" s="1831">
        <v>43983</v>
      </c>
      <c r="C19" s="1832"/>
      <c r="D19" s="1848"/>
      <c r="E19" s="1834"/>
      <c r="F19" s="1835"/>
      <c r="G19" s="1836"/>
      <c r="H19" s="1835"/>
      <c r="I19" s="1837"/>
      <c r="J19" s="1835"/>
      <c r="K19" s="1836"/>
      <c r="L19" s="1835"/>
      <c r="M19" s="1836"/>
      <c r="N19" s="1835"/>
      <c r="O19" s="1838"/>
      <c r="P19" s="1839"/>
      <c r="Q19" s="1836"/>
      <c r="R19" s="1835"/>
      <c r="S19" s="1836"/>
      <c r="T19" s="1835"/>
      <c r="U19" s="1836"/>
      <c r="V19" s="1835"/>
      <c r="W19" s="1838"/>
      <c r="X19" s="1839"/>
      <c r="Y19" s="1836"/>
      <c r="Z19" s="1835"/>
      <c r="AA19" s="1836"/>
      <c r="AB19" s="1835"/>
      <c r="AC19" s="1836"/>
      <c r="AD19" s="1835"/>
      <c r="AE19" s="1838"/>
      <c r="AF19" s="1840"/>
      <c r="AG19" s="1841"/>
      <c r="AH19" s="1842"/>
      <c r="AI19" s="1843"/>
      <c r="AJ19" s="1839"/>
      <c r="AK19" s="1836"/>
      <c r="AL19" s="1835"/>
      <c r="AM19" s="1836"/>
      <c r="AN19" s="1849"/>
      <c r="AO19" s="1877"/>
    </row>
    <row r="20" ht="18.25" customHeight="1">
      <c r="A20" s="1813"/>
      <c r="B20" s="1831">
        <v>44031</v>
      </c>
      <c r="C20" s="1832"/>
      <c r="D20" s="1848"/>
      <c r="E20" s="1834"/>
      <c r="F20" s="1835"/>
      <c r="G20" s="1836"/>
      <c r="H20" s="1835"/>
      <c r="I20" s="1837"/>
      <c r="J20" s="1835"/>
      <c r="K20" s="1836"/>
      <c r="L20" s="1835"/>
      <c r="M20" s="1836"/>
      <c r="N20" s="1835"/>
      <c r="O20" s="1838"/>
      <c r="P20" s="1839"/>
      <c r="Q20" s="1836"/>
      <c r="R20" s="1835"/>
      <c r="S20" s="1836"/>
      <c r="T20" s="1835"/>
      <c r="U20" s="1836"/>
      <c r="V20" s="1835"/>
      <c r="W20" s="1838"/>
      <c r="X20" s="1844">
        <v>58</v>
      </c>
      <c r="Y20" s="1841">
        <v>267</v>
      </c>
      <c r="Z20" s="1842">
        <v>232</v>
      </c>
      <c r="AA20" s="1841">
        <v>246</v>
      </c>
      <c r="AB20" s="1842">
        <v>49.4</v>
      </c>
      <c r="AC20" s="1841">
        <v>39.5</v>
      </c>
      <c r="AD20" s="1835"/>
      <c r="AE20" s="1838"/>
      <c r="AF20" s="1840"/>
      <c r="AG20" s="1841"/>
      <c r="AH20" s="1842"/>
      <c r="AI20" s="1843"/>
      <c r="AJ20" s="1844">
        <v>98</v>
      </c>
      <c r="AK20" s="1841">
        <v>94</v>
      </c>
      <c r="AL20" s="1842">
        <v>11</v>
      </c>
      <c r="AM20" s="1841">
        <v>130</v>
      </c>
      <c r="AN20" s="1845">
        <v>94</v>
      </c>
      <c r="AO20" s="1877"/>
    </row>
    <row r="21" ht="18.25" customHeight="1">
      <c r="A21" s="1813"/>
      <c r="B21" s="1831">
        <v>44034</v>
      </c>
      <c r="C21" s="1832"/>
      <c r="D21" s="1848"/>
      <c r="E21" s="1834"/>
      <c r="F21" s="1835"/>
      <c r="G21" s="1836"/>
      <c r="H21" s="1835"/>
      <c r="I21" s="1837"/>
      <c r="J21" s="1835"/>
      <c r="K21" s="1836"/>
      <c r="L21" s="1835"/>
      <c r="M21" s="1836"/>
      <c r="N21" s="1835"/>
      <c r="O21" s="1838"/>
      <c r="P21" s="1839"/>
      <c r="Q21" s="1836"/>
      <c r="R21" s="1835"/>
      <c r="S21" s="1836"/>
      <c r="T21" s="1835"/>
      <c r="U21" s="1836"/>
      <c r="V21" s="1835"/>
      <c r="W21" s="1838"/>
      <c r="X21" s="1839"/>
      <c r="Y21" s="1836"/>
      <c r="Z21" s="1835"/>
      <c r="AA21" s="1836"/>
      <c r="AB21" s="1835"/>
      <c r="AC21" s="1836"/>
      <c r="AD21" s="1835"/>
      <c r="AE21" s="1838"/>
      <c r="AF21" s="1840">
        <v>3.402777777777778e-05</v>
      </c>
      <c r="AG21" s="1876"/>
      <c r="AH21" s="1842"/>
      <c r="AI21" s="1843"/>
      <c r="AJ21" s="1839"/>
      <c r="AK21" s="1836"/>
      <c r="AL21" s="1835"/>
      <c r="AM21" s="1836"/>
      <c r="AN21" s="1849"/>
      <c r="AO21" s="1877"/>
    </row>
    <row r="22" ht="18.25" customHeight="1">
      <c r="A22" s="1813"/>
      <c r="B22" s="1831">
        <v>44055</v>
      </c>
      <c r="C22" s="1832"/>
      <c r="D22" s="1848"/>
      <c r="E22" s="1834"/>
      <c r="F22" s="1835"/>
      <c r="G22" s="1836"/>
      <c r="H22" s="1835"/>
      <c r="I22" s="1837"/>
      <c r="J22" s="1835"/>
      <c r="K22" s="1836"/>
      <c r="L22" s="1835"/>
      <c r="M22" s="1836"/>
      <c r="N22" s="1835"/>
      <c r="O22" s="1838"/>
      <c r="P22" s="1839"/>
      <c r="Q22" s="1836"/>
      <c r="R22" s="1835"/>
      <c r="S22" s="1836"/>
      <c r="T22" s="1835"/>
      <c r="U22" s="1836"/>
      <c r="V22" s="1835"/>
      <c r="W22" s="1838"/>
      <c r="X22" s="1844">
        <v>58</v>
      </c>
      <c r="Y22" s="1841">
        <v>249</v>
      </c>
      <c r="Z22" s="1842">
        <v>208</v>
      </c>
      <c r="AA22" s="1841">
        <v>221</v>
      </c>
      <c r="AB22" s="1842">
        <v>54.5</v>
      </c>
      <c r="AC22" s="1841">
        <v>43.3</v>
      </c>
      <c r="AD22" s="1842">
        <v>55.9</v>
      </c>
      <c r="AE22" s="1850">
        <v>0.39</v>
      </c>
      <c r="AF22" s="1840">
        <v>3.37962962962963e-05</v>
      </c>
      <c r="AG22" s="1841"/>
      <c r="AH22" s="1842"/>
      <c r="AI22" s="1843"/>
      <c r="AJ22" s="1844">
        <v>95</v>
      </c>
      <c r="AK22" s="1841">
        <v>94</v>
      </c>
      <c r="AL22" s="1842">
        <v>8</v>
      </c>
      <c r="AM22" s="1841">
        <v>160</v>
      </c>
      <c r="AN22" s="1845">
        <v>95</v>
      </c>
      <c r="AO22" s="1877"/>
    </row>
    <row r="23" ht="18.25" customHeight="1">
      <c r="A23" s="1813"/>
      <c r="B23" s="1831">
        <v>44041</v>
      </c>
      <c r="C23" s="1832"/>
      <c r="D23" s="1848"/>
      <c r="E23" s="1834"/>
      <c r="F23" s="1835"/>
      <c r="G23" s="1836"/>
      <c r="H23" s="1835"/>
      <c r="I23" s="1837"/>
      <c r="J23" s="1835"/>
      <c r="K23" s="1836"/>
      <c r="L23" s="1835"/>
      <c r="M23" s="1836"/>
      <c r="N23" s="1835"/>
      <c r="O23" s="1838"/>
      <c r="P23" s="1844">
        <v>2</v>
      </c>
      <c r="Q23" s="1841">
        <v>3</v>
      </c>
      <c r="R23" s="1842">
        <v>3</v>
      </c>
      <c r="S23" s="1841">
        <v>3</v>
      </c>
      <c r="T23" s="1842">
        <v>2</v>
      </c>
      <c r="U23" s="1841">
        <v>2</v>
      </c>
      <c r="V23" s="1842">
        <v>2</v>
      </c>
      <c r="W23" s="1850">
        <v>17</v>
      </c>
      <c r="X23" s="1839"/>
      <c r="Y23" s="1836"/>
      <c r="Z23" s="1835"/>
      <c r="AA23" s="1836"/>
      <c r="AB23" s="1835"/>
      <c r="AC23" s="1836"/>
      <c r="AD23" s="1835"/>
      <c r="AE23" s="1838"/>
      <c r="AF23" s="1840"/>
      <c r="AG23" s="1841"/>
      <c r="AH23" s="1842"/>
      <c r="AI23" s="1843"/>
      <c r="AJ23" s="1839"/>
      <c r="AK23" s="1836"/>
      <c r="AL23" s="1835"/>
      <c r="AM23" s="1836"/>
      <c r="AN23" s="1849"/>
      <c r="AO23" s="1877"/>
    </row>
    <row r="24" ht="18.25" customHeight="1">
      <c r="A24" s="1813"/>
      <c r="B24" s="1831">
        <v>44136</v>
      </c>
      <c r="C24" s="1832"/>
      <c r="D24" s="1833">
        <v>91</v>
      </c>
      <c r="E24" s="1834"/>
      <c r="F24" s="1835"/>
      <c r="G24" s="1836"/>
      <c r="H24" s="1835"/>
      <c r="I24" s="1837"/>
      <c r="J24" s="1842">
        <v>31</v>
      </c>
      <c r="K24" s="1841">
        <v>32</v>
      </c>
      <c r="L24" s="1842">
        <v>99</v>
      </c>
      <c r="M24" s="1836"/>
      <c r="N24" s="1842">
        <v>56</v>
      </c>
      <c r="O24" s="1850">
        <v>56</v>
      </c>
      <c r="P24" s="1839"/>
      <c r="Q24" s="1836"/>
      <c r="R24" s="1835"/>
      <c r="S24" s="1836"/>
      <c r="T24" s="1835"/>
      <c r="U24" s="1836"/>
      <c r="V24" s="1835"/>
      <c r="W24" s="1838"/>
      <c r="X24" s="1839"/>
      <c r="Y24" s="1836"/>
      <c r="Z24" s="1835"/>
      <c r="AA24" s="1836"/>
      <c r="AB24" s="1835"/>
      <c r="AC24" s="1836"/>
      <c r="AD24" s="1835"/>
      <c r="AE24" s="1838"/>
      <c r="AF24" s="1840"/>
      <c r="AG24" s="1841"/>
      <c r="AH24" s="1842"/>
      <c r="AI24" s="1843"/>
      <c r="AJ24" s="1839"/>
      <c r="AK24" s="1836"/>
      <c r="AL24" s="1835"/>
      <c r="AM24" s="1836"/>
      <c r="AN24" s="1849"/>
      <c r="AO24" s="1877"/>
    </row>
    <row r="25" ht="18.25" customHeight="1">
      <c r="A25" s="1813"/>
      <c r="B25" s="1814">
        <v>44167</v>
      </c>
      <c r="C25" s="1815"/>
      <c r="D25" s="1816">
        <v>93.90000000000001</v>
      </c>
      <c r="E25" s="1817"/>
      <c r="F25" s="1818"/>
      <c r="G25" s="1819"/>
      <c r="H25" s="1818"/>
      <c r="I25" s="1820"/>
      <c r="J25" s="1826">
        <v>32</v>
      </c>
      <c r="K25" s="1825">
        <v>31</v>
      </c>
      <c r="L25" s="1826">
        <v>103</v>
      </c>
      <c r="M25" s="1819"/>
      <c r="N25" s="1826">
        <v>62</v>
      </c>
      <c r="O25" s="1857">
        <v>61</v>
      </c>
      <c r="P25" s="1822"/>
      <c r="Q25" s="1819"/>
      <c r="R25" s="1818"/>
      <c r="S25" s="1819"/>
      <c r="T25" s="1818"/>
      <c r="U25" s="1819"/>
      <c r="V25" s="1818"/>
      <c r="W25" s="1821"/>
      <c r="X25" s="1822"/>
      <c r="Y25" s="1819"/>
      <c r="Z25" s="1818"/>
      <c r="AA25" s="1819"/>
      <c r="AB25" s="1818"/>
      <c r="AC25" s="1819"/>
      <c r="AD25" s="1818"/>
      <c r="AE25" s="1821"/>
      <c r="AF25" s="1824"/>
      <c r="AG25" s="1825"/>
      <c r="AH25" s="1826"/>
      <c r="AI25" s="1827"/>
      <c r="AJ25" s="1822"/>
      <c r="AK25" s="1819"/>
      <c r="AL25" s="1818"/>
      <c r="AM25" s="1819"/>
      <c r="AN25" s="1828"/>
      <c r="AO25" s="1875"/>
    </row>
    <row r="26" ht="18.25" customHeight="1">
      <c r="A26" s="1861"/>
      <c r="B26" s="1862">
        <v>44209</v>
      </c>
      <c r="C26" s="1799"/>
      <c r="D26" s="1872"/>
      <c r="E26" s="1801"/>
      <c r="F26" s="1802"/>
      <c r="G26" s="1803"/>
      <c r="H26" s="1802"/>
      <c r="I26" s="1804"/>
      <c r="J26" s="1802"/>
      <c r="K26" s="1803"/>
      <c r="L26" s="1802"/>
      <c r="M26" s="1803"/>
      <c r="N26" s="1802"/>
      <c r="O26" s="1805"/>
      <c r="P26" s="1806"/>
      <c r="Q26" s="1803"/>
      <c r="R26" s="1802"/>
      <c r="S26" s="1803"/>
      <c r="T26" s="1802"/>
      <c r="U26" s="1803"/>
      <c r="V26" s="1802"/>
      <c r="W26" s="1805"/>
      <c r="X26" s="1806"/>
      <c r="Y26" s="1803"/>
      <c r="Z26" s="1802"/>
      <c r="AA26" s="1803"/>
      <c r="AB26" s="1802"/>
      <c r="AC26" s="1803"/>
      <c r="AD26" s="1802"/>
      <c r="AE26" s="1805"/>
      <c r="AF26" s="1808"/>
      <c r="AG26" s="1809">
        <v>10</v>
      </c>
      <c r="AH26" s="1810">
        <v>194</v>
      </c>
      <c r="AI26" s="1811"/>
      <c r="AJ26" s="1807">
        <v>103.5</v>
      </c>
      <c r="AK26" s="1809">
        <v>97.5</v>
      </c>
      <c r="AL26" s="1810">
        <v>11</v>
      </c>
      <c r="AM26" s="1809">
        <v>137</v>
      </c>
      <c r="AN26" s="1810">
        <v>102</v>
      </c>
      <c r="AO26" s="1802"/>
    </row>
    <row r="27" ht="18.25" customHeight="1">
      <c r="A27" s="1861"/>
      <c r="B27" s="1863">
        <v>44258</v>
      </c>
      <c r="C27" s="1832"/>
      <c r="D27" s="1833">
        <v>91.3</v>
      </c>
      <c r="E27" s="1851">
        <v>194</v>
      </c>
      <c r="F27" s="1835"/>
      <c r="G27" s="1836"/>
      <c r="H27" s="1835"/>
      <c r="I27" s="1837"/>
      <c r="J27" s="1835"/>
      <c r="K27" s="1836"/>
      <c r="L27" s="1835"/>
      <c r="M27" s="1836"/>
      <c r="N27" s="1835"/>
      <c r="O27" s="1838"/>
      <c r="P27" s="1839"/>
      <c r="Q27" s="1836"/>
      <c r="R27" s="1835"/>
      <c r="S27" s="1836"/>
      <c r="T27" s="1835"/>
      <c r="U27" s="1836"/>
      <c r="V27" s="1835"/>
      <c r="W27" s="1838"/>
      <c r="X27" s="1839"/>
      <c r="Y27" s="1836"/>
      <c r="Z27" s="1835"/>
      <c r="AA27" s="1836"/>
      <c r="AB27" s="1835"/>
      <c r="AC27" s="1836"/>
      <c r="AD27" s="1835"/>
      <c r="AE27" s="1838"/>
      <c r="AF27" s="1840"/>
      <c r="AG27" s="1841"/>
      <c r="AH27" s="1842"/>
      <c r="AI27" s="1843"/>
      <c r="AJ27" s="1839"/>
      <c r="AK27" s="1836"/>
      <c r="AL27" s="1835"/>
      <c r="AM27" s="1836"/>
      <c r="AN27" s="1835"/>
      <c r="AO27" s="1835"/>
    </row>
    <row r="28" ht="18.25" customHeight="1">
      <c r="A28" s="1861"/>
      <c r="B28" s="1863">
        <v>44283</v>
      </c>
      <c r="C28" s="1832"/>
      <c r="D28" s="1848"/>
      <c r="E28" s="1834"/>
      <c r="F28" s="1835"/>
      <c r="G28" s="1836"/>
      <c r="H28" s="1835"/>
      <c r="I28" s="1837"/>
      <c r="J28" s="1835"/>
      <c r="K28" s="1836"/>
      <c r="L28" s="1835"/>
      <c r="M28" s="1836"/>
      <c r="N28" s="1835"/>
      <c r="O28" s="1838"/>
      <c r="P28" s="1839"/>
      <c r="Q28" s="1836"/>
      <c r="R28" s="1835"/>
      <c r="S28" s="1836"/>
      <c r="T28" s="1835"/>
      <c r="U28" s="1836"/>
      <c r="V28" s="1835"/>
      <c r="W28" s="1838"/>
      <c r="X28" s="1839"/>
      <c r="Y28" s="1836"/>
      <c r="Z28" s="1835"/>
      <c r="AA28" s="1836"/>
      <c r="AB28" s="1835"/>
      <c r="AC28" s="1836"/>
      <c r="AD28" s="1835"/>
      <c r="AE28" s="1838"/>
      <c r="AF28" s="1840">
        <v>3.37962962962963e-05</v>
      </c>
      <c r="AG28" s="1841">
        <v>11</v>
      </c>
      <c r="AH28" s="1842"/>
      <c r="AI28" s="1843">
        <v>0.0001898148148148148</v>
      </c>
      <c r="AJ28" s="1844">
        <v>100</v>
      </c>
      <c r="AK28" s="1841">
        <v>97</v>
      </c>
      <c r="AL28" s="1842">
        <v>12</v>
      </c>
      <c r="AM28" s="1841">
        <v>140</v>
      </c>
      <c r="AN28" s="1842">
        <v>105</v>
      </c>
      <c r="AO28" s="1835"/>
    </row>
    <row r="29" ht="18.25" customHeight="1">
      <c r="A29" s="1861"/>
      <c r="B29" s="1863"/>
      <c r="C29" s="1832"/>
      <c r="D29" s="1848"/>
      <c r="E29" s="1834"/>
      <c r="F29" s="1835"/>
      <c r="G29" s="1836"/>
      <c r="H29" s="1835"/>
      <c r="I29" s="1837"/>
      <c r="J29" s="1835"/>
      <c r="K29" s="1836"/>
      <c r="L29" s="1835"/>
      <c r="M29" s="1836"/>
      <c r="N29" s="1835"/>
      <c r="O29" s="1838"/>
      <c r="P29" s="1839"/>
      <c r="Q29" s="1836"/>
      <c r="R29" s="1835"/>
      <c r="S29" s="1836"/>
      <c r="T29" s="1835"/>
      <c r="U29" s="1836"/>
      <c r="V29" s="1835"/>
      <c r="W29" s="1838"/>
      <c r="X29" s="1839"/>
      <c r="Y29" s="1836"/>
      <c r="Z29" s="1835"/>
      <c r="AA29" s="1836"/>
      <c r="AB29" s="1835"/>
      <c r="AC29" s="1836"/>
      <c r="AD29" s="1835"/>
      <c r="AE29" s="1838"/>
      <c r="AF29" s="1840"/>
      <c r="AG29" s="1841"/>
      <c r="AH29" s="1842"/>
      <c r="AI29" s="1843"/>
      <c r="AJ29" s="1839"/>
      <c r="AK29" s="1836"/>
      <c r="AL29" s="1835"/>
      <c r="AM29" s="1836"/>
      <c r="AN29" s="1835"/>
      <c r="AO29" s="1835"/>
    </row>
    <row r="30" ht="18.25" customHeight="1">
      <c r="A30" s="1861"/>
      <c r="B30" s="1863"/>
      <c r="C30" s="1832"/>
      <c r="D30" s="1848"/>
      <c r="E30" s="1834"/>
      <c r="F30" s="1835"/>
      <c r="G30" s="1836"/>
      <c r="H30" s="1835"/>
      <c r="I30" s="1837"/>
      <c r="J30" s="1835"/>
      <c r="K30" s="1836"/>
      <c r="L30" s="1835"/>
      <c r="M30" s="1836"/>
      <c r="N30" s="1835"/>
      <c r="O30" s="1838"/>
      <c r="P30" s="1839"/>
      <c r="Q30" s="1836"/>
      <c r="R30" s="1835"/>
      <c r="S30" s="1836"/>
      <c r="T30" s="1835"/>
      <c r="U30" s="1836"/>
      <c r="V30" s="1835"/>
      <c r="W30" s="1838"/>
      <c r="X30" s="1839"/>
      <c r="Y30" s="1836"/>
      <c r="Z30" s="1835"/>
      <c r="AA30" s="1836"/>
      <c r="AB30" s="1835"/>
      <c r="AC30" s="1836"/>
      <c r="AD30" s="1835"/>
      <c r="AE30" s="1838"/>
      <c r="AF30" s="1840"/>
      <c r="AG30" s="1841"/>
      <c r="AH30" s="1842"/>
      <c r="AI30" s="1843"/>
      <c r="AJ30" s="1839"/>
      <c r="AK30" s="1836"/>
      <c r="AL30" s="1835"/>
      <c r="AM30" s="1836"/>
      <c r="AN30" s="1835"/>
      <c r="AO30" s="1835"/>
    </row>
    <row r="31" ht="18.25" customHeight="1">
      <c r="A31" t="s" s="1864">
        <v>460</v>
      </c>
      <c r="B31" s="1865"/>
      <c r="C31" s="1866"/>
      <c r="D31" s="1842">
        <f>MAX(D4:D29)</f>
        <v>93.90000000000001</v>
      </c>
      <c r="E31" s="1841">
        <f>MAX(E4:E29)</f>
        <v>195</v>
      </c>
      <c r="F31" s="1842">
        <f>MAX(F4:F29)</f>
        <v>46.8</v>
      </c>
      <c r="G31" s="1841">
        <f>MAX(G4:G29)</f>
        <v>6.8</v>
      </c>
      <c r="H31" s="1842">
        <f>MAX(H4:H29)</f>
        <v>81.40000000000001</v>
      </c>
      <c r="I31" s="1852">
        <f>MAX(I4:I29)</f>
        <v>0.077</v>
      </c>
      <c r="J31" s="1842">
        <f>MAX(J4:J29)</f>
        <v>32</v>
      </c>
      <c r="K31" s="1841">
        <f>MAX(K4:K29)</f>
        <v>32</v>
      </c>
      <c r="L31" s="1842">
        <f>MAX(L4:L29)</f>
        <v>103</v>
      </c>
      <c r="M31" s="1841">
        <f>MAX(M4:M29)</f>
        <v>87</v>
      </c>
      <c r="N31" s="1842">
        <f>MAX(N4:N29)</f>
        <v>62</v>
      </c>
      <c r="O31" s="1841">
        <f>MAX(O4:O29)</f>
        <v>61</v>
      </c>
      <c r="P31" s="1842">
        <f>MAX(P4:P29)</f>
        <v>2</v>
      </c>
      <c r="Q31" s="1841">
        <f>MAX(Q4:Q29)</f>
        <v>3</v>
      </c>
      <c r="R31" s="1842">
        <f>MAX(R4:R29)</f>
        <v>3</v>
      </c>
      <c r="S31" s="1841">
        <f>MAX(S4:S29)</f>
        <v>3</v>
      </c>
      <c r="T31" s="1842">
        <f>MAX(T4:T29)</f>
        <v>2</v>
      </c>
      <c r="U31" s="1841">
        <f>MAX(U4:U29)</f>
        <v>3</v>
      </c>
      <c r="V31" s="1842">
        <f>MAX(V4:V29)</f>
        <v>2</v>
      </c>
      <c r="W31" s="1841">
        <f>MAX(W4:W29)</f>
        <v>18</v>
      </c>
      <c r="X31" s="1842">
        <f>MAX(X4:X29)</f>
        <v>58</v>
      </c>
      <c r="Y31" s="1841">
        <f>MAX(Y4:Y29)</f>
        <v>267</v>
      </c>
      <c r="Z31" s="1842">
        <f>MAX(Z4:Z29)</f>
        <v>232</v>
      </c>
      <c r="AA31" s="1841">
        <f>MAX(AA4:AA29)</f>
        <v>246</v>
      </c>
      <c r="AB31" s="1842">
        <f>MAX(AB4:AB29)</f>
        <v>54.5</v>
      </c>
      <c r="AC31" s="1841">
        <f>MAX(AC4:AC29)</f>
        <v>43.3</v>
      </c>
      <c r="AD31" s="1842">
        <f>MAX(AD4:AD29)</f>
        <v>55.9</v>
      </c>
      <c r="AE31" s="1841">
        <f>MIN(AE4:AE30)</f>
        <v>0.39</v>
      </c>
      <c r="AF31" s="1867">
        <v>3.37962962962963e-05</v>
      </c>
      <c r="AG31" s="1841">
        <f>MAX(AG4:AG29)</f>
        <v>11</v>
      </c>
      <c r="AH31" s="1842">
        <f>MAX(AH4:AH29)</f>
        <v>194</v>
      </c>
      <c r="AI31" s="1868">
        <v>0.0001898148148148148</v>
      </c>
      <c r="AJ31" s="1842">
        <f>MAX(AJ4:AJ29)</f>
        <v>103.5</v>
      </c>
      <c r="AK31" s="1841">
        <f>MAX(AK4:AK29)</f>
        <v>97.5</v>
      </c>
      <c r="AL31" s="1842">
        <f>MAX(AL4:AL29)</f>
        <v>12</v>
      </c>
      <c r="AM31" s="1841">
        <f>MAX(AM4:AM29)</f>
        <v>160</v>
      </c>
      <c r="AN31" s="1842">
        <f>MAX(AN4:AN29)</f>
        <v>105</v>
      </c>
      <c r="AO31" s="1842">
        <f>MAX(AO4:AO29)</f>
        <v>0</v>
      </c>
    </row>
  </sheetData>
  <mergeCells count="8">
    <mergeCell ref="A1:AO1"/>
    <mergeCell ref="E2:O2"/>
    <mergeCell ref="P2:W2"/>
    <mergeCell ref="X2:AE2"/>
    <mergeCell ref="AF2:AI2"/>
    <mergeCell ref="A4:A29"/>
    <mergeCell ref="A31:B31"/>
    <mergeCell ref="AJ2:AO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16384" width="10" customWidth="1"/>
  </cols>
  <sheetData/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Q30"/>
  <sheetViews>
    <sheetView workbookViewId="0" showGridLines="0" defaultGridColor="1">
      <pane topLeftCell="D1" xSplit="3" ySplit="0" activePane="topRight" state="frozen"/>
    </sheetView>
  </sheetViews>
  <sheetFormatPr defaultColWidth="16.3333" defaultRowHeight="19.9" customHeight="1" outlineLevelRow="0" outlineLevelCol="0"/>
  <cols>
    <col min="1" max="2" width="16.3516" style="1888" customWidth="1"/>
    <col min="3" max="3" width="16.5" style="1888" customWidth="1"/>
    <col min="4" max="43" width="16.3516" style="1888" customWidth="1"/>
    <col min="44" max="16384" width="16.3516" style="1888" customWidth="1"/>
  </cols>
  <sheetData>
    <row r="1" ht="21.4" customHeight="1">
      <c r="A1" t="s" s="521">
        <v>415</v>
      </c>
      <c r="B1" t="s" s="522">
        <v>68</v>
      </c>
      <c r="C1" t="s" s="1333">
        <v>179</v>
      </c>
      <c r="D1" t="s" s="1334">
        <v>180</v>
      </c>
      <c r="E1" s="1335"/>
      <c r="F1" t="s" s="1334">
        <v>181</v>
      </c>
      <c r="G1" s="1335"/>
      <c r="H1" t="s" s="1334">
        <v>182</v>
      </c>
      <c r="I1" s="1335"/>
      <c r="J1" t="s" s="1334">
        <v>183</v>
      </c>
      <c r="K1" s="1335"/>
      <c r="L1" t="s" s="1334">
        <v>184</v>
      </c>
      <c r="M1" s="1335"/>
      <c r="N1" t="s" s="1334">
        <v>185</v>
      </c>
      <c r="O1" s="1335"/>
      <c r="P1" t="s" s="1334">
        <v>186</v>
      </c>
      <c r="Q1" s="1335"/>
      <c r="R1" t="s" s="1334">
        <v>187</v>
      </c>
      <c r="S1" s="1335"/>
      <c r="T1" t="s" s="1334">
        <v>188</v>
      </c>
      <c r="U1" s="1335"/>
      <c r="V1" s="1761"/>
      <c r="W1" s="1335"/>
      <c r="X1" s="1762"/>
      <c r="Y1" s="1335"/>
      <c r="Z1" s="1762"/>
      <c r="AA1" s="1335"/>
      <c r="AB1" s="1762"/>
      <c r="AC1" s="1335"/>
      <c r="AD1" s="1762"/>
      <c r="AE1" s="1335"/>
      <c r="AF1" s="1762"/>
      <c r="AG1" s="1335"/>
      <c r="AH1" s="1762"/>
      <c r="AI1" s="1335"/>
      <c r="AJ1" s="1762"/>
      <c r="AK1" s="1335"/>
      <c r="AL1" s="1762"/>
      <c r="AM1" s="1335"/>
      <c r="AN1" s="1762"/>
      <c r="AO1" s="1335"/>
      <c r="AP1" s="1762"/>
      <c r="AQ1" s="1335"/>
    </row>
    <row r="2" ht="21.4" customHeight="1">
      <c r="A2" s="533"/>
      <c r="B2" s="534"/>
      <c r="C2" t="s" s="1341">
        <v>194</v>
      </c>
      <c r="D2" s="1342"/>
      <c r="E2" s="1343"/>
      <c r="F2" s="1342"/>
      <c r="G2" s="1343"/>
      <c r="H2" s="1344"/>
      <c r="I2" s="1733"/>
      <c r="J2" s="1344"/>
      <c r="K2" s="1733"/>
      <c r="L2" s="1344"/>
      <c r="M2" s="1733"/>
      <c r="N2" s="1344"/>
      <c r="O2" s="1733"/>
      <c r="P2" s="1344"/>
      <c r="Q2" s="1733"/>
      <c r="R2" s="1344"/>
      <c r="S2" s="1733"/>
      <c r="T2" s="1344"/>
      <c r="U2" s="1733"/>
      <c r="V2" s="1764"/>
      <c r="W2" s="1733"/>
      <c r="X2" s="1344"/>
      <c r="Y2" s="1733"/>
      <c r="Z2" s="1344"/>
      <c r="AA2" s="1733"/>
      <c r="AB2" s="1344"/>
      <c r="AC2" s="1733"/>
      <c r="AD2" s="1344"/>
      <c r="AE2" s="1733"/>
      <c r="AF2" s="1344"/>
      <c r="AG2" s="1733"/>
      <c r="AH2" s="1344"/>
      <c r="AI2" s="1733"/>
      <c r="AJ2" s="1344"/>
      <c r="AK2" s="1733"/>
      <c r="AL2" s="1344"/>
      <c r="AM2" s="1733"/>
      <c r="AN2" s="1344"/>
      <c r="AO2" s="1733"/>
      <c r="AP2" s="1344"/>
      <c r="AQ2" s="1733"/>
    </row>
    <row r="3" ht="21.4" customHeight="1">
      <c r="A3" t="s" s="545">
        <v>109</v>
      </c>
      <c r="B3" s="546"/>
      <c r="C3" t="s" s="1349">
        <v>203</v>
      </c>
      <c r="D3" t="s" s="545">
        <v>204</v>
      </c>
      <c r="E3" t="s" s="1349">
        <v>205</v>
      </c>
      <c r="F3" t="s" s="545">
        <v>204</v>
      </c>
      <c r="G3" t="s" s="1349">
        <v>205</v>
      </c>
      <c r="H3" t="s" s="1350">
        <v>204</v>
      </c>
      <c r="I3" t="s" s="1736">
        <v>205</v>
      </c>
      <c r="J3" t="s" s="1350">
        <v>204</v>
      </c>
      <c r="K3" t="s" s="1736">
        <v>205</v>
      </c>
      <c r="L3" t="s" s="1350">
        <v>204</v>
      </c>
      <c r="M3" t="s" s="1736">
        <v>205</v>
      </c>
      <c r="N3" t="s" s="1350">
        <v>204</v>
      </c>
      <c r="O3" t="s" s="1736">
        <v>205</v>
      </c>
      <c r="P3" t="s" s="1350">
        <v>204</v>
      </c>
      <c r="Q3" t="s" s="1736">
        <v>205</v>
      </c>
      <c r="R3" t="s" s="1350">
        <v>204</v>
      </c>
      <c r="S3" t="s" s="1736">
        <v>205</v>
      </c>
      <c r="T3" t="s" s="1350">
        <v>204</v>
      </c>
      <c r="U3" t="s" s="1736">
        <v>205</v>
      </c>
      <c r="V3" t="s" s="1350">
        <v>204</v>
      </c>
      <c r="W3" t="s" s="1736">
        <v>205</v>
      </c>
      <c r="X3" t="s" s="1350">
        <v>204</v>
      </c>
      <c r="Y3" t="s" s="1736">
        <v>205</v>
      </c>
      <c r="Z3" t="s" s="1350">
        <v>204</v>
      </c>
      <c r="AA3" t="s" s="1736">
        <v>205</v>
      </c>
      <c r="AB3" t="s" s="1350">
        <v>204</v>
      </c>
      <c r="AC3" t="s" s="1736">
        <v>205</v>
      </c>
      <c r="AD3" t="s" s="1350">
        <v>204</v>
      </c>
      <c r="AE3" t="s" s="1736">
        <v>205</v>
      </c>
      <c r="AF3" t="s" s="1350">
        <v>204</v>
      </c>
      <c r="AG3" t="s" s="1736">
        <v>205</v>
      </c>
      <c r="AH3" t="s" s="1350">
        <v>204</v>
      </c>
      <c r="AI3" t="s" s="1736">
        <v>205</v>
      </c>
      <c r="AJ3" t="s" s="1350">
        <v>204</v>
      </c>
      <c r="AK3" t="s" s="1736">
        <v>205</v>
      </c>
      <c r="AL3" t="s" s="1350">
        <v>204</v>
      </c>
      <c r="AM3" t="s" s="1736">
        <v>205</v>
      </c>
      <c r="AN3" t="s" s="1350">
        <v>204</v>
      </c>
      <c r="AO3" t="s" s="1736">
        <v>205</v>
      </c>
      <c r="AP3" t="s" s="1350">
        <v>204</v>
      </c>
      <c r="AQ3" t="s" s="1736">
        <v>205</v>
      </c>
    </row>
    <row r="4" ht="20.1" customHeight="1">
      <c r="A4" s="1354">
        <f>SUM(D4:U4)</f>
        <v>2</v>
      </c>
      <c r="B4" t="s" s="556">
        <v>206</v>
      </c>
      <c r="C4" t="s" s="1351">
        <v>407</v>
      </c>
      <c r="D4" s="1354">
        <f>'1.Spieltag'!AD5</f>
        <v>0</v>
      </c>
      <c r="E4" s="1355">
        <f>'1.Spieltag'!AE5</f>
        <v>0</v>
      </c>
      <c r="F4" s="1354">
        <f>'2.Spieltag'!AD4</f>
        <v>1</v>
      </c>
      <c r="G4" s="1355">
        <f>'2.Spieltag'!AE4</f>
        <v>0</v>
      </c>
      <c r="H4" s="1354">
        <f>'3.Spieltag'!AD4</f>
        <v>0</v>
      </c>
      <c r="I4" s="1355">
        <f>'3.Spieltag'!AE4</f>
        <v>0</v>
      </c>
      <c r="J4" s="1354">
        <f>'4.Spieltag'!AD4</f>
        <v>0</v>
      </c>
      <c r="K4" s="1355">
        <f>'4.Spieltag'!AE4</f>
        <v>0</v>
      </c>
      <c r="L4" s="1354">
        <f>'5.Spieltag'!AD4</f>
        <v>1</v>
      </c>
      <c r="M4" s="1355">
        <f>'5.Spieltag'!AE4</f>
        <v>0</v>
      </c>
      <c r="N4" s="1354">
        <f>'6.Spieltag'!AD4</f>
        <v>0</v>
      </c>
      <c r="O4" s="1355">
        <f>'6.Spieltag'!AE4</f>
        <v>0</v>
      </c>
      <c r="P4" s="1354">
        <f>'7.Spieltag'!AD4</f>
        <v>0</v>
      </c>
      <c r="Q4" s="1355">
        <f>'7.Spieltag'!AE4</f>
        <v>0</v>
      </c>
      <c r="R4" s="1354">
        <f>'8.Spieltag'!AD4</f>
        <v>0</v>
      </c>
      <c r="S4" s="1355">
        <f>'8.Spieltag'!AE4</f>
        <v>0</v>
      </c>
      <c r="T4" s="1354">
        <f>'9.Spieltag'!AD4</f>
        <v>0</v>
      </c>
      <c r="U4" s="1355">
        <f>'9.Spieltag'!AE4</f>
        <v>0</v>
      </c>
      <c r="V4" s="1737"/>
      <c r="W4" s="1738"/>
      <c r="X4" s="1737"/>
      <c r="Y4" s="1738"/>
      <c r="Z4" s="1737"/>
      <c r="AA4" s="1738"/>
      <c r="AB4" s="1737"/>
      <c r="AC4" s="1738"/>
      <c r="AD4" s="1737"/>
      <c r="AE4" s="1738"/>
      <c r="AF4" s="1737"/>
      <c r="AG4" s="1738"/>
      <c r="AH4" s="1737"/>
      <c r="AI4" s="1738"/>
      <c r="AJ4" s="1737"/>
      <c r="AK4" s="1738"/>
      <c r="AL4" s="1737"/>
      <c r="AM4" s="1738"/>
      <c r="AN4" s="1737"/>
      <c r="AO4" s="1738"/>
      <c r="AP4" s="1737"/>
      <c r="AQ4" s="1738"/>
    </row>
    <row r="5" ht="20.1" customHeight="1">
      <c r="A5" s="1352">
        <f>SUM(D5:U5)</f>
        <v>1</v>
      </c>
      <c r="B5" s="567"/>
      <c r="C5" t="s" s="1351">
        <v>408</v>
      </c>
      <c r="D5" s="1352">
        <f>'1.Spieltag'!AD6</f>
        <v>0</v>
      </c>
      <c r="E5" s="1353">
        <f>'1.Spieltag'!AE6</f>
        <v>0</v>
      </c>
      <c r="F5" s="1352">
        <f>'2.Spieltag'!AD5</f>
        <v>0</v>
      </c>
      <c r="G5" s="1353">
        <f>'2.Spieltag'!AE5</f>
        <v>0</v>
      </c>
      <c r="H5" s="1352">
        <f>'3.Spieltag'!AD5</f>
        <v>0</v>
      </c>
      <c r="I5" s="1353">
        <f>'3.Spieltag'!AE5</f>
        <v>0</v>
      </c>
      <c r="J5" s="1352">
        <f>'4.Spieltag'!AD5</f>
        <v>1</v>
      </c>
      <c r="K5" s="1353">
        <f>'4.Spieltag'!AE5</f>
        <v>0</v>
      </c>
      <c r="L5" s="1352">
        <f>'5.Spieltag'!AD5</f>
        <v>0</v>
      </c>
      <c r="M5" s="1353">
        <f>'5.Spieltag'!AE5</f>
        <v>0</v>
      </c>
      <c r="N5" s="1352">
        <f>'6.Spieltag'!AD5</f>
        <v>0</v>
      </c>
      <c r="O5" s="1353">
        <f>'6.Spieltag'!AE5</f>
        <v>0</v>
      </c>
      <c r="P5" s="1352">
        <f>'7.Spieltag'!AD5</f>
        <v>0</v>
      </c>
      <c r="Q5" s="1353">
        <f>'7.Spieltag'!AE5</f>
        <v>0</v>
      </c>
      <c r="R5" s="1352">
        <f>'8.Spieltag'!AD5</f>
        <v>0</v>
      </c>
      <c r="S5" s="1353">
        <f>'8.Spieltag'!AE5</f>
        <v>0</v>
      </c>
      <c r="T5" s="1352">
        <f>'9.Spieltag'!AD5</f>
        <v>0</v>
      </c>
      <c r="U5" s="1353">
        <f>'9.Spieltag'!AE5</f>
        <v>0</v>
      </c>
      <c r="V5" s="1739"/>
      <c r="W5" s="1740"/>
      <c r="X5" s="1739"/>
      <c r="Y5" s="1740"/>
      <c r="Z5" s="1739"/>
      <c r="AA5" s="1740"/>
      <c r="AB5" s="1739"/>
      <c r="AC5" s="1740"/>
      <c r="AD5" s="1739"/>
      <c r="AE5" s="1740"/>
      <c r="AF5" s="1739"/>
      <c r="AG5" s="1740"/>
      <c r="AH5" s="1739"/>
      <c r="AI5" s="1740"/>
      <c r="AJ5" s="1739"/>
      <c r="AK5" s="1740"/>
      <c r="AL5" s="1739"/>
      <c r="AM5" s="1740"/>
      <c r="AN5" s="1739"/>
      <c r="AO5" s="1740"/>
      <c r="AP5" s="1739"/>
      <c r="AQ5" s="1740"/>
    </row>
    <row r="6" ht="20.1" customHeight="1">
      <c r="A6" s="1354">
        <f>SUM(D6:U6)</f>
        <v>0</v>
      </c>
      <c r="B6" s="567"/>
      <c r="C6" t="s" s="1351">
        <v>208</v>
      </c>
      <c r="D6" s="1354">
        <f>'1.Spieltag'!AD7</f>
        <v>0</v>
      </c>
      <c r="E6" s="1355">
        <f>'1.Spieltag'!AE7</f>
        <v>0</v>
      </c>
      <c r="F6" s="1354">
        <f>'2.Spieltag'!AD6</f>
        <v>0</v>
      </c>
      <c r="G6" s="1355">
        <f>'2.Spieltag'!AE6</f>
        <v>0</v>
      </c>
      <c r="H6" s="1354">
        <f>'3.Spieltag'!AD6</f>
        <v>0</v>
      </c>
      <c r="I6" s="1355">
        <f>'3.Spieltag'!AE6</f>
        <v>0</v>
      </c>
      <c r="J6" s="1354">
        <f>'4.Spieltag'!AD6</f>
        <v>0</v>
      </c>
      <c r="K6" s="1355">
        <f>'4.Spieltag'!AE6</f>
        <v>0</v>
      </c>
      <c r="L6" s="1354">
        <f>'5.Spieltag'!AD6</f>
        <v>0</v>
      </c>
      <c r="M6" s="1355">
        <f>'5.Spieltag'!AE6</f>
        <v>0</v>
      </c>
      <c r="N6" s="1354">
        <f>'6.Spieltag'!AD6</f>
        <v>0</v>
      </c>
      <c r="O6" s="1355">
        <f>'6.Spieltag'!AE6</f>
        <v>0</v>
      </c>
      <c r="P6" s="1354">
        <f>'7.Spieltag'!AD6</f>
        <v>0</v>
      </c>
      <c r="Q6" s="1355">
        <f>'7.Spieltag'!AE6</f>
        <v>0</v>
      </c>
      <c r="R6" s="1354">
        <f>'8.Spieltag'!AD6</f>
        <v>0</v>
      </c>
      <c r="S6" s="1355">
        <f>'8.Spieltag'!AE6</f>
        <v>0</v>
      </c>
      <c r="T6" s="1354">
        <f>'9.Spieltag'!AD6</f>
        <v>0</v>
      </c>
      <c r="U6" s="1355">
        <f>'9.Spieltag'!AE6</f>
        <v>0</v>
      </c>
      <c r="V6" s="1737"/>
      <c r="W6" s="1738"/>
      <c r="X6" s="1737"/>
      <c r="Y6" s="1738"/>
      <c r="Z6" s="1737"/>
      <c r="AA6" s="1738"/>
      <c r="AB6" s="1737"/>
      <c r="AC6" s="1738"/>
      <c r="AD6" s="1737"/>
      <c r="AE6" s="1738"/>
      <c r="AF6" s="1737"/>
      <c r="AG6" s="1738"/>
      <c r="AH6" s="1737"/>
      <c r="AI6" s="1738"/>
      <c r="AJ6" s="1737"/>
      <c r="AK6" s="1738"/>
      <c r="AL6" s="1737"/>
      <c r="AM6" s="1738"/>
      <c r="AN6" s="1737"/>
      <c r="AO6" s="1738"/>
      <c r="AP6" s="1737"/>
      <c r="AQ6" s="1738"/>
    </row>
    <row r="7" ht="20.1" customHeight="1">
      <c r="A7" s="1352">
        <f>SUM(D7:U7)</f>
        <v>3</v>
      </c>
      <c r="B7" s="567"/>
      <c r="C7" t="s" s="1351">
        <v>209</v>
      </c>
      <c r="D7" s="1352">
        <f>'1.Spieltag'!AD8</f>
        <v>0</v>
      </c>
      <c r="E7" s="1353">
        <f>'1.Spieltag'!AE8</f>
        <v>1</v>
      </c>
      <c r="F7" s="1352">
        <f>'2.Spieltag'!AD7</f>
        <v>1</v>
      </c>
      <c r="G7" s="1353">
        <f>'2.Spieltag'!AE7</f>
        <v>0</v>
      </c>
      <c r="H7" s="1352">
        <f>'3.Spieltag'!AD7</f>
        <v>0</v>
      </c>
      <c r="I7" s="1353">
        <f>'3.Spieltag'!AE7</f>
        <v>1</v>
      </c>
      <c r="J7" s="1352">
        <f>'4.Spieltag'!AD7</f>
        <v>0</v>
      </c>
      <c r="K7" s="1353">
        <f>'4.Spieltag'!AE7</f>
        <v>0</v>
      </c>
      <c r="L7" s="1352">
        <f>'5.Spieltag'!AD7</f>
        <v>0</v>
      </c>
      <c r="M7" s="1353">
        <f>'5.Spieltag'!AE7</f>
        <v>0</v>
      </c>
      <c r="N7" s="1352">
        <f>'6.Spieltag'!AD7</f>
        <v>0</v>
      </c>
      <c r="O7" s="1353">
        <f>'6.Spieltag'!AE7</f>
        <v>0</v>
      </c>
      <c r="P7" s="1352">
        <f>'7.Spieltag'!AD7</f>
        <v>0</v>
      </c>
      <c r="Q7" s="1353">
        <f>'7.Spieltag'!AE7</f>
        <v>0</v>
      </c>
      <c r="R7" s="1352">
        <f>'8.Spieltag'!AD7</f>
        <v>0</v>
      </c>
      <c r="S7" s="1353">
        <f>'8.Spieltag'!AE7</f>
        <v>0</v>
      </c>
      <c r="T7" s="1352">
        <f>'9.Spieltag'!AD7</f>
        <v>0</v>
      </c>
      <c r="U7" s="1353">
        <f>'9.Spieltag'!AE7</f>
        <v>0</v>
      </c>
      <c r="V7" s="1739"/>
      <c r="W7" s="1740"/>
      <c r="X7" s="1739"/>
      <c r="Y7" s="1740"/>
      <c r="Z7" s="1739"/>
      <c r="AA7" s="1740"/>
      <c r="AB7" s="1739"/>
      <c r="AC7" s="1740"/>
      <c r="AD7" s="1739"/>
      <c r="AE7" s="1740"/>
      <c r="AF7" s="1739"/>
      <c r="AG7" s="1740"/>
      <c r="AH7" s="1739"/>
      <c r="AI7" s="1740"/>
      <c r="AJ7" s="1739"/>
      <c r="AK7" s="1740"/>
      <c r="AL7" s="1739"/>
      <c r="AM7" s="1740"/>
      <c r="AN7" s="1739"/>
      <c r="AO7" s="1740"/>
      <c r="AP7" s="1739"/>
      <c r="AQ7" s="1740"/>
    </row>
    <row r="8" ht="20.1" customHeight="1">
      <c r="A8" s="1354">
        <f>SUM(D8:U8)</f>
        <v>1</v>
      </c>
      <c r="B8" s="567"/>
      <c r="C8" t="s" s="1351">
        <v>210</v>
      </c>
      <c r="D8" s="1354">
        <f>'1.Spieltag'!AD9</f>
        <v>0</v>
      </c>
      <c r="E8" s="1355">
        <f>'1.Spieltag'!AE9</f>
        <v>1</v>
      </c>
      <c r="F8" s="1354">
        <f>'2.Spieltag'!AD8</f>
        <v>0</v>
      </c>
      <c r="G8" s="1355">
        <f>'2.Spieltag'!AE8</f>
        <v>0</v>
      </c>
      <c r="H8" s="1354">
        <f>'3.Spieltag'!AD8</f>
        <v>0</v>
      </c>
      <c r="I8" s="1355">
        <f>'3.Spieltag'!AE8</f>
        <v>0</v>
      </c>
      <c r="J8" s="1354">
        <f>'4.Spieltag'!AD8</f>
        <v>0</v>
      </c>
      <c r="K8" s="1355">
        <f>'4.Spieltag'!AE8</f>
        <v>0</v>
      </c>
      <c r="L8" s="1354">
        <f>'5.Spieltag'!AD8</f>
        <v>0</v>
      </c>
      <c r="M8" s="1355">
        <f>'5.Spieltag'!AE8</f>
        <v>0</v>
      </c>
      <c r="N8" s="1354">
        <f>'6.Spieltag'!AD8</f>
        <v>0</v>
      </c>
      <c r="O8" s="1355">
        <f>'6.Spieltag'!AE8</f>
        <v>0</v>
      </c>
      <c r="P8" s="1354">
        <f>'7.Spieltag'!AD8</f>
        <v>0</v>
      </c>
      <c r="Q8" s="1355">
        <f>'7.Spieltag'!AE8</f>
        <v>0</v>
      </c>
      <c r="R8" s="1354">
        <f>'8.Spieltag'!AD8</f>
        <v>0</v>
      </c>
      <c r="S8" s="1355">
        <f>'8.Spieltag'!AE8</f>
        <v>0</v>
      </c>
      <c r="T8" s="1354">
        <f>'9.Spieltag'!AD8</f>
        <v>0</v>
      </c>
      <c r="U8" s="1355">
        <f>'9.Spieltag'!AE8</f>
        <v>0</v>
      </c>
      <c r="V8" s="1737"/>
      <c r="W8" s="1738"/>
      <c r="X8" s="1737"/>
      <c r="Y8" s="1738"/>
      <c r="Z8" s="1737"/>
      <c r="AA8" s="1738"/>
      <c r="AB8" s="1737"/>
      <c r="AC8" s="1738"/>
      <c r="AD8" s="1737"/>
      <c r="AE8" s="1738"/>
      <c r="AF8" s="1737"/>
      <c r="AG8" s="1738"/>
      <c r="AH8" s="1737"/>
      <c r="AI8" s="1738"/>
      <c r="AJ8" s="1737"/>
      <c r="AK8" s="1738"/>
      <c r="AL8" s="1737"/>
      <c r="AM8" s="1738"/>
      <c r="AN8" s="1737"/>
      <c r="AO8" s="1738"/>
      <c r="AP8" s="1737"/>
      <c r="AQ8" s="1738"/>
    </row>
    <row r="9" ht="20.1" customHeight="1">
      <c r="A9" s="1352">
        <f>SUM(D9:U9)</f>
        <v>0</v>
      </c>
      <c r="B9" s="567"/>
      <c r="C9" t="s" s="1351">
        <v>211</v>
      </c>
      <c r="D9" s="1352">
        <f>'1.Spieltag'!AD10</f>
        <v>0</v>
      </c>
      <c r="E9" s="1353">
        <f>'1.Spieltag'!AE10</f>
        <v>0</v>
      </c>
      <c r="F9" s="1352">
        <f>'2.Spieltag'!AD9</f>
        <v>0</v>
      </c>
      <c r="G9" s="1353">
        <f>'2.Spieltag'!AE9</f>
        <v>0</v>
      </c>
      <c r="H9" s="1352">
        <f>'3.Spieltag'!AD9</f>
        <v>0</v>
      </c>
      <c r="I9" s="1353">
        <f>'3.Spieltag'!AE9</f>
        <v>0</v>
      </c>
      <c r="J9" s="1352">
        <f>'4.Spieltag'!AD9</f>
        <v>0</v>
      </c>
      <c r="K9" s="1353">
        <f>'4.Spieltag'!AE9</f>
        <v>0</v>
      </c>
      <c r="L9" s="1352">
        <f>'5.Spieltag'!AD9</f>
        <v>0</v>
      </c>
      <c r="M9" s="1353">
        <f>'5.Spieltag'!AE9</f>
        <v>0</v>
      </c>
      <c r="N9" s="1352">
        <f>'6.Spieltag'!AD9</f>
        <v>0</v>
      </c>
      <c r="O9" s="1353">
        <f>'6.Spieltag'!AE9</f>
        <v>0</v>
      </c>
      <c r="P9" s="1352">
        <f>'7.Spieltag'!AD9</f>
        <v>0</v>
      </c>
      <c r="Q9" s="1353">
        <f>'7.Spieltag'!AE9</f>
        <v>0</v>
      </c>
      <c r="R9" s="1352">
        <f>'8.Spieltag'!AD9</f>
        <v>0</v>
      </c>
      <c r="S9" s="1353">
        <f>'8.Spieltag'!AE9</f>
        <v>0</v>
      </c>
      <c r="T9" s="1352">
        <f>'9.Spieltag'!AD9</f>
        <v>0</v>
      </c>
      <c r="U9" s="1353">
        <f>'9.Spieltag'!AE9</f>
        <v>0</v>
      </c>
      <c r="V9" s="1739"/>
      <c r="W9" s="1740"/>
      <c r="X9" s="1739"/>
      <c r="Y9" s="1740"/>
      <c r="Z9" s="1739"/>
      <c r="AA9" s="1740"/>
      <c r="AB9" s="1739"/>
      <c r="AC9" s="1740"/>
      <c r="AD9" s="1739"/>
      <c r="AE9" s="1740"/>
      <c r="AF9" s="1739"/>
      <c r="AG9" s="1740"/>
      <c r="AH9" s="1739"/>
      <c r="AI9" s="1740"/>
      <c r="AJ9" s="1739"/>
      <c r="AK9" s="1740"/>
      <c r="AL9" s="1739"/>
      <c r="AM9" s="1740"/>
      <c r="AN9" s="1739"/>
      <c r="AO9" s="1740"/>
      <c r="AP9" s="1739"/>
      <c r="AQ9" s="1740"/>
    </row>
    <row r="10" ht="20.45" customHeight="1">
      <c r="A10" s="1354">
        <f>SUM(D10:U10)</f>
        <v>0</v>
      </c>
      <c r="B10" s="574"/>
      <c r="C10" t="s" s="1356">
        <v>212</v>
      </c>
      <c r="D10" s="1354">
        <f>'1.Spieltag'!AD11</f>
        <v>0</v>
      </c>
      <c r="E10" s="1355">
        <f>'1.Spieltag'!AE11</f>
        <v>0</v>
      </c>
      <c r="F10" s="1354">
        <f>'2.Spieltag'!AD10</f>
        <v>0</v>
      </c>
      <c r="G10" s="1355">
        <f>'2.Spieltag'!AE10</f>
        <v>0</v>
      </c>
      <c r="H10" s="1354">
        <f>'3.Spieltag'!AD10</f>
        <v>0</v>
      </c>
      <c r="I10" s="1355">
        <f>'3.Spieltag'!AE10</f>
        <v>0</v>
      </c>
      <c r="J10" s="1354">
        <f>'4.Spieltag'!AD10</f>
        <v>0</v>
      </c>
      <c r="K10" s="1355">
        <f>'4.Spieltag'!AE10</f>
        <v>0</v>
      </c>
      <c r="L10" s="1354">
        <f>'5.Spieltag'!AD10</f>
        <v>0</v>
      </c>
      <c r="M10" s="1355">
        <f>'5.Spieltag'!AE10</f>
        <v>0</v>
      </c>
      <c r="N10" s="1354">
        <f>'6.Spieltag'!AD10</f>
        <v>0</v>
      </c>
      <c r="O10" s="1355">
        <f>'6.Spieltag'!AE10</f>
        <v>0</v>
      </c>
      <c r="P10" s="1354">
        <f>'7.Spieltag'!AD10</f>
        <v>0</v>
      </c>
      <c r="Q10" s="1355">
        <f>'7.Spieltag'!AE10</f>
        <v>0</v>
      </c>
      <c r="R10" s="1354">
        <f>'8.Spieltag'!AD10</f>
        <v>0</v>
      </c>
      <c r="S10" s="1355">
        <f>'8.Spieltag'!AE10</f>
        <v>0</v>
      </c>
      <c r="T10" s="1354">
        <f>'9.Spieltag'!AD10</f>
        <v>0</v>
      </c>
      <c r="U10" s="1355">
        <f>'9.Spieltag'!AE10</f>
        <v>0</v>
      </c>
      <c r="V10" s="1737"/>
      <c r="W10" s="1738"/>
      <c r="X10" s="1737"/>
      <c r="Y10" s="1738"/>
      <c r="Z10" s="1737"/>
      <c r="AA10" s="1738"/>
      <c r="AB10" s="1737"/>
      <c r="AC10" s="1738"/>
      <c r="AD10" s="1737"/>
      <c r="AE10" s="1738"/>
      <c r="AF10" s="1737"/>
      <c r="AG10" s="1738"/>
      <c r="AH10" s="1737"/>
      <c r="AI10" s="1738"/>
      <c r="AJ10" s="1737"/>
      <c r="AK10" s="1738"/>
      <c r="AL10" s="1737"/>
      <c r="AM10" s="1738"/>
      <c r="AN10" s="1737"/>
      <c r="AO10" s="1738"/>
      <c r="AP10" s="1737"/>
      <c r="AQ10" s="1738"/>
    </row>
    <row r="11" ht="8.45" customHeight="1">
      <c r="A11" s="576">
        <f>SUM(D11:I11)</f>
        <v>0</v>
      </c>
      <c r="B11" s="577"/>
      <c r="C11" s="1743"/>
      <c r="D11" s="1744"/>
      <c r="E11" s="1359"/>
      <c r="F11" s="1358"/>
      <c r="G11" s="1359"/>
      <c r="H11" s="1358"/>
      <c r="I11" s="1359"/>
      <c r="J11" s="1358"/>
      <c r="K11" s="1359"/>
      <c r="L11" s="1358"/>
      <c r="M11" s="1359"/>
      <c r="N11" s="1358"/>
      <c r="O11" s="1359"/>
      <c r="P11" s="1358"/>
      <c r="Q11" s="1359"/>
      <c r="R11" s="1358"/>
      <c r="S11" s="1359"/>
      <c r="T11" s="1358"/>
      <c r="U11" s="1359"/>
      <c r="V11" s="1358"/>
      <c r="W11" s="1359"/>
      <c r="X11" s="1358"/>
      <c r="Y11" s="1359"/>
      <c r="Z11" s="1358"/>
      <c r="AA11" s="1359"/>
      <c r="AB11" s="1358"/>
      <c r="AC11" s="1359"/>
      <c r="AD11" s="1358"/>
      <c r="AE11" s="1359"/>
      <c r="AF11" s="1358"/>
      <c r="AG11" s="1359"/>
      <c r="AH11" s="1358"/>
      <c r="AI11" s="1359"/>
      <c r="AJ11" s="1358"/>
      <c r="AK11" s="1359"/>
      <c r="AL11" s="1358"/>
      <c r="AM11" s="1359"/>
      <c r="AN11" s="1358"/>
      <c r="AO11" s="1359"/>
      <c r="AP11" s="1358"/>
      <c r="AQ11" s="1359"/>
    </row>
    <row r="12" ht="20.45" customHeight="1">
      <c r="A12" s="1352">
        <f>SUM(D12:U12)</f>
        <v>0</v>
      </c>
      <c r="B12" t="s" s="585">
        <v>213</v>
      </c>
      <c r="C12" t="s" s="1362">
        <v>82</v>
      </c>
      <c r="D12" s="1768"/>
      <c r="E12" s="1769"/>
      <c r="F12" s="1768"/>
      <c r="G12" s="1769"/>
      <c r="H12" s="1768"/>
      <c r="I12" s="1769"/>
      <c r="J12" s="1768"/>
      <c r="K12" s="1769"/>
      <c r="L12" s="1768"/>
      <c r="M12" s="1769"/>
      <c r="N12" s="1768"/>
      <c r="O12" s="1769"/>
      <c r="P12" s="1768"/>
      <c r="Q12" s="1769"/>
      <c r="R12" s="1768"/>
      <c r="S12" s="1769"/>
      <c r="T12" s="1768"/>
      <c r="U12" s="1769"/>
      <c r="V12" s="1768"/>
      <c r="W12" s="1769"/>
      <c r="X12" s="1768"/>
      <c r="Y12" s="1769"/>
      <c r="Z12" s="1768"/>
      <c r="AA12" s="1769"/>
      <c r="AB12" s="1768"/>
      <c r="AC12" s="1769"/>
      <c r="AD12" s="1768"/>
      <c r="AE12" s="1769"/>
      <c r="AF12" s="1768"/>
      <c r="AG12" s="1769"/>
      <c r="AH12" s="1768"/>
      <c r="AI12" s="1769"/>
      <c r="AJ12" s="1768"/>
      <c r="AK12" s="1769"/>
      <c r="AL12" s="1768"/>
      <c r="AM12" s="1769"/>
      <c r="AN12" s="1768"/>
      <c r="AO12" s="1769"/>
      <c r="AP12" s="1768"/>
      <c r="AQ12" s="1769"/>
    </row>
    <row r="13" ht="20.45" customHeight="1">
      <c r="A13" s="1354">
        <f>SUM(D13:U13)</f>
        <v>0</v>
      </c>
      <c r="B13" s="574"/>
      <c r="C13" t="s" s="1356">
        <v>76</v>
      </c>
      <c r="D13" s="1768"/>
      <c r="E13" s="1769"/>
      <c r="F13" s="1768"/>
      <c r="G13" s="1769"/>
      <c r="H13" s="1768"/>
      <c r="I13" s="1769"/>
      <c r="J13" s="1768"/>
      <c r="K13" s="1769"/>
      <c r="L13" s="1768"/>
      <c r="M13" s="1769"/>
      <c r="N13" s="1768"/>
      <c r="O13" s="1769"/>
      <c r="P13" s="1768"/>
      <c r="Q13" s="1769"/>
      <c r="R13" s="1768"/>
      <c r="S13" s="1769"/>
      <c r="T13" s="1768"/>
      <c r="U13" s="1769"/>
      <c r="V13" s="1768"/>
      <c r="W13" s="1769"/>
      <c r="X13" s="1768"/>
      <c r="Y13" s="1769"/>
      <c r="Z13" s="1768"/>
      <c r="AA13" s="1769"/>
      <c r="AB13" s="1768"/>
      <c r="AC13" s="1769"/>
      <c r="AD13" s="1768"/>
      <c r="AE13" s="1769"/>
      <c r="AF13" s="1768"/>
      <c r="AG13" s="1769"/>
      <c r="AH13" s="1768"/>
      <c r="AI13" s="1769"/>
      <c r="AJ13" s="1768"/>
      <c r="AK13" s="1769"/>
      <c r="AL13" s="1768"/>
      <c r="AM13" s="1769"/>
      <c r="AN13" s="1768"/>
      <c r="AO13" s="1769"/>
      <c r="AP13" s="1768"/>
      <c r="AQ13" s="1769"/>
    </row>
    <row r="14" ht="8.45" customHeight="1">
      <c r="A14" s="576">
        <f>SUM(D14:I14)</f>
        <v>0</v>
      </c>
      <c r="B14" s="577"/>
      <c r="C14" s="1743"/>
      <c r="D14" s="1744"/>
      <c r="E14" s="1359"/>
      <c r="F14" s="1358"/>
      <c r="G14" s="1359"/>
      <c r="H14" s="1358"/>
      <c r="I14" s="1359"/>
      <c r="J14" s="1358"/>
      <c r="K14" s="1359"/>
      <c r="L14" s="1358"/>
      <c r="M14" s="1359"/>
      <c r="N14" s="1358"/>
      <c r="O14" s="1359"/>
      <c r="P14" s="1358"/>
      <c r="Q14" s="1359"/>
      <c r="R14" s="1358"/>
      <c r="S14" s="1359"/>
      <c r="T14" s="1358"/>
      <c r="U14" s="1359"/>
      <c r="V14" s="1358"/>
      <c r="W14" s="1359"/>
      <c r="X14" s="1358"/>
      <c r="Y14" s="1359"/>
      <c r="Z14" s="1358"/>
      <c r="AA14" s="1359"/>
      <c r="AB14" s="1358"/>
      <c r="AC14" s="1359"/>
      <c r="AD14" s="1358"/>
      <c r="AE14" s="1359"/>
      <c r="AF14" s="1358"/>
      <c r="AG14" s="1359"/>
      <c r="AH14" s="1358"/>
      <c r="AI14" s="1359"/>
      <c r="AJ14" s="1358"/>
      <c r="AK14" s="1359"/>
      <c r="AL14" s="1358"/>
      <c r="AM14" s="1359"/>
      <c r="AN14" s="1358"/>
      <c r="AO14" s="1359"/>
      <c r="AP14" s="1358"/>
      <c r="AQ14" s="1359"/>
    </row>
    <row r="15" ht="20.45" customHeight="1">
      <c r="A15" s="1352">
        <f>SUM(D15:U15)</f>
        <v>3</v>
      </c>
      <c r="B15" t="s" s="585">
        <v>214</v>
      </c>
      <c r="C15" t="s" s="1362">
        <v>215</v>
      </c>
      <c r="D15" s="1352">
        <f>'1.Spieltag'!AD16</f>
        <v>0</v>
      </c>
      <c r="E15" s="1353">
        <f>'1.Spieltag'!AE16</f>
        <v>0</v>
      </c>
      <c r="F15" s="1352">
        <f>'2.Spieltag'!AD15</f>
        <v>1</v>
      </c>
      <c r="G15" s="1353">
        <f>'2.Spieltag'!AE15</f>
        <v>0</v>
      </c>
      <c r="H15" s="1352">
        <f>'3.Spieltag'!AD15</f>
        <v>1</v>
      </c>
      <c r="I15" s="1353">
        <f>'3.Spieltag'!AE15</f>
        <v>0</v>
      </c>
      <c r="J15" s="1352">
        <f>'4.Spieltag'!AD15</f>
        <v>1</v>
      </c>
      <c r="K15" s="1353">
        <f>'4.Spieltag'!AE15</f>
        <v>0</v>
      </c>
      <c r="L15" s="1352">
        <f>'5.Spieltag'!AD15</f>
        <v>0</v>
      </c>
      <c r="M15" s="1353">
        <f>'5.Spieltag'!AE15</f>
        <v>0</v>
      </c>
      <c r="N15" s="1352">
        <f>'6.Spieltag'!AD15</f>
        <v>0</v>
      </c>
      <c r="O15" s="1353">
        <f>'6.Spieltag'!AE15</f>
        <v>0</v>
      </c>
      <c r="P15" s="1352">
        <f>'7.Spieltag'!AD15</f>
        <v>0</v>
      </c>
      <c r="Q15" s="1353">
        <f>'7.Spieltag'!AE15</f>
        <v>0</v>
      </c>
      <c r="R15" s="1352">
        <f>'8.Spieltag'!AD15</f>
        <v>0</v>
      </c>
      <c r="S15" s="1353">
        <f>'8.Spieltag'!AE15</f>
        <v>0</v>
      </c>
      <c r="T15" s="1352">
        <f>'9.Spieltag'!AD15</f>
        <v>0</v>
      </c>
      <c r="U15" s="1353">
        <f>'9.Spieltag'!AE15</f>
        <v>0</v>
      </c>
      <c r="V15" s="1739"/>
      <c r="W15" s="1740"/>
      <c r="X15" s="1739"/>
      <c r="Y15" s="1740"/>
      <c r="Z15" s="1739"/>
      <c r="AA15" s="1740"/>
      <c r="AB15" s="1739"/>
      <c r="AC15" s="1740"/>
      <c r="AD15" s="1739"/>
      <c r="AE15" s="1740"/>
      <c r="AF15" s="1739"/>
      <c r="AG15" s="1740"/>
      <c r="AH15" s="1739"/>
      <c r="AI15" s="1740"/>
      <c r="AJ15" s="1739"/>
      <c r="AK15" s="1740"/>
      <c r="AL15" s="1739"/>
      <c r="AM15" s="1740"/>
      <c r="AN15" s="1739"/>
      <c r="AO15" s="1740"/>
      <c r="AP15" s="1739"/>
      <c r="AQ15" s="1740"/>
    </row>
    <row r="16" ht="20.1" customHeight="1">
      <c r="A16" s="1354">
        <f>SUM(D16:U16)</f>
        <v>1</v>
      </c>
      <c r="B16" s="567"/>
      <c r="C16" t="s" s="1351">
        <v>216</v>
      </c>
      <c r="D16" s="1354">
        <f>'1.Spieltag'!AD17</f>
        <v>0</v>
      </c>
      <c r="E16" s="1355">
        <f>'1.Spieltag'!AE17</f>
        <v>0</v>
      </c>
      <c r="F16" s="1354">
        <f>'2.Spieltag'!AD16</f>
        <v>0</v>
      </c>
      <c r="G16" s="1355">
        <f>'2.Spieltag'!AE16</f>
        <v>0</v>
      </c>
      <c r="H16" s="1354">
        <f>'3.Spieltag'!AD16</f>
        <v>0</v>
      </c>
      <c r="I16" s="1355">
        <f>'3.Spieltag'!AE16</f>
        <v>0</v>
      </c>
      <c r="J16" s="1354">
        <f>'4.Spieltag'!AD16</f>
        <v>0</v>
      </c>
      <c r="K16" s="1355">
        <f>'4.Spieltag'!AE16</f>
        <v>0</v>
      </c>
      <c r="L16" s="1354">
        <f>'5.Spieltag'!AD16</f>
        <v>1</v>
      </c>
      <c r="M16" s="1355">
        <f>'5.Spieltag'!AE16</f>
        <v>0</v>
      </c>
      <c r="N16" s="1354">
        <f>'6.Spieltag'!AD16</f>
        <v>0</v>
      </c>
      <c r="O16" s="1355">
        <f>'6.Spieltag'!AE16</f>
        <v>0</v>
      </c>
      <c r="P16" s="1354">
        <f>'7.Spieltag'!AD16</f>
        <v>0</v>
      </c>
      <c r="Q16" s="1355">
        <f>'7.Spieltag'!AE16</f>
        <v>0</v>
      </c>
      <c r="R16" s="1354">
        <f>'8.Spieltag'!AD16</f>
        <v>0</v>
      </c>
      <c r="S16" s="1355">
        <f>'8.Spieltag'!AE16</f>
        <v>0</v>
      </c>
      <c r="T16" s="1354">
        <f>'9.Spieltag'!AD16</f>
        <v>0</v>
      </c>
      <c r="U16" s="1355">
        <f>'9.Spieltag'!AE16</f>
        <v>0</v>
      </c>
      <c r="V16" s="1737"/>
      <c r="W16" s="1738"/>
      <c r="X16" s="1737"/>
      <c r="Y16" s="1738"/>
      <c r="Z16" s="1737"/>
      <c r="AA16" s="1738"/>
      <c r="AB16" s="1737"/>
      <c r="AC16" s="1738"/>
      <c r="AD16" s="1737"/>
      <c r="AE16" s="1738"/>
      <c r="AF16" s="1737"/>
      <c r="AG16" s="1738"/>
      <c r="AH16" s="1737"/>
      <c r="AI16" s="1738"/>
      <c r="AJ16" s="1737"/>
      <c r="AK16" s="1738"/>
      <c r="AL16" s="1737"/>
      <c r="AM16" s="1738"/>
      <c r="AN16" s="1737"/>
      <c r="AO16" s="1738"/>
      <c r="AP16" s="1737"/>
      <c r="AQ16" s="1738"/>
    </row>
    <row r="17" ht="20.45" customHeight="1">
      <c r="A17" s="1352">
        <f>SUM(D17:U17)</f>
        <v>0</v>
      </c>
      <c r="B17" s="574"/>
      <c r="C17" t="s" s="1356">
        <v>217</v>
      </c>
      <c r="D17" s="1352">
        <f>'1.Spieltag'!AD18</f>
        <v>0</v>
      </c>
      <c r="E17" s="1353">
        <f>'1.Spieltag'!AE18</f>
        <v>0</v>
      </c>
      <c r="F17" s="1352">
        <f>'2.Spieltag'!AD17</f>
        <v>0</v>
      </c>
      <c r="G17" s="1353">
        <f>'2.Spieltag'!AE17</f>
        <v>0</v>
      </c>
      <c r="H17" s="1352">
        <f>'3.Spieltag'!AD17</f>
        <v>0</v>
      </c>
      <c r="I17" s="1353">
        <f>'3.Spieltag'!AE17</f>
        <v>0</v>
      </c>
      <c r="J17" s="1352">
        <f>'4.Spieltag'!AD17</f>
        <v>0</v>
      </c>
      <c r="K17" s="1353">
        <f>'4.Spieltag'!AE17</f>
        <v>0</v>
      </c>
      <c r="L17" s="1352">
        <f>'5.Spieltag'!AD17</f>
        <v>0</v>
      </c>
      <c r="M17" s="1353">
        <f>'5.Spieltag'!AE17</f>
        <v>0</v>
      </c>
      <c r="N17" s="1352">
        <f>'6.Spieltag'!AD17</f>
        <v>0</v>
      </c>
      <c r="O17" s="1353">
        <f>'6.Spieltag'!AE17</f>
        <v>0</v>
      </c>
      <c r="P17" s="1352">
        <f>'7.Spieltag'!AD17</f>
        <v>0</v>
      </c>
      <c r="Q17" s="1353">
        <f>'7.Spieltag'!AE17</f>
        <v>0</v>
      </c>
      <c r="R17" s="1352">
        <f>'8.Spieltag'!AD17</f>
        <v>0</v>
      </c>
      <c r="S17" s="1353">
        <f>'8.Spieltag'!AE17</f>
        <v>0</v>
      </c>
      <c r="T17" s="1352">
        <f>'9.Spieltag'!AD17</f>
        <v>0</v>
      </c>
      <c r="U17" s="1353">
        <f>'9.Spieltag'!AE17</f>
        <v>0</v>
      </c>
      <c r="V17" s="1739"/>
      <c r="W17" s="1740"/>
      <c r="X17" s="1739"/>
      <c r="Y17" s="1740"/>
      <c r="Z17" s="1739"/>
      <c r="AA17" s="1740"/>
      <c r="AB17" s="1739"/>
      <c r="AC17" s="1740"/>
      <c r="AD17" s="1739"/>
      <c r="AE17" s="1740"/>
      <c r="AF17" s="1739"/>
      <c r="AG17" s="1740"/>
      <c r="AH17" s="1739"/>
      <c r="AI17" s="1740"/>
      <c r="AJ17" s="1739"/>
      <c r="AK17" s="1740"/>
      <c r="AL17" s="1739"/>
      <c r="AM17" s="1740"/>
      <c r="AN17" s="1739"/>
      <c r="AO17" s="1740"/>
      <c r="AP17" s="1739"/>
      <c r="AQ17" s="1740"/>
    </row>
    <row r="18" ht="8.45" customHeight="1">
      <c r="A18" s="576">
        <f>SUM(D18:I18)</f>
        <v>0</v>
      </c>
      <c r="B18" s="577"/>
      <c r="C18" s="1743"/>
      <c r="D18" s="1744"/>
      <c r="E18" s="1359"/>
      <c r="F18" s="1358"/>
      <c r="G18" s="1359"/>
      <c r="H18" s="1358"/>
      <c r="I18" s="1359"/>
      <c r="J18" s="1358"/>
      <c r="K18" s="1359"/>
      <c r="L18" s="1358"/>
      <c r="M18" s="1359"/>
      <c r="N18" s="1358"/>
      <c r="O18" s="1359"/>
      <c r="P18" s="1358"/>
      <c r="Q18" s="1359"/>
      <c r="R18" s="1358"/>
      <c r="S18" s="1359"/>
      <c r="T18" s="1358"/>
      <c r="U18" s="1359"/>
      <c r="V18" s="1358"/>
      <c r="W18" s="1359"/>
      <c r="X18" s="1358"/>
      <c r="Y18" s="1359"/>
      <c r="Z18" s="1358"/>
      <c r="AA18" s="1359"/>
      <c r="AB18" s="1358"/>
      <c r="AC18" s="1359"/>
      <c r="AD18" s="1358"/>
      <c r="AE18" s="1359"/>
      <c r="AF18" s="1358"/>
      <c r="AG18" s="1359"/>
      <c r="AH18" s="1358"/>
      <c r="AI18" s="1359"/>
      <c r="AJ18" s="1358"/>
      <c r="AK18" s="1359"/>
      <c r="AL18" s="1358"/>
      <c r="AM18" s="1359"/>
      <c r="AN18" s="1358"/>
      <c r="AO18" s="1359"/>
      <c r="AP18" s="1358"/>
      <c r="AQ18" s="1359"/>
    </row>
    <row r="19" ht="20.45" customHeight="1">
      <c r="A19" s="1354">
        <f>SUM(D19:U19)</f>
        <v>0</v>
      </c>
      <c r="B19" t="s" s="585">
        <v>218</v>
      </c>
      <c r="C19" t="s" s="1362">
        <v>52</v>
      </c>
      <c r="D19" s="1354">
        <f>'1.Spieltag'!AD20</f>
        <v>0</v>
      </c>
      <c r="E19" s="1355">
        <f>'1.Spieltag'!AE20</f>
        <v>0</v>
      </c>
      <c r="F19" s="1354">
        <f>'2.Spieltag'!AD19</f>
        <v>0</v>
      </c>
      <c r="G19" s="1355">
        <f>'2.Spieltag'!AE19</f>
        <v>0</v>
      </c>
      <c r="H19" s="1354">
        <f>'3.Spieltag'!AD19</f>
        <v>0</v>
      </c>
      <c r="I19" s="1355">
        <f>'3.Spieltag'!AE19</f>
        <v>0</v>
      </c>
      <c r="J19" s="1354">
        <f>'4.Spieltag'!AD19</f>
        <v>0</v>
      </c>
      <c r="K19" s="1355">
        <f>'4.Spieltag'!AE19</f>
        <v>0</v>
      </c>
      <c r="L19" s="1354">
        <f>'5.Spieltag'!AD19</f>
        <v>0</v>
      </c>
      <c r="M19" s="1355">
        <f>'5.Spieltag'!AE19</f>
        <v>0</v>
      </c>
      <c r="N19" s="1354">
        <f>'6.Spieltag'!AD19</f>
        <v>0</v>
      </c>
      <c r="O19" s="1355">
        <f>'6.Spieltag'!AE19</f>
        <v>0</v>
      </c>
      <c r="P19" s="1354">
        <f>'7.Spieltag'!AD19</f>
        <v>0</v>
      </c>
      <c r="Q19" s="1355">
        <f>'7.Spieltag'!AE19</f>
        <v>0</v>
      </c>
      <c r="R19" s="1354">
        <f>'8.Spieltag'!AD19</f>
        <v>0</v>
      </c>
      <c r="S19" s="1355">
        <f>'8.Spieltag'!AE19</f>
        <v>0</v>
      </c>
      <c r="T19" s="1354">
        <f>'9.Spieltag'!AD19</f>
        <v>0</v>
      </c>
      <c r="U19" s="1355">
        <f>'9.Spieltag'!AE19</f>
        <v>0</v>
      </c>
      <c r="V19" s="1737"/>
      <c r="W19" s="1738"/>
      <c r="X19" s="1737"/>
      <c r="Y19" s="1738"/>
      <c r="Z19" s="1737"/>
      <c r="AA19" s="1738"/>
      <c r="AB19" s="1737"/>
      <c r="AC19" s="1738"/>
      <c r="AD19" s="1737"/>
      <c r="AE19" s="1738"/>
      <c r="AF19" s="1737"/>
      <c r="AG19" s="1738"/>
      <c r="AH19" s="1737"/>
      <c r="AI19" s="1738"/>
      <c r="AJ19" s="1737"/>
      <c r="AK19" s="1738"/>
      <c r="AL19" s="1737"/>
      <c r="AM19" s="1738"/>
      <c r="AN19" s="1737"/>
      <c r="AO19" s="1738"/>
      <c r="AP19" s="1737"/>
      <c r="AQ19" s="1738"/>
    </row>
    <row r="20" ht="20.1" customHeight="1">
      <c r="A20" s="1352">
        <f>SUM(D20:U20)</f>
        <v>7</v>
      </c>
      <c r="B20" s="567"/>
      <c r="C20" t="s" s="1366">
        <v>219</v>
      </c>
      <c r="D20" s="1352">
        <f>'1.Spieltag'!AD21</f>
        <v>0</v>
      </c>
      <c r="E20" s="1353">
        <f>'1.Spieltag'!AE21</f>
        <v>0</v>
      </c>
      <c r="F20" s="1352">
        <f>'2.Spieltag'!AD20</f>
        <v>1</v>
      </c>
      <c r="G20" s="1353">
        <f>'2.Spieltag'!AE20</f>
        <v>0</v>
      </c>
      <c r="H20" s="1352">
        <f>'3.Spieltag'!AD20</f>
        <v>1</v>
      </c>
      <c r="I20" s="1353">
        <f>'3.Spieltag'!AE20</f>
        <v>0</v>
      </c>
      <c r="J20" s="1352">
        <f>'4.Spieltag'!AD20</f>
        <v>2</v>
      </c>
      <c r="K20" s="1353">
        <f>'4.Spieltag'!AE20</f>
        <v>0</v>
      </c>
      <c r="L20" s="1352">
        <f>'5.Spieltag'!AD20</f>
        <v>1</v>
      </c>
      <c r="M20" s="1353">
        <f>'5.Spieltag'!AE20</f>
        <v>2</v>
      </c>
      <c r="N20" s="1352">
        <f>'6.Spieltag'!AD20</f>
        <v>0</v>
      </c>
      <c r="O20" s="1353">
        <f>'6.Spieltag'!AE20</f>
        <v>0</v>
      </c>
      <c r="P20" s="1352">
        <f>'7.Spieltag'!AD20</f>
        <v>0</v>
      </c>
      <c r="Q20" s="1353">
        <f>'7.Spieltag'!AE20</f>
        <v>0</v>
      </c>
      <c r="R20" s="1352">
        <f>'8.Spieltag'!AD20</f>
        <v>0</v>
      </c>
      <c r="S20" s="1353">
        <f>'8.Spieltag'!AE20</f>
        <v>0</v>
      </c>
      <c r="T20" s="1352">
        <f>'9.Spieltag'!AD20</f>
        <v>0</v>
      </c>
      <c r="U20" s="1353">
        <f>'9.Spieltag'!AE20</f>
        <v>0</v>
      </c>
      <c r="V20" s="1739"/>
      <c r="W20" s="1740"/>
      <c r="X20" s="1739"/>
      <c r="Y20" s="1740"/>
      <c r="Z20" s="1739"/>
      <c r="AA20" s="1740"/>
      <c r="AB20" s="1739"/>
      <c r="AC20" s="1740"/>
      <c r="AD20" s="1739"/>
      <c r="AE20" s="1740"/>
      <c r="AF20" s="1739"/>
      <c r="AG20" s="1740"/>
      <c r="AH20" s="1739"/>
      <c r="AI20" s="1740"/>
      <c r="AJ20" s="1739"/>
      <c r="AK20" s="1740"/>
      <c r="AL20" s="1739"/>
      <c r="AM20" s="1740"/>
      <c r="AN20" s="1739"/>
      <c r="AO20" s="1740"/>
      <c r="AP20" s="1739"/>
      <c r="AQ20" s="1740"/>
    </row>
    <row r="21" ht="20.1" customHeight="1">
      <c r="A21" s="1354">
        <f>SUM(D21:U21)</f>
        <v>0</v>
      </c>
      <c r="B21" s="567"/>
      <c r="C21" t="s" s="1366">
        <v>220</v>
      </c>
      <c r="D21" s="1354">
        <f>'1.Spieltag'!AD22</f>
        <v>0</v>
      </c>
      <c r="E21" s="1355">
        <f>'1.Spieltag'!AE22</f>
        <v>0</v>
      </c>
      <c r="F21" s="1354">
        <f>'2.Spieltag'!AD21</f>
        <v>0</v>
      </c>
      <c r="G21" s="1355">
        <f>'2.Spieltag'!AE21</f>
        <v>0</v>
      </c>
      <c r="H21" s="1354">
        <f>'3.Spieltag'!AD21</f>
        <v>0</v>
      </c>
      <c r="I21" s="1355">
        <f>'3.Spieltag'!AE21</f>
        <v>0</v>
      </c>
      <c r="J21" s="1354">
        <f>'4.Spieltag'!AD21</f>
        <v>0</v>
      </c>
      <c r="K21" s="1355">
        <f>'4.Spieltag'!AE21</f>
        <v>0</v>
      </c>
      <c r="L21" s="1354">
        <f>'5.Spieltag'!AD21</f>
        <v>0</v>
      </c>
      <c r="M21" s="1355">
        <f>'5.Spieltag'!AE21</f>
        <v>0</v>
      </c>
      <c r="N21" s="1354">
        <f>'6.Spieltag'!AD21</f>
        <v>0</v>
      </c>
      <c r="O21" s="1355">
        <f>'6.Spieltag'!AE21</f>
        <v>0</v>
      </c>
      <c r="P21" s="1354">
        <f>'7.Spieltag'!AD21</f>
        <v>0</v>
      </c>
      <c r="Q21" s="1355">
        <f>'7.Spieltag'!AE21</f>
        <v>0</v>
      </c>
      <c r="R21" s="1354">
        <f>'8.Spieltag'!AD21</f>
        <v>0</v>
      </c>
      <c r="S21" s="1355">
        <f>'8.Spieltag'!AE21</f>
        <v>0</v>
      </c>
      <c r="T21" s="1354">
        <f>'9.Spieltag'!AD21</f>
        <v>0</v>
      </c>
      <c r="U21" s="1355">
        <f>'9.Spieltag'!AE21</f>
        <v>0</v>
      </c>
      <c r="V21" s="1737"/>
      <c r="W21" s="1738"/>
      <c r="X21" s="1737"/>
      <c r="Y21" s="1738"/>
      <c r="Z21" s="1737"/>
      <c r="AA21" s="1738"/>
      <c r="AB21" s="1737"/>
      <c r="AC21" s="1738"/>
      <c r="AD21" s="1737"/>
      <c r="AE21" s="1738"/>
      <c r="AF21" s="1737"/>
      <c r="AG21" s="1738"/>
      <c r="AH21" s="1737"/>
      <c r="AI21" s="1738"/>
      <c r="AJ21" s="1737"/>
      <c r="AK21" s="1738"/>
      <c r="AL21" s="1737"/>
      <c r="AM21" s="1738"/>
      <c r="AN21" s="1737"/>
      <c r="AO21" s="1738"/>
      <c r="AP21" s="1737"/>
      <c r="AQ21" s="1738"/>
    </row>
    <row r="22" ht="20.1" customHeight="1">
      <c r="A22" s="1352">
        <f>SUM(D22:U22)</f>
        <v>0</v>
      </c>
      <c r="B22" s="567"/>
      <c r="C22" t="s" s="1366">
        <v>221</v>
      </c>
      <c r="D22" s="1352">
        <f>'1.Spieltag'!AD23</f>
        <v>0</v>
      </c>
      <c r="E22" s="1353">
        <f>'1.Spieltag'!AE23</f>
        <v>0</v>
      </c>
      <c r="F22" s="1352">
        <f>'2.Spieltag'!AD22</f>
        <v>0</v>
      </c>
      <c r="G22" s="1353">
        <f>'2.Spieltag'!AE22</f>
        <v>0</v>
      </c>
      <c r="H22" s="1352">
        <f>'3.Spieltag'!AD22</f>
        <v>0</v>
      </c>
      <c r="I22" s="1353">
        <f>'3.Spieltag'!AE22</f>
        <v>0</v>
      </c>
      <c r="J22" s="1352">
        <f>'4.Spieltag'!AD22</f>
        <v>0</v>
      </c>
      <c r="K22" s="1353">
        <f>'4.Spieltag'!AE22</f>
        <v>0</v>
      </c>
      <c r="L22" s="1352">
        <f>'5.Spieltag'!AD22</f>
        <v>0</v>
      </c>
      <c r="M22" s="1353">
        <f>'5.Spieltag'!AE22</f>
        <v>0</v>
      </c>
      <c r="N22" s="1352">
        <f>'6.Spieltag'!AD22</f>
        <v>0</v>
      </c>
      <c r="O22" s="1353">
        <f>'6.Spieltag'!AE22</f>
        <v>0</v>
      </c>
      <c r="P22" s="1352">
        <f>'7.Spieltag'!AD22</f>
        <v>0</v>
      </c>
      <c r="Q22" s="1353">
        <f>'7.Spieltag'!AE22</f>
        <v>0</v>
      </c>
      <c r="R22" s="1352">
        <f>'8.Spieltag'!AD22</f>
        <v>0</v>
      </c>
      <c r="S22" s="1353">
        <f>'8.Spieltag'!AE22</f>
        <v>0</v>
      </c>
      <c r="T22" s="1352">
        <f>'9.Spieltag'!AD22</f>
        <v>0</v>
      </c>
      <c r="U22" s="1353">
        <f>'9.Spieltag'!AE22</f>
        <v>0</v>
      </c>
      <c r="V22" s="1739"/>
      <c r="W22" s="1740"/>
      <c r="X22" s="1739"/>
      <c r="Y22" s="1740"/>
      <c r="Z22" s="1739"/>
      <c r="AA22" s="1740"/>
      <c r="AB22" s="1739"/>
      <c r="AC22" s="1740"/>
      <c r="AD22" s="1739"/>
      <c r="AE22" s="1740"/>
      <c r="AF22" s="1739"/>
      <c r="AG22" s="1740"/>
      <c r="AH22" s="1739"/>
      <c r="AI22" s="1740"/>
      <c r="AJ22" s="1739"/>
      <c r="AK22" s="1740"/>
      <c r="AL22" s="1739"/>
      <c r="AM22" s="1740"/>
      <c r="AN22" s="1739"/>
      <c r="AO22" s="1740"/>
      <c r="AP22" s="1739"/>
      <c r="AQ22" s="1740"/>
    </row>
    <row r="23" ht="20.1" customHeight="1">
      <c r="A23" s="1354">
        <f>SUM(D23:U23)</f>
        <v>0</v>
      </c>
      <c r="B23" s="567"/>
      <c r="C23" t="s" s="1366">
        <v>222</v>
      </c>
      <c r="D23" s="1354">
        <f>'1.Spieltag'!AD24</f>
        <v>0</v>
      </c>
      <c r="E23" s="1355">
        <f>'1.Spieltag'!AE24</f>
        <v>0</v>
      </c>
      <c r="F23" s="1354">
        <f>'2.Spieltag'!AD23</f>
        <v>0</v>
      </c>
      <c r="G23" s="1355">
        <f>'2.Spieltag'!AE23</f>
        <v>0</v>
      </c>
      <c r="H23" s="1354">
        <f>'3.Spieltag'!AD23</f>
        <v>0</v>
      </c>
      <c r="I23" s="1355">
        <f>'3.Spieltag'!AE23</f>
        <v>0</v>
      </c>
      <c r="J23" s="1354">
        <f>'4.Spieltag'!AD23</f>
        <v>0</v>
      </c>
      <c r="K23" s="1355">
        <f>'4.Spieltag'!AE23</f>
        <v>0</v>
      </c>
      <c r="L23" s="1354">
        <f>'5.Spieltag'!AD23</f>
        <v>0</v>
      </c>
      <c r="M23" s="1355">
        <f>'5.Spieltag'!AE23</f>
        <v>0</v>
      </c>
      <c r="N23" s="1354">
        <f>'6.Spieltag'!AD23</f>
        <v>0</v>
      </c>
      <c r="O23" s="1355">
        <f>'6.Spieltag'!AE23</f>
        <v>0</v>
      </c>
      <c r="P23" s="1354">
        <f>'7.Spieltag'!AD23</f>
        <v>0</v>
      </c>
      <c r="Q23" s="1355">
        <f>'7.Spieltag'!AE23</f>
        <v>0</v>
      </c>
      <c r="R23" s="1354">
        <f>'8.Spieltag'!AD23</f>
        <v>0</v>
      </c>
      <c r="S23" s="1355">
        <f>'8.Spieltag'!AE23</f>
        <v>0</v>
      </c>
      <c r="T23" s="1354">
        <f>'9.Spieltag'!AD23</f>
        <v>0</v>
      </c>
      <c r="U23" s="1355">
        <f>'9.Spieltag'!AE23</f>
        <v>0</v>
      </c>
      <c r="V23" s="1737"/>
      <c r="W23" s="1738"/>
      <c r="X23" s="1737"/>
      <c r="Y23" s="1738"/>
      <c r="Z23" s="1737"/>
      <c r="AA23" s="1738"/>
      <c r="AB23" s="1737"/>
      <c r="AC23" s="1738"/>
      <c r="AD23" s="1737"/>
      <c r="AE23" s="1738"/>
      <c r="AF23" s="1737"/>
      <c r="AG23" s="1738"/>
      <c r="AH23" s="1737"/>
      <c r="AI23" s="1738"/>
      <c r="AJ23" s="1737"/>
      <c r="AK23" s="1738"/>
      <c r="AL23" s="1737"/>
      <c r="AM23" s="1738"/>
      <c r="AN23" s="1737"/>
      <c r="AO23" s="1738"/>
      <c r="AP23" s="1737"/>
      <c r="AQ23" s="1738"/>
    </row>
    <row r="24" ht="20.1" customHeight="1">
      <c r="A24" s="1352">
        <f>SUM(D24:U24)</f>
        <v>2</v>
      </c>
      <c r="B24" s="567"/>
      <c r="C24" t="s" s="1366">
        <v>223</v>
      </c>
      <c r="D24" s="1352">
        <f>'1.Spieltag'!AD25</f>
        <v>0</v>
      </c>
      <c r="E24" s="1353">
        <f>'1.Spieltag'!AE25</f>
        <v>0</v>
      </c>
      <c r="F24" s="1352">
        <f>'2.Spieltag'!AD24</f>
        <v>0</v>
      </c>
      <c r="G24" s="1353">
        <f>'2.Spieltag'!AE24</f>
        <v>0</v>
      </c>
      <c r="H24" s="1352">
        <f>'3.Spieltag'!AD24</f>
        <v>0</v>
      </c>
      <c r="I24" s="1353">
        <f>'3.Spieltag'!AE24</f>
        <v>0</v>
      </c>
      <c r="J24" s="1352">
        <f>'4.Spieltag'!AD24</f>
        <v>1</v>
      </c>
      <c r="K24" s="1353">
        <f>'4.Spieltag'!AE24</f>
        <v>0</v>
      </c>
      <c r="L24" s="1352">
        <f>'5.Spieltag'!AD24</f>
        <v>0</v>
      </c>
      <c r="M24" s="1353">
        <f>'5.Spieltag'!AE24</f>
        <v>1</v>
      </c>
      <c r="N24" s="1352">
        <f>'6.Spieltag'!AD24</f>
        <v>0</v>
      </c>
      <c r="O24" s="1353">
        <f>'6.Spieltag'!AE24</f>
        <v>0</v>
      </c>
      <c r="P24" s="1352">
        <f>'7.Spieltag'!AD24</f>
        <v>0</v>
      </c>
      <c r="Q24" s="1353">
        <f>'7.Spieltag'!AE24</f>
        <v>0</v>
      </c>
      <c r="R24" s="1352">
        <f>'8.Spieltag'!AD24</f>
        <v>0</v>
      </c>
      <c r="S24" s="1353">
        <f>'8.Spieltag'!AE24</f>
        <v>0</v>
      </c>
      <c r="T24" s="1352">
        <f>'9.Spieltag'!AD24</f>
        <v>0</v>
      </c>
      <c r="U24" s="1353">
        <f>'9.Spieltag'!AE24</f>
        <v>0</v>
      </c>
      <c r="V24" s="1739"/>
      <c r="W24" s="1740"/>
      <c r="X24" s="1739"/>
      <c r="Y24" s="1740"/>
      <c r="Z24" s="1739"/>
      <c r="AA24" s="1740"/>
      <c r="AB24" s="1739"/>
      <c r="AC24" s="1740"/>
      <c r="AD24" s="1739"/>
      <c r="AE24" s="1740"/>
      <c r="AF24" s="1739"/>
      <c r="AG24" s="1740"/>
      <c r="AH24" s="1739"/>
      <c r="AI24" s="1740"/>
      <c r="AJ24" s="1739"/>
      <c r="AK24" s="1740"/>
      <c r="AL24" s="1739"/>
      <c r="AM24" s="1740"/>
      <c r="AN24" s="1739"/>
      <c r="AO24" s="1740"/>
      <c r="AP24" s="1739"/>
      <c r="AQ24" s="1740"/>
    </row>
    <row r="25" ht="20.1" customHeight="1">
      <c r="A25" s="1354">
        <f>SUM(D25:U25)</f>
        <v>1</v>
      </c>
      <c r="B25" s="567"/>
      <c r="C25" t="s" s="1366">
        <v>409</v>
      </c>
      <c r="D25" s="1354">
        <f>'1.Spieltag'!AD26</f>
        <v>0</v>
      </c>
      <c r="E25" s="1355">
        <f>'1.Spieltag'!AE26</f>
        <v>0</v>
      </c>
      <c r="F25" s="1354">
        <f>'2.Spieltag'!AD25</f>
        <v>0</v>
      </c>
      <c r="G25" s="1355">
        <f>'2.Spieltag'!AE25</f>
        <v>0</v>
      </c>
      <c r="H25" s="1354">
        <f>'3.Spieltag'!AD25</f>
        <v>0</v>
      </c>
      <c r="I25" s="1355">
        <f>'3.Spieltag'!AE25</f>
        <v>0</v>
      </c>
      <c r="J25" s="1354">
        <f>'4.Spieltag'!AD25</f>
        <v>0</v>
      </c>
      <c r="K25" s="1355">
        <f>'4.Spieltag'!AE25</f>
        <v>0</v>
      </c>
      <c r="L25" s="1354">
        <f>'5.Spieltag'!AD25</f>
        <v>0</v>
      </c>
      <c r="M25" s="1355">
        <f>'5.Spieltag'!AE25</f>
        <v>1</v>
      </c>
      <c r="N25" s="1354">
        <f>'6.Spieltag'!AD25</f>
        <v>0</v>
      </c>
      <c r="O25" s="1355">
        <f>'6.Spieltag'!AE25</f>
        <v>0</v>
      </c>
      <c r="P25" s="1354">
        <f>'7.Spieltag'!AD25</f>
        <v>0</v>
      </c>
      <c r="Q25" s="1355">
        <f>'7.Spieltag'!AE25</f>
        <v>0</v>
      </c>
      <c r="R25" s="1354">
        <f>'8.Spieltag'!AD25</f>
        <v>0</v>
      </c>
      <c r="S25" s="1355">
        <f>'8.Spieltag'!AE25</f>
        <v>0</v>
      </c>
      <c r="T25" s="1354">
        <f>'9.Spieltag'!AD25</f>
        <v>0</v>
      </c>
      <c r="U25" s="1355">
        <f>'9.Spieltag'!AE25</f>
        <v>0</v>
      </c>
      <c r="V25" s="1737"/>
      <c r="W25" s="1738"/>
      <c r="X25" s="1737"/>
      <c r="Y25" s="1738"/>
      <c r="Z25" s="1737"/>
      <c r="AA25" s="1738"/>
      <c r="AB25" s="1737"/>
      <c r="AC25" s="1738"/>
      <c r="AD25" s="1737"/>
      <c r="AE25" s="1738"/>
      <c r="AF25" s="1737"/>
      <c r="AG25" s="1738"/>
      <c r="AH25" s="1737"/>
      <c r="AI25" s="1738"/>
      <c r="AJ25" s="1737"/>
      <c r="AK25" s="1738"/>
      <c r="AL25" s="1737"/>
      <c r="AM25" s="1738"/>
      <c r="AN25" s="1737"/>
      <c r="AO25" s="1738"/>
      <c r="AP25" s="1737"/>
      <c r="AQ25" s="1738"/>
    </row>
    <row r="26" ht="20.1" customHeight="1">
      <c r="A26" s="1352">
        <f>SUM(D26:U26)</f>
        <v>4</v>
      </c>
      <c r="B26" s="567"/>
      <c r="C26" t="s" s="1351">
        <v>225</v>
      </c>
      <c r="D26" s="1352">
        <f>'1.Spieltag'!AD27</f>
        <v>1</v>
      </c>
      <c r="E26" s="1353">
        <f>'1.Spieltag'!AE27</f>
        <v>0</v>
      </c>
      <c r="F26" s="1352">
        <f>'2.Spieltag'!AD26</f>
        <v>1</v>
      </c>
      <c r="G26" s="1353">
        <f>'2.Spieltag'!AE26</f>
        <v>0</v>
      </c>
      <c r="H26" s="1352">
        <f>'3.Spieltag'!AD26</f>
        <v>1</v>
      </c>
      <c r="I26" s="1353">
        <f>'3.Spieltag'!AE26</f>
        <v>0</v>
      </c>
      <c r="J26" s="1352">
        <f>'4.Spieltag'!AD26</f>
        <v>0</v>
      </c>
      <c r="K26" s="1353">
        <f>'4.Spieltag'!AE26</f>
        <v>0</v>
      </c>
      <c r="L26" s="1352">
        <f>'5.Spieltag'!AD26</f>
        <v>0</v>
      </c>
      <c r="M26" s="1353">
        <f>'5.Spieltag'!AE26</f>
        <v>1</v>
      </c>
      <c r="N26" s="1352">
        <f>'6.Spieltag'!AD26</f>
        <v>0</v>
      </c>
      <c r="O26" s="1353">
        <f>'6.Spieltag'!AE26</f>
        <v>0</v>
      </c>
      <c r="P26" s="1352">
        <f>'7.Spieltag'!AD26</f>
        <v>0</v>
      </c>
      <c r="Q26" s="1353">
        <f>'7.Spieltag'!AE26</f>
        <v>0</v>
      </c>
      <c r="R26" s="1352">
        <f>'8.Spieltag'!AD26</f>
        <v>0</v>
      </c>
      <c r="S26" s="1353">
        <f>'8.Spieltag'!AE26</f>
        <v>0</v>
      </c>
      <c r="T26" s="1352">
        <f>'9.Spieltag'!AD26</f>
        <v>0</v>
      </c>
      <c r="U26" s="1353">
        <f>'9.Spieltag'!AE26</f>
        <v>0</v>
      </c>
      <c r="V26" s="1739"/>
      <c r="W26" s="1740"/>
      <c r="X26" s="1739"/>
      <c r="Y26" s="1740"/>
      <c r="Z26" s="1739"/>
      <c r="AA26" s="1740"/>
      <c r="AB26" s="1739"/>
      <c r="AC26" s="1740"/>
      <c r="AD26" s="1739"/>
      <c r="AE26" s="1740"/>
      <c r="AF26" s="1739"/>
      <c r="AG26" s="1740"/>
      <c r="AH26" s="1739"/>
      <c r="AI26" s="1740"/>
      <c r="AJ26" s="1739"/>
      <c r="AK26" s="1740"/>
      <c r="AL26" s="1739"/>
      <c r="AM26" s="1740"/>
      <c r="AN26" s="1739"/>
      <c r="AO26" s="1740"/>
      <c r="AP26" s="1739"/>
      <c r="AQ26" s="1740"/>
    </row>
    <row r="27" ht="20.1" customHeight="1">
      <c r="A27" s="1354">
        <f>SUM(D27:U27)</f>
        <v>5</v>
      </c>
      <c r="B27" s="567"/>
      <c r="C27" t="s" s="1351">
        <v>226</v>
      </c>
      <c r="D27" s="1354">
        <f>'1.Spieltag'!AD28</f>
        <v>0</v>
      </c>
      <c r="E27" s="1355">
        <f>'1.Spieltag'!AE28</f>
        <v>0</v>
      </c>
      <c r="F27" s="1354">
        <f>'2.Spieltag'!AD27</f>
        <v>0</v>
      </c>
      <c r="G27" s="1355">
        <f>'2.Spieltag'!AE27</f>
        <v>2</v>
      </c>
      <c r="H27" s="1354">
        <f>'3.Spieltag'!AD27</f>
        <v>2</v>
      </c>
      <c r="I27" s="1355">
        <f>'3.Spieltag'!AE27</f>
        <v>0</v>
      </c>
      <c r="J27" s="1354">
        <f>'4.Spieltag'!AD27</f>
        <v>0</v>
      </c>
      <c r="K27" s="1355">
        <f>'4.Spieltag'!AE27</f>
        <v>0</v>
      </c>
      <c r="L27" s="1354">
        <f>'5.Spieltag'!AD27</f>
        <v>1</v>
      </c>
      <c r="M27" s="1355">
        <f>'5.Spieltag'!AE27</f>
        <v>0</v>
      </c>
      <c r="N27" s="1354">
        <f>'6.Spieltag'!AD27</f>
        <v>0</v>
      </c>
      <c r="O27" s="1355">
        <f>'6.Spieltag'!AE27</f>
        <v>0</v>
      </c>
      <c r="P27" s="1354">
        <f>'7.Spieltag'!AD27</f>
        <v>0</v>
      </c>
      <c r="Q27" s="1355">
        <f>'7.Spieltag'!AE27</f>
        <v>0</v>
      </c>
      <c r="R27" s="1354">
        <f>'8.Spieltag'!AD27</f>
        <v>0</v>
      </c>
      <c r="S27" s="1355">
        <f>'8.Spieltag'!AE27</f>
        <v>0</v>
      </c>
      <c r="T27" s="1354">
        <f>'9.Spieltag'!AD27</f>
        <v>0</v>
      </c>
      <c r="U27" s="1355">
        <f>'9.Spieltag'!AE27</f>
        <v>0</v>
      </c>
      <c r="V27" s="1737"/>
      <c r="W27" s="1738"/>
      <c r="X27" s="1737"/>
      <c r="Y27" s="1738"/>
      <c r="Z27" s="1737"/>
      <c r="AA27" s="1738"/>
      <c r="AB27" s="1737"/>
      <c r="AC27" s="1738"/>
      <c r="AD27" s="1737"/>
      <c r="AE27" s="1738"/>
      <c r="AF27" s="1737"/>
      <c r="AG27" s="1738"/>
      <c r="AH27" s="1737"/>
      <c r="AI27" s="1738"/>
      <c r="AJ27" s="1737"/>
      <c r="AK27" s="1738"/>
      <c r="AL27" s="1737"/>
      <c r="AM27" s="1738"/>
      <c r="AN27" s="1737"/>
      <c r="AO27" s="1738"/>
      <c r="AP27" s="1737"/>
      <c r="AQ27" s="1738"/>
    </row>
    <row r="28" ht="21.4" customHeight="1">
      <c r="A28" s="1352">
        <f>SUM(D28:U28)</f>
        <v>0</v>
      </c>
      <c r="B28" s="595"/>
      <c r="C28" t="s" s="1367">
        <v>227</v>
      </c>
      <c r="D28" s="1352">
        <f>'1.Spieltag'!AD29</f>
        <v>0</v>
      </c>
      <c r="E28" s="1353">
        <f>'1.Spieltag'!AE29</f>
        <v>0</v>
      </c>
      <c r="F28" s="1352">
        <f>'2.Spieltag'!AD28</f>
        <v>0</v>
      </c>
      <c r="G28" s="1353">
        <f>'2.Spieltag'!AE28</f>
        <v>0</v>
      </c>
      <c r="H28" s="1352">
        <f>'3.Spieltag'!AD28</f>
        <v>0</v>
      </c>
      <c r="I28" s="1353">
        <f>'3.Spieltag'!AE28</f>
        <v>0</v>
      </c>
      <c r="J28" s="1352">
        <f>'4.Spieltag'!AD28</f>
        <v>0</v>
      </c>
      <c r="K28" s="1353">
        <f>'4.Spieltag'!AE28</f>
        <v>0</v>
      </c>
      <c r="L28" s="1352">
        <f>'5.Spieltag'!AD28</f>
        <v>0</v>
      </c>
      <c r="M28" s="1353">
        <f>'5.Spieltag'!AE28</f>
        <v>0</v>
      </c>
      <c r="N28" s="1352">
        <f>'6.Spieltag'!AD28</f>
        <v>0</v>
      </c>
      <c r="O28" s="1353">
        <f>'6.Spieltag'!AE28</f>
        <v>0</v>
      </c>
      <c r="P28" s="1352">
        <f>'7.Spieltag'!AD28</f>
        <v>0</v>
      </c>
      <c r="Q28" s="1353">
        <f>'7.Spieltag'!AE28</f>
        <v>0</v>
      </c>
      <c r="R28" s="1352">
        <f>'8.Spieltag'!AD28</f>
        <v>0</v>
      </c>
      <c r="S28" s="1353">
        <f>'8.Spieltag'!AE28</f>
        <v>0</v>
      </c>
      <c r="T28" s="1352">
        <f>'9.Spieltag'!AD28</f>
        <v>0</v>
      </c>
      <c r="U28" s="1353">
        <f>'9.Spieltag'!AE28</f>
        <v>0</v>
      </c>
      <c r="V28" s="1739"/>
      <c r="W28" s="1740"/>
      <c r="X28" s="1739"/>
      <c r="Y28" s="1740"/>
      <c r="Z28" s="1739"/>
      <c r="AA28" s="1740"/>
      <c r="AB28" s="1739"/>
      <c r="AC28" s="1740"/>
      <c r="AD28" s="1739"/>
      <c r="AE28" s="1740"/>
      <c r="AF28" s="1739"/>
      <c r="AG28" s="1740"/>
      <c r="AH28" s="1739"/>
      <c r="AI28" s="1740"/>
      <c r="AJ28" s="1739"/>
      <c r="AK28" s="1740"/>
      <c r="AL28" s="1739"/>
      <c r="AM28" s="1740"/>
      <c r="AN28" s="1739"/>
      <c r="AO28" s="1740"/>
      <c r="AP28" s="1739"/>
      <c r="AQ28" s="1740"/>
    </row>
    <row r="29" ht="8.45" customHeight="1">
      <c r="A29" s="598">
        <f>SUM(D29:I29)</f>
        <v>0</v>
      </c>
      <c r="B29" s="599"/>
      <c r="C29" s="1773"/>
      <c r="D29" s="1358"/>
      <c r="E29" s="1359"/>
      <c r="F29" s="1358"/>
      <c r="G29" s="1359"/>
      <c r="H29" s="1358"/>
      <c r="I29" s="1359"/>
      <c r="J29" s="1358"/>
      <c r="K29" s="1359"/>
      <c r="L29" s="1358"/>
      <c r="M29" s="1359"/>
      <c r="N29" s="1358"/>
      <c r="O29" s="1359"/>
      <c r="P29" s="1358"/>
      <c r="Q29" s="1359"/>
      <c r="R29" s="1358"/>
      <c r="S29" s="1359"/>
      <c r="T29" s="1358"/>
      <c r="U29" s="1359"/>
      <c r="V29" s="1358"/>
      <c r="W29" s="1359"/>
      <c r="X29" s="1358"/>
      <c r="Y29" s="1359"/>
      <c r="Z29" s="1358"/>
      <c r="AA29" s="1359"/>
      <c r="AB29" s="1358"/>
      <c r="AC29" s="1359"/>
      <c r="AD29" s="1358"/>
      <c r="AE29" s="1359"/>
      <c r="AF29" s="1358"/>
      <c r="AG29" s="1359"/>
      <c r="AH29" s="1358"/>
      <c r="AI29" s="1359"/>
      <c r="AJ29" s="1358"/>
      <c r="AK29" s="1359"/>
      <c r="AL29" s="1358"/>
      <c r="AM29" s="1359"/>
      <c r="AN29" s="1358"/>
      <c r="AO29" s="1359"/>
      <c r="AP29" s="1358"/>
      <c r="AQ29" s="1359"/>
    </row>
    <row r="30" ht="20.7" customHeight="1">
      <c r="A30" s="1775">
        <f>(($A20-$A21)*100%)/($A20-$A21+$A27)</f>
        <v>0.583333333333333</v>
      </c>
      <c r="B30" t="s" s="1776">
        <v>34</v>
      </c>
      <c r="C30" s="1370"/>
      <c r="D30" s="1358"/>
      <c r="E30" s="1359"/>
      <c r="F30" s="1374"/>
      <c r="G30" s="1373"/>
      <c r="H30" s="1374"/>
      <c r="I30" s="1373"/>
      <c r="J30" s="1374"/>
      <c r="K30" s="1373"/>
      <c r="L30" s="1374"/>
      <c r="M30" s="1373"/>
      <c r="N30" s="1374"/>
      <c r="O30" s="1373"/>
      <c r="P30" s="1374"/>
      <c r="Q30" s="1373"/>
      <c r="R30" s="1374"/>
      <c r="S30" s="1373"/>
      <c r="T30" s="1374"/>
      <c r="U30" s="1373"/>
      <c r="V30" s="1374"/>
      <c r="W30" s="1373"/>
      <c r="X30" s="1374"/>
      <c r="Y30" s="1373"/>
      <c r="Z30" s="1374"/>
      <c r="AA30" s="1373"/>
      <c r="AB30" s="1374"/>
      <c r="AC30" s="1373"/>
      <c r="AD30" s="1374"/>
      <c r="AE30" s="1373"/>
      <c r="AF30" s="1374"/>
      <c r="AG30" s="1373"/>
      <c r="AH30" s="1374"/>
      <c r="AI30" s="1373"/>
      <c r="AJ30" s="1374"/>
      <c r="AK30" s="1373"/>
      <c r="AL30" s="1374"/>
      <c r="AM30" s="1373"/>
      <c r="AN30" s="1374"/>
      <c r="AO30" s="1373"/>
      <c r="AP30" s="1374"/>
      <c r="AQ30" s="1373"/>
    </row>
  </sheetData>
  <mergeCells count="44">
    <mergeCell ref="B4:B10"/>
    <mergeCell ref="B15:B17"/>
    <mergeCell ref="B19:B28"/>
    <mergeCell ref="B12:B13"/>
    <mergeCell ref="D2:E2"/>
    <mergeCell ref="F2:G2"/>
    <mergeCell ref="L2:M2"/>
    <mergeCell ref="J2:K2"/>
    <mergeCell ref="H2:I2"/>
    <mergeCell ref="D1:E1"/>
    <mergeCell ref="L1:M1"/>
    <mergeCell ref="J1:K1"/>
    <mergeCell ref="H1:I1"/>
    <mergeCell ref="F1:G1"/>
    <mergeCell ref="R2:S2"/>
    <mergeCell ref="P2:Q2"/>
    <mergeCell ref="N2:O2"/>
    <mergeCell ref="AB1:AC1"/>
    <mergeCell ref="Z1:AA1"/>
    <mergeCell ref="X1:Y1"/>
    <mergeCell ref="V1:W1"/>
    <mergeCell ref="T1:U1"/>
    <mergeCell ref="R1:S1"/>
    <mergeCell ref="P1:Q1"/>
    <mergeCell ref="N1:O1"/>
    <mergeCell ref="AB2:AC2"/>
    <mergeCell ref="Z2:AA2"/>
    <mergeCell ref="X2:Y2"/>
    <mergeCell ref="V2:W2"/>
    <mergeCell ref="T2:U2"/>
    <mergeCell ref="AF2:AG2"/>
    <mergeCell ref="AD2:AE2"/>
    <mergeCell ref="AP1:AQ1"/>
    <mergeCell ref="AN1:AO1"/>
    <mergeCell ref="AL1:AM1"/>
    <mergeCell ref="AJ1:AK1"/>
    <mergeCell ref="AH1:AI1"/>
    <mergeCell ref="AF1:AG1"/>
    <mergeCell ref="AD1:AE1"/>
    <mergeCell ref="AP2:AQ2"/>
    <mergeCell ref="AN2:AO2"/>
    <mergeCell ref="AL2:AM2"/>
    <mergeCell ref="AJ2:AK2"/>
    <mergeCell ref="AH2:AI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B189"/>
  <sheetViews>
    <sheetView workbookViewId="0" showGridLines="0" defaultGridColor="1">
      <pane topLeftCell="D1" xSplit="3" ySplit="0" activePane="topRight" state="frozen"/>
    </sheetView>
  </sheetViews>
  <sheetFormatPr defaultColWidth="16.3333" defaultRowHeight="13.9" customHeight="1" outlineLevelRow="0" outlineLevelCol="0"/>
  <cols>
    <col min="1" max="1" width="17.8672" style="520" customWidth="1"/>
    <col min="2" max="2" width="19.2266" style="520" customWidth="1"/>
    <col min="3" max="3" width="16.5" style="520" customWidth="1"/>
    <col min="4" max="4" width="16.3516" style="520" customWidth="1"/>
    <col min="5" max="5" width="17.3281" style="520" customWidth="1"/>
    <col min="6" max="9" width="16.3516" style="520" customWidth="1"/>
    <col min="10" max="11" width="8.36719" style="520" customWidth="1"/>
    <col min="12" max="158" width="16.3516" style="520" customWidth="1"/>
    <col min="159" max="16384" width="16.3516" style="520" customWidth="1"/>
  </cols>
  <sheetData>
    <row r="1" ht="21.4" customHeight="1">
      <c r="A1" t="s" s="521">
        <v>177</v>
      </c>
      <c r="B1" t="s" s="522">
        <v>178</v>
      </c>
      <c r="C1" t="s" s="523">
        <v>179</v>
      </c>
      <c r="D1" t="s" s="524">
        <v>180</v>
      </c>
      <c r="E1" s="525"/>
      <c r="F1" t="s" s="524">
        <v>181</v>
      </c>
      <c r="G1" s="525"/>
      <c r="H1" t="s" s="524">
        <v>182</v>
      </c>
      <c r="I1" s="525"/>
      <c r="J1" t="s" s="526">
        <v>183</v>
      </c>
      <c r="K1" s="527"/>
      <c r="L1" s="528"/>
      <c r="M1" t="s" s="524">
        <v>184</v>
      </c>
      <c r="N1" s="525"/>
      <c r="O1" t="s" s="524">
        <v>185</v>
      </c>
      <c r="P1" s="525"/>
      <c r="Q1" t="s" s="524">
        <v>186</v>
      </c>
      <c r="R1" s="525"/>
      <c r="S1" t="s" s="524">
        <v>187</v>
      </c>
      <c r="T1" s="525"/>
      <c r="U1" t="s" s="524">
        <v>188</v>
      </c>
      <c r="V1" s="525"/>
      <c r="W1" t="s" s="524">
        <v>189</v>
      </c>
      <c r="X1" s="525"/>
      <c r="Y1" t="s" s="524">
        <v>190</v>
      </c>
      <c r="Z1" s="525"/>
      <c r="AA1" t="s" s="524">
        <v>191</v>
      </c>
      <c r="AB1" s="525"/>
      <c r="AC1" t="s" s="524">
        <v>192</v>
      </c>
      <c r="AD1" s="525"/>
      <c r="AE1" t="s" s="524">
        <v>193</v>
      </c>
      <c r="AF1" s="525"/>
      <c r="AG1" s="529"/>
      <c r="AH1" s="525"/>
      <c r="AI1" s="529"/>
      <c r="AJ1" s="530"/>
      <c r="AK1" s="531"/>
      <c r="AL1" s="532"/>
      <c r="AM1" s="531"/>
      <c r="AN1" s="532"/>
      <c r="AO1" s="531"/>
      <c r="AP1" s="532"/>
      <c r="AQ1" s="531"/>
      <c r="AR1" s="532"/>
      <c r="AS1" s="531"/>
      <c r="AT1" s="532"/>
      <c r="AU1" s="531"/>
      <c r="AV1" s="531"/>
      <c r="AW1" s="531"/>
      <c r="AX1" s="531"/>
      <c r="AY1" s="531"/>
      <c r="AZ1" s="531"/>
      <c r="BA1" s="531"/>
      <c r="BB1" s="531"/>
      <c r="BC1" s="531"/>
      <c r="BD1" s="531"/>
      <c r="BE1" s="531"/>
      <c r="BF1" s="531"/>
      <c r="BG1" s="531"/>
      <c r="BH1" s="531"/>
      <c r="BI1" s="531"/>
      <c r="BJ1" s="531"/>
      <c r="BK1" s="531"/>
      <c r="BL1" s="531"/>
      <c r="BM1" s="531"/>
      <c r="BN1" s="531"/>
      <c r="BO1" s="531"/>
      <c r="BP1" s="531"/>
      <c r="BQ1" s="531"/>
      <c r="BR1" s="531"/>
      <c r="BS1" s="531"/>
      <c r="BT1" s="531"/>
      <c r="BU1" s="531"/>
      <c r="BV1" s="531"/>
      <c r="BW1" s="531"/>
      <c r="BX1" s="531"/>
      <c r="BY1" s="531"/>
      <c r="BZ1" s="531"/>
      <c r="CA1" s="531"/>
      <c r="CB1" s="531"/>
      <c r="CC1" s="531"/>
      <c r="CD1" s="531"/>
      <c r="CE1" s="531"/>
      <c r="CF1" s="531"/>
      <c r="CG1" s="531"/>
      <c r="CH1" s="531"/>
      <c r="CI1" s="531"/>
      <c r="CJ1" s="531"/>
      <c r="CK1" s="531"/>
      <c r="CL1" s="531"/>
      <c r="CM1" s="531"/>
      <c r="CN1" s="531"/>
      <c r="CO1" s="531"/>
      <c r="CP1" s="531"/>
      <c r="CQ1" s="531"/>
      <c r="CR1" s="531"/>
      <c r="CS1" s="531"/>
      <c r="CT1" s="531"/>
      <c r="CU1" s="531"/>
      <c r="CV1" s="531"/>
      <c r="CW1" s="531"/>
      <c r="CX1" s="531"/>
      <c r="CY1" s="531"/>
      <c r="CZ1" s="531"/>
      <c r="DA1" s="531"/>
      <c r="DB1" s="531"/>
      <c r="DC1" s="531"/>
      <c r="DD1" s="531"/>
      <c r="DE1" s="531"/>
      <c r="DF1" s="531"/>
      <c r="DG1" s="531"/>
      <c r="DH1" s="531"/>
      <c r="DI1" s="531"/>
      <c r="DJ1" s="531"/>
      <c r="DK1" s="531"/>
      <c r="DL1" s="531"/>
      <c r="DM1" s="531"/>
      <c r="DN1" s="531"/>
      <c r="DO1" s="531"/>
      <c r="DP1" s="531"/>
      <c r="DQ1" s="531"/>
      <c r="DR1" s="531"/>
      <c r="DS1" s="531"/>
      <c r="DT1" s="531"/>
      <c r="DU1" s="531"/>
      <c r="DV1" s="531"/>
      <c r="DW1" s="531"/>
      <c r="DX1" s="531"/>
      <c r="DY1" s="531"/>
      <c r="DZ1" s="531"/>
      <c r="EA1" s="531"/>
      <c r="EB1" s="531"/>
      <c r="EC1" s="531"/>
      <c r="ED1" s="531"/>
      <c r="EE1" s="531"/>
      <c r="EF1" s="531"/>
      <c r="EG1" s="531"/>
      <c r="EH1" s="531"/>
      <c r="EI1" s="531"/>
      <c r="EJ1" s="531"/>
      <c r="EK1" s="531"/>
      <c r="EL1" s="531"/>
      <c r="EM1" s="531"/>
      <c r="EN1" s="531"/>
      <c r="EO1" s="531"/>
      <c r="EP1" s="531"/>
      <c r="EQ1" s="531"/>
      <c r="ER1" s="531"/>
      <c r="ES1" s="531"/>
      <c r="ET1" s="531"/>
      <c r="EU1" s="531"/>
      <c r="EV1" s="531"/>
      <c r="EW1" s="531"/>
      <c r="EX1" s="531"/>
      <c r="EY1" s="531"/>
      <c r="EZ1" s="531"/>
      <c r="FA1" s="531"/>
      <c r="FB1" s="531"/>
    </row>
    <row r="2" ht="21.4" customHeight="1">
      <c r="A2" s="533"/>
      <c r="B2" s="534"/>
      <c r="C2" t="s" s="535">
        <v>194</v>
      </c>
      <c r="D2" t="s" s="536">
        <v>195</v>
      </c>
      <c r="E2" s="537"/>
      <c r="F2" t="s" s="536">
        <v>196</v>
      </c>
      <c r="G2" s="537"/>
      <c r="H2" t="s" s="538">
        <v>197</v>
      </c>
      <c r="I2" s="539"/>
      <c r="J2" t="s" s="540">
        <v>198</v>
      </c>
      <c r="K2" s="541"/>
      <c r="L2" s="542"/>
      <c r="M2" t="s" s="536">
        <v>199</v>
      </c>
      <c r="N2" s="537"/>
      <c r="O2" t="s" s="536">
        <v>200</v>
      </c>
      <c r="P2" s="537"/>
      <c r="Q2" t="s" s="536">
        <v>201</v>
      </c>
      <c r="R2" s="542"/>
      <c r="S2" t="s" s="536">
        <v>195</v>
      </c>
      <c r="T2" s="542"/>
      <c r="U2" t="s" s="536">
        <v>196</v>
      </c>
      <c r="V2" s="537"/>
      <c r="W2" t="s" s="536">
        <v>197</v>
      </c>
      <c r="X2" s="537"/>
      <c r="Y2" t="s" s="536">
        <v>198</v>
      </c>
      <c r="Z2" s="537"/>
      <c r="AA2" t="s" s="536">
        <v>199</v>
      </c>
      <c r="AB2" s="537"/>
      <c r="AC2" t="s" s="536">
        <v>200</v>
      </c>
      <c r="AD2" s="537"/>
      <c r="AE2" t="s" s="536">
        <v>201</v>
      </c>
      <c r="AF2" s="537"/>
      <c r="AG2" s="543"/>
      <c r="AH2" s="537"/>
      <c r="AI2" s="543"/>
      <c r="AJ2" s="544"/>
      <c r="AK2" s="531"/>
      <c r="AL2" s="532"/>
      <c r="AM2" s="531"/>
      <c r="AN2" s="532"/>
      <c r="AO2" s="531"/>
      <c r="AP2" s="532"/>
      <c r="AQ2" s="531"/>
      <c r="AR2" s="532"/>
      <c r="AS2" s="531"/>
      <c r="AT2" s="532"/>
      <c r="AU2" s="531"/>
      <c r="AV2" s="531"/>
      <c r="AW2" s="531"/>
      <c r="AX2" s="531"/>
      <c r="AY2" s="531"/>
      <c r="AZ2" s="531"/>
      <c r="BA2" s="531"/>
      <c r="BB2" s="531"/>
      <c r="BC2" s="531"/>
      <c r="BD2" s="531"/>
      <c r="BE2" s="531"/>
      <c r="BF2" s="531"/>
      <c r="BG2" s="531"/>
      <c r="BH2" s="531"/>
      <c r="BI2" s="531"/>
      <c r="BJ2" s="531"/>
      <c r="BK2" s="531"/>
      <c r="BL2" s="531"/>
      <c r="BM2" s="531"/>
      <c r="BN2" s="531"/>
      <c r="BO2" s="531"/>
      <c r="BP2" s="531"/>
      <c r="BQ2" s="531"/>
      <c r="BR2" s="531"/>
      <c r="BS2" s="531"/>
      <c r="BT2" s="531"/>
      <c r="BU2" s="531"/>
      <c r="BV2" s="531"/>
      <c r="BW2" s="531"/>
      <c r="BX2" s="531"/>
      <c r="BY2" s="531"/>
      <c r="BZ2" s="531"/>
      <c r="CA2" s="531"/>
      <c r="CB2" s="531"/>
      <c r="CC2" s="531"/>
      <c r="CD2" s="531"/>
      <c r="CE2" s="531"/>
      <c r="CF2" s="531"/>
      <c r="CG2" s="531"/>
      <c r="CH2" s="531"/>
      <c r="CI2" s="531"/>
      <c r="CJ2" s="531"/>
      <c r="CK2" s="531"/>
      <c r="CL2" s="531"/>
      <c r="CM2" s="531"/>
      <c r="CN2" s="531"/>
      <c r="CO2" s="531"/>
      <c r="CP2" s="531"/>
      <c r="CQ2" s="531"/>
      <c r="CR2" s="531"/>
      <c r="CS2" s="531"/>
      <c r="CT2" s="531"/>
      <c r="CU2" s="531"/>
      <c r="CV2" s="531"/>
      <c r="CW2" s="531"/>
      <c r="CX2" s="531"/>
      <c r="CY2" s="531"/>
      <c r="CZ2" s="531"/>
      <c r="DA2" s="531"/>
      <c r="DB2" s="531"/>
      <c r="DC2" s="531"/>
      <c r="DD2" s="531"/>
      <c r="DE2" s="531"/>
      <c r="DF2" s="531"/>
      <c r="DG2" s="531"/>
      <c r="DH2" s="531"/>
      <c r="DI2" s="531"/>
      <c r="DJ2" s="531"/>
      <c r="DK2" s="531"/>
      <c r="DL2" s="531"/>
      <c r="DM2" s="531"/>
      <c r="DN2" s="531"/>
      <c r="DO2" s="531"/>
      <c r="DP2" s="531"/>
      <c r="DQ2" s="531"/>
      <c r="DR2" s="531"/>
      <c r="DS2" s="531"/>
      <c r="DT2" s="531"/>
      <c r="DU2" s="531"/>
      <c r="DV2" s="531"/>
      <c r="DW2" s="531"/>
      <c r="DX2" s="531"/>
      <c r="DY2" s="531"/>
      <c r="DZ2" s="531"/>
      <c r="EA2" s="531"/>
      <c r="EB2" s="531"/>
      <c r="EC2" s="531"/>
      <c r="ED2" s="531"/>
      <c r="EE2" s="531"/>
      <c r="EF2" s="531"/>
      <c r="EG2" s="531"/>
      <c r="EH2" s="531"/>
      <c r="EI2" s="531"/>
      <c r="EJ2" s="531"/>
      <c r="EK2" s="531"/>
      <c r="EL2" s="531"/>
      <c r="EM2" s="531"/>
      <c r="EN2" s="531"/>
      <c r="EO2" s="531"/>
      <c r="EP2" s="531"/>
      <c r="EQ2" s="531"/>
      <c r="ER2" s="531"/>
      <c r="ES2" s="531"/>
      <c r="ET2" s="531"/>
      <c r="EU2" s="531"/>
      <c r="EV2" s="531"/>
      <c r="EW2" s="531"/>
      <c r="EX2" s="531"/>
      <c r="EY2" s="531"/>
      <c r="EZ2" s="531"/>
      <c r="FA2" s="531"/>
      <c r="FB2" s="531"/>
    </row>
    <row r="3" ht="21.4" customHeight="1">
      <c r="A3" t="s" s="545">
        <v>202</v>
      </c>
      <c r="B3" s="546"/>
      <c r="C3" t="s" s="547">
        <v>203</v>
      </c>
      <c r="D3" t="s" s="548">
        <v>204</v>
      </c>
      <c r="E3" t="s" s="549">
        <v>205</v>
      </c>
      <c r="F3" t="s" s="548">
        <v>204</v>
      </c>
      <c r="G3" t="s" s="549">
        <v>205</v>
      </c>
      <c r="H3" t="s" s="550">
        <v>204</v>
      </c>
      <c r="I3" t="s" s="547">
        <v>205</v>
      </c>
      <c r="J3" t="s" s="551">
        <v>204</v>
      </c>
      <c r="K3" s="552"/>
      <c r="L3" t="s" s="549">
        <v>205</v>
      </c>
      <c r="M3" t="s" s="548">
        <v>204</v>
      </c>
      <c r="N3" t="s" s="549">
        <v>205</v>
      </c>
      <c r="O3" t="s" s="548">
        <v>204</v>
      </c>
      <c r="P3" t="s" s="549">
        <v>205</v>
      </c>
      <c r="Q3" t="s" s="548">
        <v>204</v>
      </c>
      <c r="R3" t="s" s="549">
        <v>205</v>
      </c>
      <c r="S3" t="s" s="548">
        <v>204</v>
      </c>
      <c r="T3" t="s" s="549">
        <v>205</v>
      </c>
      <c r="U3" t="s" s="548">
        <v>204</v>
      </c>
      <c r="V3" t="s" s="549">
        <v>205</v>
      </c>
      <c r="W3" t="s" s="548">
        <v>204</v>
      </c>
      <c r="X3" t="s" s="549">
        <v>205</v>
      </c>
      <c r="Y3" t="s" s="548">
        <v>204</v>
      </c>
      <c r="Z3" t="s" s="549">
        <v>205</v>
      </c>
      <c r="AA3" t="s" s="548">
        <v>204</v>
      </c>
      <c r="AB3" t="s" s="549">
        <v>205</v>
      </c>
      <c r="AC3" t="s" s="548">
        <v>204</v>
      </c>
      <c r="AD3" t="s" s="549">
        <v>205</v>
      </c>
      <c r="AE3" t="s" s="548">
        <v>204</v>
      </c>
      <c r="AF3" t="s" s="549">
        <v>205</v>
      </c>
      <c r="AG3" t="s" s="548">
        <v>204</v>
      </c>
      <c r="AH3" t="s" s="549">
        <v>205</v>
      </c>
      <c r="AI3" t="s" s="548">
        <v>204</v>
      </c>
      <c r="AJ3" t="s" s="553">
        <v>205</v>
      </c>
      <c r="AK3" s="554"/>
      <c r="AL3" s="554"/>
      <c r="AM3" s="554"/>
      <c r="AN3" s="554"/>
      <c r="AO3" s="554"/>
      <c r="AP3" s="554"/>
      <c r="AQ3" s="554"/>
      <c r="AR3" s="554"/>
      <c r="AS3" s="554"/>
      <c r="AT3" s="554"/>
      <c r="AU3" s="554"/>
      <c r="AV3" s="554"/>
      <c r="AW3" s="554"/>
      <c r="AX3" s="554"/>
      <c r="AY3" s="554"/>
      <c r="AZ3" s="554"/>
      <c r="BA3" s="554"/>
      <c r="BB3" s="554"/>
      <c r="BC3" s="554"/>
      <c r="BD3" s="554"/>
      <c r="BE3" s="554"/>
      <c r="BF3" s="554"/>
      <c r="BG3" s="554"/>
      <c r="BH3" s="554"/>
      <c r="BI3" s="554"/>
      <c r="BJ3" s="554"/>
      <c r="BK3" s="554"/>
      <c r="BL3" s="554"/>
      <c r="BM3" s="554"/>
      <c r="BN3" s="554"/>
      <c r="BO3" s="554"/>
      <c r="BP3" s="554"/>
      <c r="BQ3" s="554"/>
      <c r="BR3" s="554"/>
      <c r="BS3" s="554"/>
      <c r="BT3" s="554"/>
      <c r="BU3" s="554"/>
      <c r="BV3" s="554"/>
      <c r="BW3" s="554"/>
      <c r="BX3" s="554"/>
      <c r="BY3" s="554"/>
      <c r="BZ3" s="554"/>
      <c r="CA3" s="554"/>
      <c r="CB3" s="554"/>
      <c r="CC3" s="554"/>
      <c r="CD3" s="554"/>
      <c r="CE3" s="554"/>
      <c r="CF3" s="554"/>
      <c r="CG3" s="554"/>
      <c r="CH3" s="554"/>
      <c r="CI3" s="554"/>
      <c r="CJ3" s="554"/>
      <c r="CK3" s="554"/>
      <c r="CL3" s="554"/>
      <c r="CM3" s="554"/>
      <c r="CN3" s="554"/>
      <c r="CO3" s="554"/>
      <c r="CP3" s="554"/>
      <c r="CQ3" s="554"/>
      <c r="CR3" s="554"/>
      <c r="CS3" s="554"/>
      <c r="CT3" s="554"/>
      <c r="CU3" s="554"/>
      <c r="CV3" s="554"/>
      <c r="CW3" s="554"/>
      <c r="CX3" s="554"/>
      <c r="CY3" s="554"/>
      <c r="CZ3" s="554"/>
      <c r="DA3" s="554"/>
      <c r="DB3" s="554"/>
      <c r="DC3" s="554"/>
      <c r="DD3" s="554"/>
      <c r="DE3" s="554"/>
      <c r="DF3" s="554"/>
      <c r="DG3" s="554"/>
      <c r="DH3" s="554"/>
      <c r="DI3" s="554"/>
      <c r="DJ3" s="554"/>
      <c r="DK3" s="554"/>
      <c r="DL3" s="554"/>
      <c r="DM3" s="554"/>
      <c r="DN3" s="554"/>
      <c r="DO3" s="554"/>
      <c r="DP3" s="554"/>
      <c r="DQ3" s="554"/>
      <c r="DR3" s="554"/>
      <c r="DS3" s="554"/>
      <c r="DT3" s="554"/>
      <c r="DU3" s="554"/>
      <c r="DV3" s="554"/>
      <c r="DW3" s="554"/>
      <c r="DX3" s="554"/>
      <c r="DY3" s="554"/>
      <c r="DZ3" s="554"/>
      <c r="EA3" s="554"/>
      <c r="EB3" s="554"/>
      <c r="EC3" s="554"/>
      <c r="ED3" s="554"/>
      <c r="EE3" s="554"/>
      <c r="EF3" s="554"/>
      <c r="EG3" s="554"/>
      <c r="EH3" s="554"/>
      <c r="EI3" s="554"/>
      <c r="EJ3" s="554"/>
      <c r="EK3" s="554"/>
      <c r="EL3" s="554"/>
      <c r="EM3" s="554"/>
      <c r="EN3" s="554"/>
      <c r="EO3" s="554"/>
      <c r="EP3" s="554"/>
      <c r="EQ3" s="554"/>
      <c r="ER3" s="554"/>
      <c r="ES3" s="554"/>
      <c r="ET3" s="554"/>
      <c r="EU3" s="554"/>
      <c r="EV3" s="554"/>
      <c r="EW3" s="554"/>
      <c r="EX3" s="554"/>
      <c r="EY3" s="554"/>
      <c r="EZ3" s="554"/>
      <c r="FA3" s="554"/>
      <c r="FB3" s="554"/>
    </row>
    <row r="4" ht="20.1" customHeight="1">
      <c r="A4" s="555">
        <f>AVERAGE(D4:AJ4)*2</f>
        <v>7.25</v>
      </c>
      <c r="B4" t="s" s="556">
        <v>206</v>
      </c>
      <c r="C4" t="s" s="557">
        <v>207</v>
      </c>
      <c r="D4" s="558">
        <v>3</v>
      </c>
      <c r="E4" s="559">
        <v>4</v>
      </c>
      <c r="F4" s="558">
        <v>2</v>
      </c>
      <c r="G4" s="559">
        <v>0</v>
      </c>
      <c r="H4" s="558">
        <v>7</v>
      </c>
      <c r="I4" s="559">
        <v>3</v>
      </c>
      <c r="J4" s="560">
        <v>2</v>
      </c>
      <c r="K4" s="561"/>
      <c r="L4" s="559">
        <v>2</v>
      </c>
      <c r="M4" s="558">
        <v>6</v>
      </c>
      <c r="N4" s="559">
        <v>9</v>
      </c>
      <c r="O4" s="562"/>
      <c r="P4" s="563"/>
      <c r="Q4" s="558">
        <v>6</v>
      </c>
      <c r="R4" s="559">
        <v>7</v>
      </c>
      <c r="S4" s="562"/>
      <c r="T4" s="563"/>
      <c r="U4" s="562"/>
      <c r="V4" s="563"/>
      <c r="W4" s="562"/>
      <c r="X4" s="563"/>
      <c r="Y4" s="558">
        <v>1</v>
      </c>
      <c r="Z4" s="559">
        <v>3</v>
      </c>
      <c r="AA4" s="558">
        <v>1</v>
      </c>
      <c r="AB4" s="559">
        <v>2</v>
      </c>
      <c r="AC4" s="562"/>
      <c r="AD4" s="563"/>
      <c r="AE4" s="562"/>
      <c r="AF4" s="563"/>
      <c r="AG4" s="562"/>
      <c r="AH4" s="563"/>
      <c r="AI4" s="562"/>
      <c r="AJ4" s="564"/>
      <c r="AK4" s="565"/>
      <c r="AL4" s="565"/>
      <c r="AM4" s="565"/>
      <c r="AN4" s="565"/>
      <c r="AO4" s="565"/>
      <c r="AP4" s="565"/>
      <c r="AQ4" s="565"/>
      <c r="AR4" s="565"/>
      <c r="AS4" s="565"/>
      <c r="AT4" s="565"/>
      <c r="AU4" s="565"/>
      <c r="AV4" s="565"/>
      <c r="AW4" s="565"/>
      <c r="AX4" s="565"/>
      <c r="AY4" s="565"/>
      <c r="AZ4" s="565"/>
      <c r="BA4" s="565"/>
      <c r="BB4" s="565"/>
      <c r="BC4" s="565"/>
      <c r="BD4" s="565"/>
      <c r="BE4" s="565"/>
      <c r="BF4" s="565"/>
      <c r="BG4" s="565"/>
      <c r="BH4" s="565"/>
      <c r="BI4" s="565"/>
      <c r="BJ4" s="565"/>
      <c r="BK4" s="565"/>
      <c r="BL4" s="565"/>
      <c r="BM4" s="565"/>
      <c r="BN4" s="565"/>
      <c r="BO4" s="565"/>
      <c r="BP4" s="565"/>
      <c r="BQ4" s="565"/>
      <c r="BR4" s="565"/>
      <c r="BS4" s="565"/>
      <c r="BT4" s="565"/>
      <c r="BU4" s="565"/>
      <c r="BV4" s="565"/>
      <c r="BW4" s="565"/>
      <c r="BX4" s="565"/>
      <c r="BY4" s="565"/>
      <c r="BZ4" s="565"/>
      <c r="CA4" s="565"/>
      <c r="CB4" s="565"/>
      <c r="CC4" s="565"/>
      <c r="CD4" s="565"/>
      <c r="CE4" s="565"/>
      <c r="CF4" s="565"/>
      <c r="CG4" s="565"/>
      <c r="CH4" s="565"/>
      <c r="CI4" s="565"/>
      <c r="CJ4" s="565"/>
      <c r="CK4" s="565"/>
      <c r="CL4" s="565"/>
      <c r="CM4" s="565"/>
      <c r="CN4" s="565"/>
      <c r="CO4" s="565"/>
      <c r="CP4" s="565"/>
      <c r="CQ4" s="565"/>
      <c r="CR4" s="565"/>
      <c r="CS4" s="565"/>
      <c r="CT4" s="565"/>
      <c r="CU4" s="565"/>
      <c r="CV4" s="565"/>
      <c r="CW4" s="565"/>
      <c r="CX4" s="565"/>
      <c r="CY4" s="565"/>
      <c r="CZ4" s="565"/>
      <c r="DA4" s="565"/>
      <c r="DB4" s="565"/>
      <c r="DC4" s="565"/>
      <c r="DD4" s="565"/>
      <c r="DE4" s="565"/>
      <c r="DF4" s="565"/>
      <c r="DG4" s="565"/>
      <c r="DH4" s="565"/>
      <c r="DI4" s="565"/>
      <c r="DJ4" s="565"/>
      <c r="DK4" s="565"/>
      <c r="DL4" s="565"/>
      <c r="DM4" s="565"/>
      <c r="DN4" s="565"/>
      <c r="DO4" s="565"/>
      <c r="DP4" s="565"/>
      <c r="DQ4" s="565"/>
      <c r="DR4" s="565"/>
      <c r="DS4" s="565"/>
      <c r="DT4" s="565"/>
      <c r="DU4" s="565"/>
      <c r="DV4" s="565"/>
      <c r="DW4" s="565"/>
      <c r="DX4" s="565"/>
      <c r="DY4" s="565"/>
      <c r="DZ4" s="565"/>
      <c r="EA4" s="565"/>
      <c r="EB4" s="565"/>
      <c r="EC4" s="565"/>
      <c r="ED4" s="565"/>
      <c r="EE4" s="565"/>
      <c r="EF4" s="565"/>
      <c r="EG4" s="565"/>
      <c r="EH4" s="565"/>
      <c r="EI4" s="565"/>
      <c r="EJ4" s="565"/>
      <c r="EK4" s="565"/>
      <c r="EL4" s="565"/>
      <c r="EM4" s="565"/>
      <c r="EN4" s="565"/>
      <c r="EO4" s="565"/>
      <c r="EP4" s="565"/>
      <c r="EQ4" s="565"/>
      <c r="ER4" s="565"/>
      <c r="ES4" s="565"/>
      <c r="ET4" s="565"/>
      <c r="EU4" s="565"/>
      <c r="EV4" s="565"/>
      <c r="EW4" s="565"/>
      <c r="EX4" s="565"/>
      <c r="EY4" s="565"/>
      <c r="EZ4" s="565"/>
      <c r="FA4" s="565"/>
      <c r="FB4" s="565"/>
    </row>
    <row r="5" ht="20.1" customHeight="1">
      <c r="A5" s="566">
        <f>AVERAGE(D5:AJ5)*2</f>
        <v>1.57142857142857</v>
      </c>
      <c r="B5" s="567"/>
      <c r="C5" t="s" s="557">
        <v>208</v>
      </c>
      <c r="D5" s="568">
        <v>1</v>
      </c>
      <c r="E5" s="569">
        <v>0</v>
      </c>
      <c r="F5" s="568">
        <v>0</v>
      </c>
      <c r="G5" s="569">
        <v>0</v>
      </c>
      <c r="H5" s="568">
        <v>1</v>
      </c>
      <c r="I5" s="569">
        <v>1</v>
      </c>
      <c r="J5" s="570">
        <v>2</v>
      </c>
      <c r="K5" s="561"/>
      <c r="L5" s="569">
        <v>0</v>
      </c>
      <c r="M5" s="568">
        <v>3</v>
      </c>
      <c r="N5" s="569">
        <v>0</v>
      </c>
      <c r="O5" s="571"/>
      <c r="P5" s="572"/>
      <c r="Q5" s="568">
        <v>2</v>
      </c>
      <c r="R5" s="569">
        <v>0</v>
      </c>
      <c r="S5" s="571"/>
      <c r="T5" s="572"/>
      <c r="U5" s="571"/>
      <c r="V5" s="572"/>
      <c r="W5" s="571"/>
      <c r="X5" s="572"/>
      <c r="Y5" s="571"/>
      <c r="Z5" s="572"/>
      <c r="AA5" s="568">
        <v>1</v>
      </c>
      <c r="AB5" s="569">
        <v>0</v>
      </c>
      <c r="AC5" s="571"/>
      <c r="AD5" s="572"/>
      <c r="AE5" s="571"/>
      <c r="AF5" s="572"/>
      <c r="AG5" s="571"/>
      <c r="AH5" s="572"/>
      <c r="AI5" s="571"/>
      <c r="AJ5" s="573"/>
      <c r="AK5" s="565"/>
      <c r="AL5" s="565"/>
      <c r="AM5" s="565"/>
      <c r="AN5" s="565"/>
      <c r="AO5" s="565"/>
      <c r="AP5" s="565"/>
      <c r="AQ5" s="565"/>
      <c r="AR5" s="565"/>
      <c r="AS5" s="565"/>
      <c r="AT5" s="565"/>
      <c r="AU5" s="565"/>
      <c r="AV5" s="565"/>
      <c r="AW5" s="565"/>
      <c r="AX5" s="565"/>
      <c r="AY5" s="565"/>
      <c r="AZ5" s="565"/>
      <c r="BA5" s="565"/>
      <c r="BB5" s="565"/>
      <c r="BC5" s="565"/>
      <c r="BD5" s="565"/>
      <c r="BE5" s="565"/>
      <c r="BF5" s="565"/>
      <c r="BG5" s="565"/>
      <c r="BH5" s="565"/>
      <c r="BI5" s="565"/>
      <c r="BJ5" s="565"/>
      <c r="BK5" s="565"/>
      <c r="BL5" s="565"/>
      <c r="BM5" s="565"/>
      <c r="BN5" s="565"/>
      <c r="BO5" s="565"/>
      <c r="BP5" s="565"/>
      <c r="BQ5" s="565"/>
      <c r="BR5" s="565"/>
      <c r="BS5" s="565"/>
      <c r="BT5" s="565"/>
      <c r="BU5" s="565"/>
      <c r="BV5" s="565"/>
      <c r="BW5" s="565"/>
      <c r="BX5" s="565"/>
      <c r="BY5" s="565"/>
      <c r="BZ5" s="565"/>
      <c r="CA5" s="565"/>
      <c r="CB5" s="565"/>
      <c r="CC5" s="565"/>
      <c r="CD5" s="565"/>
      <c r="CE5" s="565"/>
      <c r="CF5" s="565"/>
      <c r="CG5" s="565"/>
      <c r="CH5" s="565"/>
      <c r="CI5" s="565"/>
      <c r="CJ5" s="565"/>
      <c r="CK5" s="565"/>
      <c r="CL5" s="565"/>
      <c r="CM5" s="565"/>
      <c r="CN5" s="565"/>
      <c r="CO5" s="565"/>
      <c r="CP5" s="565"/>
      <c r="CQ5" s="565"/>
      <c r="CR5" s="565"/>
      <c r="CS5" s="565"/>
      <c r="CT5" s="565"/>
      <c r="CU5" s="565"/>
      <c r="CV5" s="565"/>
      <c r="CW5" s="565"/>
      <c r="CX5" s="565"/>
      <c r="CY5" s="565"/>
      <c r="CZ5" s="565"/>
      <c r="DA5" s="565"/>
      <c r="DB5" s="565"/>
      <c r="DC5" s="565"/>
      <c r="DD5" s="565"/>
      <c r="DE5" s="565"/>
      <c r="DF5" s="565"/>
      <c r="DG5" s="565"/>
      <c r="DH5" s="565"/>
      <c r="DI5" s="565"/>
      <c r="DJ5" s="565"/>
      <c r="DK5" s="565"/>
      <c r="DL5" s="565"/>
      <c r="DM5" s="565"/>
      <c r="DN5" s="565"/>
      <c r="DO5" s="565"/>
      <c r="DP5" s="565"/>
      <c r="DQ5" s="565"/>
      <c r="DR5" s="565"/>
      <c r="DS5" s="565"/>
      <c r="DT5" s="565"/>
      <c r="DU5" s="565"/>
      <c r="DV5" s="565"/>
      <c r="DW5" s="565"/>
      <c r="DX5" s="565"/>
      <c r="DY5" s="565"/>
      <c r="DZ5" s="565"/>
      <c r="EA5" s="565"/>
      <c r="EB5" s="565"/>
      <c r="EC5" s="565"/>
      <c r="ED5" s="565"/>
      <c r="EE5" s="565"/>
      <c r="EF5" s="565"/>
      <c r="EG5" s="565"/>
      <c r="EH5" s="565"/>
      <c r="EI5" s="565"/>
      <c r="EJ5" s="565"/>
      <c r="EK5" s="565"/>
      <c r="EL5" s="565"/>
      <c r="EM5" s="565"/>
      <c r="EN5" s="565"/>
      <c r="EO5" s="565"/>
      <c r="EP5" s="565"/>
      <c r="EQ5" s="565"/>
      <c r="ER5" s="565"/>
      <c r="ES5" s="565"/>
      <c r="ET5" s="565"/>
      <c r="EU5" s="565"/>
      <c r="EV5" s="565"/>
      <c r="EW5" s="565"/>
      <c r="EX5" s="565"/>
      <c r="EY5" s="565"/>
      <c r="EZ5" s="565"/>
      <c r="FA5" s="565"/>
      <c r="FB5" s="565"/>
    </row>
    <row r="6" ht="20.1" customHeight="1">
      <c r="A6" s="555">
        <f>AVERAGE(D6:AJ6)*2</f>
        <v>2.875</v>
      </c>
      <c r="B6" s="567"/>
      <c r="C6" t="s" s="557">
        <v>209</v>
      </c>
      <c r="D6" s="558">
        <v>0</v>
      </c>
      <c r="E6" s="559">
        <v>3</v>
      </c>
      <c r="F6" s="558">
        <v>1</v>
      </c>
      <c r="G6" s="559">
        <v>2</v>
      </c>
      <c r="H6" s="558">
        <v>1</v>
      </c>
      <c r="I6" s="559">
        <v>0</v>
      </c>
      <c r="J6" s="560">
        <v>2</v>
      </c>
      <c r="K6" s="561"/>
      <c r="L6" s="559">
        <v>1</v>
      </c>
      <c r="M6" s="558">
        <v>0</v>
      </c>
      <c r="N6" s="559">
        <v>2</v>
      </c>
      <c r="O6" s="562"/>
      <c r="P6" s="563"/>
      <c r="Q6" s="558">
        <v>0</v>
      </c>
      <c r="R6" s="559">
        <v>3</v>
      </c>
      <c r="S6" s="562"/>
      <c r="T6" s="563"/>
      <c r="U6" s="562"/>
      <c r="V6" s="563"/>
      <c r="W6" s="562"/>
      <c r="X6" s="563"/>
      <c r="Y6" s="558">
        <v>2</v>
      </c>
      <c r="Z6" s="559">
        <v>2</v>
      </c>
      <c r="AA6" s="558">
        <v>2</v>
      </c>
      <c r="AB6" s="559">
        <v>2</v>
      </c>
      <c r="AC6" s="562"/>
      <c r="AD6" s="563"/>
      <c r="AE6" s="562"/>
      <c r="AF6" s="563"/>
      <c r="AG6" s="562"/>
      <c r="AH6" s="563"/>
      <c r="AI6" s="562"/>
      <c r="AJ6" s="564"/>
      <c r="AK6" s="565"/>
      <c r="AL6" s="565"/>
      <c r="AM6" s="565"/>
      <c r="AN6" s="565"/>
      <c r="AO6" s="565"/>
      <c r="AP6" s="565"/>
      <c r="AQ6" s="565"/>
      <c r="AR6" s="565"/>
      <c r="AS6" s="565"/>
      <c r="AT6" s="565"/>
      <c r="AU6" s="565"/>
      <c r="AV6" s="565"/>
      <c r="AW6" s="565"/>
      <c r="AX6" s="565"/>
      <c r="AY6" s="565"/>
      <c r="AZ6" s="565"/>
      <c r="BA6" s="565"/>
      <c r="BB6" s="565"/>
      <c r="BC6" s="565"/>
      <c r="BD6" s="565"/>
      <c r="BE6" s="565"/>
      <c r="BF6" s="565"/>
      <c r="BG6" s="565"/>
      <c r="BH6" s="565"/>
      <c r="BI6" s="565"/>
      <c r="BJ6" s="565"/>
      <c r="BK6" s="565"/>
      <c r="BL6" s="565"/>
      <c r="BM6" s="565"/>
      <c r="BN6" s="565"/>
      <c r="BO6" s="565"/>
      <c r="BP6" s="565"/>
      <c r="BQ6" s="565"/>
      <c r="BR6" s="565"/>
      <c r="BS6" s="565"/>
      <c r="BT6" s="565"/>
      <c r="BU6" s="565"/>
      <c r="BV6" s="565"/>
      <c r="BW6" s="565"/>
      <c r="BX6" s="565"/>
      <c r="BY6" s="565"/>
      <c r="BZ6" s="565"/>
      <c r="CA6" s="565"/>
      <c r="CB6" s="565"/>
      <c r="CC6" s="565"/>
      <c r="CD6" s="565"/>
      <c r="CE6" s="565"/>
      <c r="CF6" s="565"/>
      <c r="CG6" s="565"/>
      <c r="CH6" s="565"/>
      <c r="CI6" s="565"/>
      <c r="CJ6" s="565"/>
      <c r="CK6" s="565"/>
      <c r="CL6" s="565"/>
      <c r="CM6" s="565"/>
      <c r="CN6" s="565"/>
      <c r="CO6" s="565"/>
      <c r="CP6" s="565"/>
      <c r="CQ6" s="565"/>
      <c r="CR6" s="565"/>
      <c r="CS6" s="565"/>
      <c r="CT6" s="565"/>
      <c r="CU6" s="565"/>
      <c r="CV6" s="565"/>
      <c r="CW6" s="565"/>
      <c r="CX6" s="565"/>
      <c r="CY6" s="565"/>
      <c r="CZ6" s="565"/>
      <c r="DA6" s="565"/>
      <c r="DB6" s="565"/>
      <c r="DC6" s="565"/>
      <c r="DD6" s="565"/>
      <c r="DE6" s="565"/>
      <c r="DF6" s="565"/>
      <c r="DG6" s="565"/>
      <c r="DH6" s="565"/>
      <c r="DI6" s="565"/>
      <c r="DJ6" s="565"/>
      <c r="DK6" s="565"/>
      <c r="DL6" s="565"/>
      <c r="DM6" s="565"/>
      <c r="DN6" s="565"/>
      <c r="DO6" s="565"/>
      <c r="DP6" s="565"/>
      <c r="DQ6" s="565"/>
      <c r="DR6" s="565"/>
      <c r="DS6" s="565"/>
      <c r="DT6" s="565"/>
      <c r="DU6" s="565"/>
      <c r="DV6" s="565"/>
      <c r="DW6" s="565"/>
      <c r="DX6" s="565"/>
      <c r="DY6" s="565"/>
      <c r="DZ6" s="565"/>
      <c r="EA6" s="565"/>
      <c r="EB6" s="565"/>
      <c r="EC6" s="565"/>
      <c r="ED6" s="565"/>
      <c r="EE6" s="565"/>
      <c r="EF6" s="565"/>
      <c r="EG6" s="565"/>
      <c r="EH6" s="565"/>
      <c r="EI6" s="565"/>
      <c r="EJ6" s="565"/>
      <c r="EK6" s="565"/>
      <c r="EL6" s="565"/>
      <c r="EM6" s="565"/>
      <c r="EN6" s="565"/>
      <c r="EO6" s="565"/>
      <c r="EP6" s="565"/>
      <c r="EQ6" s="565"/>
      <c r="ER6" s="565"/>
      <c r="ES6" s="565"/>
      <c r="ET6" s="565"/>
      <c r="EU6" s="565"/>
      <c r="EV6" s="565"/>
      <c r="EW6" s="565"/>
      <c r="EX6" s="565"/>
      <c r="EY6" s="565"/>
      <c r="EZ6" s="565"/>
      <c r="FA6" s="565"/>
      <c r="FB6" s="565"/>
    </row>
    <row r="7" ht="20.1" customHeight="1">
      <c r="A7" s="566">
        <f>AVERAGE(D7:AJ7)*2</f>
        <v>0.125</v>
      </c>
      <c r="B7" s="567"/>
      <c r="C7" t="s" s="557">
        <v>210</v>
      </c>
      <c r="D7" s="568">
        <v>0</v>
      </c>
      <c r="E7" s="569">
        <v>0</v>
      </c>
      <c r="F7" s="568">
        <v>0</v>
      </c>
      <c r="G7" s="569">
        <v>0</v>
      </c>
      <c r="H7" s="568">
        <v>0</v>
      </c>
      <c r="I7" s="569">
        <v>0</v>
      </c>
      <c r="J7" s="570">
        <v>0</v>
      </c>
      <c r="K7" s="561"/>
      <c r="L7" s="569">
        <v>0</v>
      </c>
      <c r="M7" s="568">
        <v>0</v>
      </c>
      <c r="N7" s="569">
        <v>0</v>
      </c>
      <c r="O7" s="571"/>
      <c r="P7" s="572"/>
      <c r="Q7" s="568">
        <v>0</v>
      </c>
      <c r="R7" s="569">
        <v>0</v>
      </c>
      <c r="S7" s="571"/>
      <c r="T7" s="572"/>
      <c r="U7" s="571"/>
      <c r="V7" s="572"/>
      <c r="W7" s="571"/>
      <c r="X7" s="572"/>
      <c r="Y7" s="568">
        <v>0</v>
      </c>
      <c r="Z7" s="569">
        <v>0</v>
      </c>
      <c r="AA7" s="568">
        <v>0</v>
      </c>
      <c r="AB7" s="569">
        <v>1</v>
      </c>
      <c r="AC7" s="571"/>
      <c r="AD7" s="572"/>
      <c r="AE7" s="571"/>
      <c r="AF7" s="572"/>
      <c r="AG7" s="571"/>
      <c r="AH7" s="572"/>
      <c r="AI7" s="571"/>
      <c r="AJ7" s="573"/>
      <c r="AK7" s="565"/>
      <c r="AL7" s="565"/>
      <c r="AM7" s="565"/>
      <c r="AN7" s="565"/>
      <c r="AO7" s="565"/>
      <c r="AP7" s="565"/>
      <c r="AQ7" s="565"/>
      <c r="AR7" s="565"/>
      <c r="AS7" s="565"/>
      <c r="AT7" s="565"/>
      <c r="AU7" s="565"/>
      <c r="AV7" s="565"/>
      <c r="AW7" s="565"/>
      <c r="AX7" s="565"/>
      <c r="AY7" s="565"/>
      <c r="AZ7" s="565"/>
      <c r="BA7" s="565"/>
      <c r="BB7" s="565"/>
      <c r="BC7" s="565"/>
      <c r="BD7" s="565"/>
      <c r="BE7" s="565"/>
      <c r="BF7" s="565"/>
      <c r="BG7" s="565"/>
      <c r="BH7" s="565"/>
      <c r="BI7" s="565"/>
      <c r="BJ7" s="565"/>
      <c r="BK7" s="565"/>
      <c r="BL7" s="565"/>
      <c r="BM7" s="565"/>
      <c r="BN7" s="565"/>
      <c r="BO7" s="565"/>
      <c r="BP7" s="565"/>
      <c r="BQ7" s="565"/>
      <c r="BR7" s="565"/>
      <c r="BS7" s="565"/>
      <c r="BT7" s="565"/>
      <c r="BU7" s="565"/>
      <c r="BV7" s="565"/>
      <c r="BW7" s="565"/>
      <c r="BX7" s="565"/>
      <c r="BY7" s="565"/>
      <c r="BZ7" s="565"/>
      <c r="CA7" s="565"/>
      <c r="CB7" s="565"/>
      <c r="CC7" s="565"/>
      <c r="CD7" s="565"/>
      <c r="CE7" s="565"/>
      <c r="CF7" s="565"/>
      <c r="CG7" s="565"/>
      <c r="CH7" s="565"/>
      <c r="CI7" s="565"/>
      <c r="CJ7" s="565"/>
      <c r="CK7" s="565"/>
      <c r="CL7" s="565"/>
      <c r="CM7" s="565"/>
      <c r="CN7" s="565"/>
      <c r="CO7" s="565"/>
      <c r="CP7" s="565"/>
      <c r="CQ7" s="565"/>
      <c r="CR7" s="565"/>
      <c r="CS7" s="565"/>
      <c r="CT7" s="565"/>
      <c r="CU7" s="565"/>
      <c r="CV7" s="565"/>
      <c r="CW7" s="565"/>
      <c r="CX7" s="565"/>
      <c r="CY7" s="565"/>
      <c r="CZ7" s="565"/>
      <c r="DA7" s="565"/>
      <c r="DB7" s="565"/>
      <c r="DC7" s="565"/>
      <c r="DD7" s="565"/>
      <c r="DE7" s="565"/>
      <c r="DF7" s="565"/>
      <c r="DG7" s="565"/>
      <c r="DH7" s="565"/>
      <c r="DI7" s="565"/>
      <c r="DJ7" s="565"/>
      <c r="DK7" s="565"/>
      <c r="DL7" s="565"/>
      <c r="DM7" s="565"/>
      <c r="DN7" s="565"/>
      <c r="DO7" s="565"/>
      <c r="DP7" s="565"/>
      <c r="DQ7" s="565"/>
      <c r="DR7" s="565"/>
      <c r="DS7" s="565"/>
      <c r="DT7" s="565"/>
      <c r="DU7" s="565"/>
      <c r="DV7" s="565"/>
      <c r="DW7" s="565"/>
      <c r="DX7" s="565"/>
      <c r="DY7" s="565"/>
      <c r="DZ7" s="565"/>
      <c r="EA7" s="565"/>
      <c r="EB7" s="565"/>
      <c r="EC7" s="565"/>
      <c r="ED7" s="565"/>
      <c r="EE7" s="565"/>
      <c r="EF7" s="565"/>
      <c r="EG7" s="565"/>
      <c r="EH7" s="565"/>
      <c r="EI7" s="565"/>
      <c r="EJ7" s="565"/>
      <c r="EK7" s="565"/>
      <c r="EL7" s="565"/>
      <c r="EM7" s="565"/>
      <c r="EN7" s="565"/>
      <c r="EO7" s="565"/>
      <c r="EP7" s="565"/>
      <c r="EQ7" s="565"/>
      <c r="ER7" s="565"/>
      <c r="ES7" s="565"/>
      <c r="ET7" s="565"/>
      <c r="EU7" s="565"/>
      <c r="EV7" s="565"/>
      <c r="EW7" s="565"/>
      <c r="EX7" s="565"/>
      <c r="EY7" s="565"/>
      <c r="EZ7" s="565"/>
      <c r="FA7" s="565"/>
      <c r="FB7" s="565"/>
    </row>
    <row r="8" ht="20.1" customHeight="1">
      <c r="A8" s="555">
        <f>AVERAGE(D8:AJ8)*2</f>
        <v>0</v>
      </c>
      <c r="B8" s="567"/>
      <c r="C8" t="s" s="557">
        <v>211</v>
      </c>
      <c r="D8" s="558">
        <v>0</v>
      </c>
      <c r="E8" s="559">
        <v>0</v>
      </c>
      <c r="F8" s="558">
        <v>0</v>
      </c>
      <c r="G8" s="559">
        <v>0</v>
      </c>
      <c r="H8" s="558">
        <v>0</v>
      </c>
      <c r="I8" s="559">
        <v>0</v>
      </c>
      <c r="J8" s="560">
        <v>0</v>
      </c>
      <c r="K8" s="561"/>
      <c r="L8" s="559">
        <v>0</v>
      </c>
      <c r="M8" s="558">
        <v>0</v>
      </c>
      <c r="N8" s="559">
        <v>0</v>
      </c>
      <c r="O8" s="562"/>
      <c r="P8" s="563"/>
      <c r="Q8" s="558">
        <v>0</v>
      </c>
      <c r="R8" s="559">
        <v>0</v>
      </c>
      <c r="S8" s="562"/>
      <c r="T8" s="563"/>
      <c r="U8" s="562"/>
      <c r="V8" s="563"/>
      <c r="W8" s="562"/>
      <c r="X8" s="563"/>
      <c r="Y8" s="558">
        <v>0</v>
      </c>
      <c r="Z8" s="559">
        <v>0</v>
      </c>
      <c r="AA8" s="558">
        <v>0</v>
      </c>
      <c r="AB8" s="559">
        <v>0</v>
      </c>
      <c r="AC8" s="562"/>
      <c r="AD8" s="563"/>
      <c r="AE8" s="562"/>
      <c r="AF8" s="563"/>
      <c r="AG8" s="562"/>
      <c r="AH8" s="563"/>
      <c r="AI8" s="562"/>
      <c r="AJ8" s="564"/>
      <c r="AK8" s="565"/>
      <c r="AL8" s="565"/>
      <c r="AM8" s="565"/>
      <c r="AN8" s="565"/>
      <c r="AO8" s="565"/>
      <c r="AP8" s="565"/>
      <c r="AQ8" s="565"/>
      <c r="AR8" s="565"/>
      <c r="AS8" s="565"/>
      <c r="AT8" s="565"/>
      <c r="AU8" s="565"/>
      <c r="AV8" s="565"/>
      <c r="AW8" s="565"/>
      <c r="AX8" s="565"/>
      <c r="AY8" s="565"/>
      <c r="AZ8" s="565"/>
      <c r="BA8" s="565"/>
      <c r="BB8" s="565"/>
      <c r="BC8" s="565"/>
      <c r="BD8" s="565"/>
      <c r="BE8" s="565"/>
      <c r="BF8" s="565"/>
      <c r="BG8" s="565"/>
      <c r="BH8" s="565"/>
      <c r="BI8" s="565"/>
      <c r="BJ8" s="565"/>
      <c r="BK8" s="565"/>
      <c r="BL8" s="565"/>
      <c r="BM8" s="565"/>
      <c r="BN8" s="565"/>
      <c r="BO8" s="565"/>
      <c r="BP8" s="565"/>
      <c r="BQ8" s="565"/>
      <c r="BR8" s="565"/>
      <c r="BS8" s="565"/>
      <c r="BT8" s="565"/>
      <c r="BU8" s="565"/>
      <c r="BV8" s="565"/>
      <c r="BW8" s="565"/>
      <c r="BX8" s="565"/>
      <c r="BY8" s="565"/>
      <c r="BZ8" s="565"/>
      <c r="CA8" s="565"/>
      <c r="CB8" s="565"/>
      <c r="CC8" s="565"/>
      <c r="CD8" s="565"/>
      <c r="CE8" s="565"/>
      <c r="CF8" s="565"/>
      <c r="CG8" s="565"/>
      <c r="CH8" s="565"/>
      <c r="CI8" s="565"/>
      <c r="CJ8" s="565"/>
      <c r="CK8" s="565"/>
      <c r="CL8" s="565"/>
      <c r="CM8" s="565"/>
      <c r="CN8" s="565"/>
      <c r="CO8" s="565"/>
      <c r="CP8" s="565"/>
      <c r="CQ8" s="565"/>
      <c r="CR8" s="565"/>
      <c r="CS8" s="565"/>
      <c r="CT8" s="565"/>
      <c r="CU8" s="565"/>
      <c r="CV8" s="565"/>
      <c r="CW8" s="565"/>
      <c r="CX8" s="565"/>
      <c r="CY8" s="565"/>
      <c r="CZ8" s="565"/>
      <c r="DA8" s="565"/>
      <c r="DB8" s="565"/>
      <c r="DC8" s="565"/>
      <c r="DD8" s="565"/>
      <c r="DE8" s="565"/>
      <c r="DF8" s="565"/>
      <c r="DG8" s="565"/>
      <c r="DH8" s="565"/>
      <c r="DI8" s="565"/>
      <c r="DJ8" s="565"/>
      <c r="DK8" s="565"/>
      <c r="DL8" s="565"/>
      <c r="DM8" s="565"/>
      <c r="DN8" s="565"/>
      <c r="DO8" s="565"/>
      <c r="DP8" s="565"/>
      <c r="DQ8" s="565"/>
      <c r="DR8" s="565"/>
      <c r="DS8" s="565"/>
      <c r="DT8" s="565"/>
      <c r="DU8" s="565"/>
      <c r="DV8" s="565"/>
      <c r="DW8" s="565"/>
      <c r="DX8" s="565"/>
      <c r="DY8" s="565"/>
      <c r="DZ8" s="565"/>
      <c r="EA8" s="565"/>
      <c r="EB8" s="565"/>
      <c r="EC8" s="565"/>
      <c r="ED8" s="565"/>
      <c r="EE8" s="565"/>
      <c r="EF8" s="565"/>
      <c r="EG8" s="565"/>
      <c r="EH8" s="565"/>
      <c r="EI8" s="565"/>
      <c r="EJ8" s="565"/>
      <c r="EK8" s="565"/>
      <c r="EL8" s="565"/>
      <c r="EM8" s="565"/>
      <c r="EN8" s="565"/>
      <c r="EO8" s="565"/>
      <c r="EP8" s="565"/>
      <c r="EQ8" s="565"/>
      <c r="ER8" s="565"/>
      <c r="ES8" s="565"/>
      <c r="ET8" s="565"/>
      <c r="EU8" s="565"/>
      <c r="EV8" s="565"/>
      <c r="EW8" s="565"/>
      <c r="EX8" s="565"/>
      <c r="EY8" s="565"/>
      <c r="EZ8" s="565"/>
      <c r="FA8" s="565"/>
      <c r="FB8" s="565"/>
    </row>
    <row r="9" ht="20.45" customHeight="1">
      <c r="A9" s="566">
        <f>AVERAGE(D9:AJ9)*2</f>
        <v>0</v>
      </c>
      <c r="B9" s="574"/>
      <c r="C9" t="s" s="575">
        <v>212</v>
      </c>
      <c r="D9" s="568">
        <v>0</v>
      </c>
      <c r="E9" s="569">
        <v>0</v>
      </c>
      <c r="F9" s="568">
        <v>0</v>
      </c>
      <c r="G9" s="569">
        <v>0</v>
      </c>
      <c r="H9" s="568">
        <v>0</v>
      </c>
      <c r="I9" s="569">
        <v>0</v>
      </c>
      <c r="J9" s="570">
        <v>0</v>
      </c>
      <c r="K9" s="561"/>
      <c r="L9" s="569">
        <v>0</v>
      </c>
      <c r="M9" s="568">
        <v>0</v>
      </c>
      <c r="N9" s="569">
        <v>0</v>
      </c>
      <c r="O9" s="571"/>
      <c r="P9" s="572"/>
      <c r="Q9" s="568">
        <v>0</v>
      </c>
      <c r="R9" s="569">
        <v>0</v>
      </c>
      <c r="S9" s="571"/>
      <c r="T9" s="572"/>
      <c r="U9" s="571"/>
      <c r="V9" s="572"/>
      <c r="W9" s="571"/>
      <c r="X9" s="572"/>
      <c r="Y9" s="568">
        <v>0</v>
      </c>
      <c r="Z9" s="569">
        <v>0</v>
      </c>
      <c r="AA9" s="568">
        <v>0</v>
      </c>
      <c r="AB9" s="569">
        <v>0</v>
      </c>
      <c r="AC9" s="571"/>
      <c r="AD9" s="572"/>
      <c r="AE9" s="571"/>
      <c r="AF9" s="572"/>
      <c r="AG9" s="571"/>
      <c r="AH9" s="572"/>
      <c r="AI9" s="571"/>
      <c r="AJ9" s="573"/>
      <c r="AK9" s="565"/>
      <c r="AL9" s="565"/>
      <c r="AM9" s="565"/>
      <c r="AN9" s="565"/>
      <c r="AO9" s="565"/>
      <c r="AP9" s="565"/>
      <c r="AQ9" s="565"/>
      <c r="AR9" s="565"/>
      <c r="AS9" s="565"/>
      <c r="AT9" s="565"/>
      <c r="AU9" s="565"/>
      <c r="AV9" s="565"/>
      <c r="AW9" s="565"/>
      <c r="AX9" s="565"/>
      <c r="AY9" s="565"/>
      <c r="AZ9" s="565"/>
      <c r="BA9" s="565"/>
      <c r="BB9" s="565"/>
      <c r="BC9" s="565"/>
      <c r="BD9" s="565"/>
      <c r="BE9" s="565"/>
      <c r="BF9" s="565"/>
      <c r="BG9" s="565"/>
      <c r="BH9" s="565"/>
      <c r="BI9" s="565"/>
      <c r="BJ9" s="565"/>
      <c r="BK9" s="565"/>
      <c r="BL9" s="565"/>
      <c r="BM9" s="565"/>
      <c r="BN9" s="565"/>
      <c r="BO9" s="565"/>
      <c r="BP9" s="565"/>
      <c r="BQ9" s="565"/>
      <c r="BR9" s="565"/>
      <c r="BS9" s="565"/>
      <c r="BT9" s="565"/>
      <c r="BU9" s="565"/>
      <c r="BV9" s="565"/>
      <c r="BW9" s="565"/>
      <c r="BX9" s="565"/>
      <c r="BY9" s="565"/>
      <c r="BZ9" s="565"/>
      <c r="CA9" s="565"/>
      <c r="CB9" s="565"/>
      <c r="CC9" s="565"/>
      <c r="CD9" s="565"/>
      <c r="CE9" s="565"/>
      <c r="CF9" s="565"/>
      <c r="CG9" s="565"/>
      <c r="CH9" s="565"/>
      <c r="CI9" s="565"/>
      <c r="CJ9" s="565"/>
      <c r="CK9" s="565"/>
      <c r="CL9" s="565"/>
      <c r="CM9" s="565"/>
      <c r="CN9" s="565"/>
      <c r="CO9" s="565"/>
      <c r="CP9" s="565"/>
      <c r="CQ9" s="565"/>
      <c r="CR9" s="565"/>
      <c r="CS9" s="565"/>
      <c r="CT9" s="565"/>
      <c r="CU9" s="565"/>
      <c r="CV9" s="565"/>
      <c r="CW9" s="565"/>
      <c r="CX9" s="565"/>
      <c r="CY9" s="565"/>
      <c r="CZ9" s="565"/>
      <c r="DA9" s="565"/>
      <c r="DB9" s="565"/>
      <c r="DC9" s="565"/>
      <c r="DD9" s="565"/>
      <c r="DE9" s="565"/>
      <c r="DF9" s="565"/>
      <c r="DG9" s="565"/>
      <c r="DH9" s="565"/>
      <c r="DI9" s="565"/>
      <c r="DJ9" s="565"/>
      <c r="DK9" s="565"/>
      <c r="DL9" s="565"/>
      <c r="DM9" s="565"/>
      <c r="DN9" s="565"/>
      <c r="DO9" s="565"/>
      <c r="DP9" s="565"/>
      <c r="DQ9" s="565"/>
      <c r="DR9" s="565"/>
      <c r="DS9" s="565"/>
      <c r="DT9" s="565"/>
      <c r="DU9" s="565"/>
      <c r="DV9" s="565"/>
      <c r="DW9" s="565"/>
      <c r="DX9" s="565"/>
      <c r="DY9" s="565"/>
      <c r="DZ9" s="565"/>
      <c r="EA9" s="565"/>
      <c r="EB9" s="565"/>
      <c r="EC9" s="565"/>
      <c r="ED9" s="565"/>
      <c r="EE9" s="565"/>
      <c r="EF9" s="565"/>
      <c r="EG9" s="565"/>
      <c r="EH9" s="565"/>
      <c r="EI9" s="565"/>
      <c r="EJ9" s="565"/>
      <c r="EK9" s="565"/>
      <c r="EL9" s="565"/>
      <c r="EM9" s="565"/>
      <c r="EN9" s="565"/>
      <c r="EO9" s="565"/>
      <c r="EP9" s="565"/>
      <c r="EQ9" s="565"/>
      <c r="ER9" s="565"/>
      <c r="ES9" s="565"/>
      <c r="ET9" s="565"/>
      <c r="EU9" s="565"/>
      <c r="EV9" s="565"/>
      <c r="EW9" s="565"/>
      <c r="EX9" s="565"/>
      <c r="EY9" s="565"/>
      <c r="EZ9" s="565"/>
      <c r="FA9" s="565"/>
      <c r="FB9" s="565"/>
    </row>
    <row r="10" ht="8.45" customHeight="1">
      <c r="A10" s="576">
        <f>SUM(F10:L10)</f>
        <v>0</v>
      </c>
      <c r="B10" s="577"/>
      <c r="C10" s="578"/>
      <c r="D10" s="579"/>
      <c r="E10" s="580"/>
      <c r="F10" s="579"/>
      <c r="G10" s="580"/>
      <c r="H10" s="581"/>
      <c r="I10" s="582"/>
      <c r="J10" s="583"/>
      <c r="K10" s="579"/>
      <c r="L10" s="580"/>
      <c r="M10" s="579"/>
      <c r="N10" s="580"/>
      <c r="O10" s="579"/>
      <c r="P10" s="580"/>
      <c r="Q10" s="579"/>
      <c r="R10" s="580"/>
      <c r="S10" s="579"/>
      <c r="T10" s="580"/>
      <c r="U10" s="579"/>
      <c r="V10" s="580"/>
      <c r="W10" s="579"/>
      <c r="X10" s="580"/>
      <c r="Y10" s="579"/>
      <c r="Z10" s="580"/>
      <c r="AA10" s="579"/>
      <c r="AB10" s="580"/>
      <c r="AC10" s="579"/>
      <c r="AD10" s="580"/>
      <c r="AE10" s="579"/>
      <c r="AF10" s="580"/>
      <c r="AG10" s="579"/>
      <c r="AH10" s="580"/>
      <c r="AI10" s="579"/>
      <c r="AJ10" s="584"/>
      <c r="AK10" s="565"/>
      <c r="AL10" s="565"/>
      <c r="AM10" s="565"/>
      <c r="AN10" s="565"/>
      <c r="AO10" s="565"/>
      <c r="AP10" s="565"/>
      <c r="AQ10" s="565"/>
      <c r="AR10" s="565"/>
      <c r="AS10" s="565"/>
      <c r="AT10" s="565"/>
      <c r="AU10" s="565"/>
      <c r="AV10" s="565"/>
      <c r="AW10" s="565"/>
      <c r="AX10" s="565"/>
      <c r="AY10" s="565"/>
      <c r="AZ10" s="565"/>
      <c r="BA10" s="565"/>
      <c r="BB10" s="565"/>
      <c r="BC10" s="565"/>
      <c r="BD10" s="565"/>
      <c r="BE10" s="565"/>
      <c r="BF10" s="565"/>
      <c r="BG10" s="565"/>
      <c r="BH10" s="565"/>
      <c r="BI10" s="565"/>
      <c r="BJ10" s="565"/>
      <c r="BK10" s="565"/>
      <c r="BL10" s="565"/>
      <c r="BM10" s="565"/>
      <c r="BN10" s="565"/>
      <c r="BO10" s="565"/>
      <c r="BP10" s="565"/>
      <c r="BQ10" s="565"/>
      <c r="BR10" s="565"/>
      <c r="BS10" s="565"/>
      <c r="BT10" s="565"/>
      <c r="BU10" s="565"/>
      <c r="BV10" s="565"/>
      <c r="BW10" s="565"/>
      <c r="BX10" s="565"/>
      <c r="BY10" s="565"/>
      <c r="BZ10" s="565"/>
      <c r="CA10" s="565"/>
      <c r="CB10" s="565"/>
      <c r="CC10" s="565"/>
      <c r="CD10" s="565"/>
      <c r="CE10" s="565"/>
      <c r="CF10" s="565"/>
      <c r="CG10" s="565"/>
      <c r="CH10" s="565"/>
      <c r="CI10" s="565"/>
      <c r="CJ10" s="565"/>
      <c r="CK10" s="565"/>
      <c r="CL10" s="565"/>
      <c r="CM10" s="565"/>
      <c r="CN10" s="565"/>
      <c r="CO10" s="565"/>
      <c r="CP10" s="565"/>
      <c r="CQ10" s="565"/>
      <c r="CR10" s="565"/>
      <c r="CS10" s="565"/>
      <c r="CT10" s="565"/>
      <c r="CU10" s="565"/>
      <c r="CV10" s="565"/>
      <c r="CW10" s="565"/>
      <c r="CX10" s="565"/>
      <c r="CY10" s="565"/>
      <c r="CZ10" s="565"/>
      <c r="DA10" s="565"/>
      <c r="DB10" s="565"/>
      <c r="DC10" s="565"/>
      <c r="DD10" s="565"/>
      <c r="DE10" s="565"/>
      <c r="DF10" s="565"/>
      <c r="DG10" s="565"/>
      <c r="DH10" s="565"/>
      <c r="DI10" s="565"/>
      <c r="DJ10" s="565"/>
      <c r="DK10" s="565"/>
      <c r="DL10" s="565"/>
      <c r="DM10" s="565"/>
      <c r="DN10" s="565"/>
      <c r="DO10" s="565"/>
      <c r="DP10" s="565"/>
      <c r="DQ10" s="565"/>
      <c r="DR10" s="565"/>
      <c r="DS10" s="565"/>
      <c r="DT10" s="565"/>
      <c r="DU10" s="565"/>
      <c r="DV10" s="565"/>
      <c r="DW10" s="565"/>
      <c r="DX10" s="565"/>
      <c r="DY10" s="565"/>
      <c r="DZ10" s="565"/>
      <c r="EA10" s="565"/>
      <c r="EB10" s="565"/>
      <c r="EC10" s="565"/>
      <c r="ED10" s="565"/>
      <c r="EE10" s="565"/>
      <c r="EF10" s="565"/>
      <c r="EG10" s="565"/>
      <c r="EH10" s="565"/>
      <c r="EI10" s="565"/>
      <c r="EJ10" s="565"/>
      <c r="EK10" s="565"/>
      <c r="EL10" s="565"/>
      <c r="EM10" s="565"/>
      <c r="EN10" s="565"/>
      <c r="EO10" s="565"/>
      <c r="EP10" s="565"/>
      <c r="EQ10" s="565"/>
      <c r="ER10" s="565"/>
      <c r="ES10" s="565"/>
      <c r="ET10" s="565"/>
      <c r="EU10" s="565"/>
      <c r="EV10" s="565"/>
      <c r="EW10" s="565"/>
      <c r="EX10" s="565"/>
      <c r="EY10" s="565"/>
      <c r="EZ10" s="565"/>
      <c r="FA10" s="565"/>
      <c r="FB10" s="565"/>
    </row>
    <row r="11" ht="20.45" customHeight="1">
      <c r="A11" s="555">
        <f>AVERAGE(D11:E11,F11:G11,H11:I11,J11:L11,M11:N11,O11:P11,Q11:R11,S11:T11,U11:V11,W11:X11,Y11:Z11,AA11:AB11,AC11:AD11,AE11:AF11,AG11:AH11,AI11:AJ11)*2</f>
        <v>11.8571428571429</v>
      </c>
      <c r="B11" t="s" s="585">
        <v>213</v>
      </c>
      <c r="C11" t="s" s="586">
        <v>82</v>
      </c>
      <c r="D11" s="558">
        <v>8</v>
      </c>
      <c r="E11" s="559">
        <v>7</v>
      </c>
      <c r="F11" s="558">
        <v>8</v>
      </c>
      <c r="G11" s="559">
        <v>2</v>
      </c>
      <c r="H11" s="558">
        <v>4</v>
      </c>
      <c r="I11" s="559">
        <v>8</v>
      </c>
      <c r="J11" s="560">
        <v>8</v>
      </c>
      <c r="K11" s="561"/>
      <c r="L11" s="559">
        <v>4</v>
      </c>
      <c r="M11" s="558">
        <v>6</v>
      </c>
      <c r="N11" s="559">
        <v>9</v>
      </c>
      <c r="O11" s="562"/>
      <c r="P11" s="563"/>
      <c r="Q11" s="558">
        <v>5</v>
      </c>
      <c r="R11" s="559">
        <v>3</v>
      </c>
      <c r="S11" s="562"/>
      <c r="T11" s="563"/>
      <c r="U11" s="562"/>
      <c r="V11" s="563"/>
      <c r="W11" s="562"/>
      <c r="X11" s="563"/>
      <c r="Y11" s="558">
        <v>5</v>
      </c>
      <c r="Z11" s="559">
        <v>6</v>
      </c>
      <c r="AA11" s="562"/>
      <c r="AB11" s="563"/>
      <c r="AC11" s="562"/>
      <c r="AD11" s="563"/>
      <c r="AE11" s="562"/>
      <c r="AF11" s="563"/>
      <c r="AG11" s="562"/>
      <c r="AH11" s="563"/>
      <c r="AI11" s="562"/>
      <c r="AJ11" s="564"/>
      <c r="AK11" s="565"/>
      <c r="AL11" s="565"/>
      <c r="AM11" s="565"/>
      <c r="AN11" s="565"/>
      <c r="AO11" s="565"/>
      <c r="AP11" s="565"/>
      <c r="AQ11" s="565"/>
      <c r="AR11" s="565"/>
      <c r="AS11" s="565"/>
      <c r="AT11" s="565"/>
      <c r="AU11" s="565"/>
      <c r="AV11" s="565"/>
      <c r="AW11" s="565"/>
      <c r="AX11" s="565"/>
      <c r="AY11" s="565"/>
      <c r="AZ11" s="565"/>
      <c r="BA11" s="565"/>
      <c r="BB11" s="565"/>
      <c r="BC11" s="565"/>
      <c r="BD11" s="565"/>
      <c r="BE11" s="565"/>
      <c r="BF11" s="565"/>
      <c r="BG11" s="565"/>
      <c r="BH11" s="565"/>
      <c r="BI11" s="565"/>
      <c r="BJ11" s="565"/>
      <c r="BK11" s="565"/>
      <c r="BL11" s="565"/>
      <c r="BM11" s="565"/>
      <c r="BN11" s="565"/>
      <c r="BO11" s="565"/>
      <c r="BP11" s="565"/>
      <c r="BQ11" s="565"/>
      <c r="BR11" s="565"/>
      <c r="BS11" s="565"/>
      <c r="BT11" s="565"/>
      <c r="BU11" s="565"/>
      <c r="BV11" s="565"/>
      <c r="BW11" s="565"/>
      <c r="BX11" s="565"/>
      <c r="BY11" s="565"/>
      <c r="BZ11" s="565"/>
      <c r="CA11" s="565"/>
      <c r="CB11" s="565"/>
      <c r="CC11" s="565"/>
      <c r="CD11" s="565"/>
      <c r="CE11" s="565"/>
      <c r="CF11" s="565"/>
      <c r="CG11" s="565"/>
      <c r="CH11" s="565"/>
      <c r="CI11" s="565"/>
      <c r="CJ11" s="565"/>
      <c r="CK11" s="565"/>
      <c r="CL11" s="565"/>
      <c r="CM11" s="565"/>
      <c r="CN11" s="565"/>
      <c r="CO11" s="565"/>
      <c r="CP11" s="565"/>
      <c r="CQ11" s="565"/>
      <c r="CR11" s="565"/>
      <c r="CS11" s="565"/>
      <c r="CT11" s="565"/>
      <c r="CU11" s="565"/>
      <c r="CV11" s="565"/>
      <c r="CW11" s="565"/>
      <c r="CX11" s="565"/>
      <c r="CY11" s="565"/>
      <c r="CZ11" s="565"/>
      <c r="DA11" s="565"/>
      <c r="DB11" s="565"/>
      <c r="DC11" s="565"/>
      <c r="DD11" s="565"/>
      <c r="DE11" s="565"/>
      <c r="DF11" s="565"/>
      <c r="DG11" s="565"/>
      <c r="DH11" s="565"/>
      <c r="DI11" s="565"/>
      <c r="DJ11" s="565"/>
      <c r="DK11" s="565"/>
      <c r="DL11" s="565"/>
      <c r="DM11" s="565"/>
      <c r="DN11" s="565"/>
      <c r="DO11" s="565"/>
      <c r="DP11" s="565"/>
      <c r="DQ11" s="565"/>
      <c r="DR11" s="565"/>
      <c r="DS11" s="565"/>
      <c r="DT11" s="565"/>
      <c r="DU11" s="565"/>
      <c r="DV11" s="565"/>
      <c r="DW11" s="565"/>
      <c r="DX11" s="565"/>
      <c r="DY11" s="565"/>
      <c r="DZ11" s="565"/>
      <c r="EA11" s="565"/>
      <c r="EB11" s="565"/>
      <c r="EC11" s="565"/>
      <c r="ED11" s="565"/>
      <c r="EE11" s="565"/>
      <c r="EF11" s="565"/>
      <c r="EG11" s="565"/>
      <c r="EH11" s="565"/>
      <c r="EI11" s="565"/>
      <c r="EJ11" s="565"/>
      <c r="EK11" s="565"/>
      <c r="EL11" s="565"/>
      <c r="EM11" s="565"/>
      <c r="EN11" s="565"/>
      <c r="EO11" s="565"/>
      <c r="EP11" s="565"/>
      <c r="EQ11" s="565"/>
      <c r="ER11" s="565"/>
      <c r="ES11" s="565"/>
      <c r="ET11" s="565"/>
      <c r="EU11" s="565"/>
      <c r="EV11" s="565"/>
      <c r="EW11" s="565"/>
      <c r="EX11" s="565"/>
      <c r="EY11" s="565"/>
      <c r="EZ11" s="565"/>
      <c r="FA11" s="565"/>
      <c r="FB11" s="565"/>
    </row>
    <row r="12" ht="20.45" customHeight="1">
      <c r="A12" s="587">
        <f>AVERAGE(D12:E12,F12:G12,H12:I12,J12:L12,M12:N12,O12:P12,Q12:R12,S12:T12,U12:V12,W12:X12,Y12:Z12,AA12:AB12,AC12:AD12,AE12:AF12,AG12:AH12,AI12:AJ12)*2</f>
        <v>2.57142857142857</v>
      </c>
      <c r="B12" s="588"/>
      <c r="C12" t="s" s="557">
        <v>76</v>
      </c>
      <c r="D12" s="568">
        <v>1</v>
      </c>
      <c r="E12" s="569">
        <v>0</v>
      </c>
      <c r="F12" s="568">
        <v>2</v>
      </c>
      <c r="G12" s="569">
        <v>1</v>
      </c>
      <c r="H12" s="568">
        <v>0</v>
      </c>
      <c r="I12" s="569">
        <v>3</v>
      </c>
      <c r="J12" s="570">
        <v>2</v>
      </c>
      <c r="K12" s="561"/>
      <c r="L12" s="569">
        <v>2</v>
      </c>
      <c r="M12" s="568">
        <v>1</v>
      </c>
      <c r="N12" s="569">
        <v>2</v>
      </c>
      <c r="O12" s="571"/>
      <c r="P12" s="572"/>
      <c r="Q12" s="568">
        <v>0</v>
      </c>
      <c r="R12" s="569">
        <v>0</v>
      </c>
      <c r="S12" s="571"/>
      <c r="T12" s="572"/>
      <c r="U12" s="571"/>
      <c r="V12" s="572"/>
      <c r="W12" s="571"/>
      <c r="X12" s="572"/>
      <c r="Y12" s="568">
        <v>2</v>
      </c>
      <c r="Z12" s="569">
        <v>2</v>
      </c>
      <c r="AA12" s="571"/>
      <c r="AB12" s="572"/>
      <c r="AC12" s="571"/>
      <c r="AD12" s="572"/>
      <c r="AE12" s="571"/>
      <c r="AF12" s="572"/>
      <c r="AG12" s="571"/>
      <c r="AH12" s="572"/>
      <c r="AI12" s="571"/>
      <c r="AJ12" s="573"/>
      <c r="AK12" s="565"/>
      <c r="AL12" s="565"/>
      <c r="AM12" s="565"/>
      <c r="AN12" s="565"/>
      <c r="AO12" s="565"/>
      <c r="AP12" s="565"/>
      <c r="AQ12" s="565"/>
      <c r="AR12" s="565"/>
      <c r="AS12" s="565"/>
      <c r="AT12" s="565"/>
      <c r="AU12" s="565"/>
      <c r="AV12" s="565"/>
      <c r="AW12" s="565"/>
      <c r="AX12" s="565"/>
      <c r="AY12" s="565"/>
      <c r="AZ12" s="565"/>
      <c r="BA12" s="565"/>
      <c r="BB12" s="565"/>
      <c r="BC12" s="565"/>
      <c r="BD12" s="565"/>
      <c r="BE12" s="565"/>
      <c r="BF12" s="565"/>
      <c r="BG12" s="565"/>
      <c r="BH12" s="565"/>
      <c r="BI12" s="565"/>
      <c r="BJ12" s="565"/>
      <c r="BK12" s="565"/>
      <c r="BL12" s="565"/>
      <c r="BM12" s="565"/>
      <c r="BN12" s="565"/>
      <c r="BO12" s="565"/>
      <c r="BP12" s="565"/>
      <c r="BQ12" s="565"/>
      <c r="BR12" s="565"/>
      <c r="BS12" s="565"/>
      <c r="BT12" s="565"/>
      <c r="BU12" s="565"/>
      <c r="BV12" s="565"/>
      <c r="BW12" s="565"/>
      <c r="BX12" s="565"/>
      <c r="BY12" s="565"/>
      <c r="BZ12" s="565"/>
      <c r="CA12" s="565"/>
      <c r="CB12" s="565"/>
      <c r="CC12" s="565"/>
      <c r="CD12" s="565"/>
      <c r="CE12" s="565"/>
      <c r="CF12" s="565"/>
      <c r="CG12" s="565"/>
      <c r="CH12" s="565"/>
      <c r="CI12" s="565"/>
      <c r="CJ12" s="565"/>
      <c r="CK12" s="565"/>
      <c r="CL12" s="565"/>
      <c r="CM12" s="565"/>
      <c r="CN12" s="565"/>
      <c r="CO12" s="565"/>
      <c r="CP12" s="565"/>
      <c r="CQ12" s="565"/>
      <c r="CR12" s="565"/>
      <c r="CS12" s="565"/>
      <c r="CT12" s="565"/>
      <c r="CU12" s="565"/>
      <c r="CV12" s="565"/>
      <c r="CW12" s="565"/>
      <c r="CX12" s="565"/>
      <c r="CY12" s="565"/>
      <c r="CZ12" s="565"/>
      <c r="DA12" s="565"/>
      <c r="DB12" s="565"/>
      <c r="DC12" s="565"/>
      <c r="DD12" s="565"/>
      <c r="DE12" s="565"/>
      <c r="DF12" s="565"/>
      <c r="DG12" s="565"/>
      <c r="DH12" s="565"/>
      <c r="DI12" s="565"/>
      <c r="DJ12" s="565"/>
      <c r="DK12" s="565"/>
      <c r="DL12" s="565"/>
      <c r="DM12" s="565"/>
      <c r="DN12" s="565"/>
      <c r="DO12" s="565"/>
      <c r="DP12" s="565"/>
      <c r="DQ12" s="565"/>
      <c r="DR12" s="565"/>
      <c r="DS12" s="565"/>
      <c r="DT12" s="565"/>
      <c r="DU12" s="565"/>
      <c r="DV12" s="565"/>
      <c r="DW12" s="565"/>
      <c r="DX12" s="565"/>
      <c r="DY12" s="565"/>
      <c r="DZ12" s="565"/>
      <c r="EA12" s="565"/>
      <c r="EB12" s="565"/>
      <c r="EC12" s="565"/>
      <c r="ED12" s="565"/>
      <c r="EE12" s="565"/>
      <c r="EF12" s="565"/>
      <c r="EG12" s="565"/>
      <c r="EH12" s="565"/>
      <c r="EI12" s="565"/>
      <c r="EJ12" s="565"/>
      <c r="EK12" s="565"/>
      <c r="EL12" s="565"/>
      <c r="EM12" s="565"/>
      <c r="EN12" s="565"/>
      <c r="EO12" s="565"/>
      <c r="EP12" s="565"/>
      <c r="EQ12" s="565"/>
      <c r="ER12" s="565"/>
      <c r="ES12" s="565"/>
      <c r="ET12" s="565"/>
      <c r="EU12" s="565"/>
      <c r="EV12" s="565"/>
      <c r="EW12" s="565"/>
      <c r="EX12" s="565"/>
      <c r="EY12" s="565"/>
      <c r="EZ12" s="565"/>
      <c r="FA12" s="565"/>
      <c r="FB12" s="565"/>
    </row>
    <row r="13" ht="20.45" customHeight="1">
      <c r="A13" s="555">
        <f>AVERAGE(D13:E13,F13:G13,H13:I13,J13:L13,M13:N13,O13:P13,Q13:R13,S13:T13,U13:V13,W13:X13,Y13:Z13,AA13:AB13,AC13:AD13,AE13:AF13,AG13:AH13,AI13:AJ13)*2</f>
        <v>1</v>
      </c>
      <c r="B13" s="589"/>
      <c r="C13" t="s" s="575">
        <v>165</v>
      </c>
      <c r="D13" s="558">
        <v>0</v>
      </c>
      <c r="E13" s="559">
        <v>0</v>
      </c>
      <c r="F13" s="558">
        <v>0</v>
      </c>
      <c r="G13" s="559">
        <v>1</v>
      </c>
      <c r="H13" s="558">
        <v>1</v>
      </c>
      <c r="I13" s="559">
        <v>0</v>
      </c>
      <c r="J13" s="558">
        <v>1</v>
      </c>
      <c r="K13" s="590"/>
      <c r="L13" s="559">
        <v>0</v>
      </c>
      <c r="M13" s="558">
        <v>2</v>
      </c>
      <c r="N13" s="559">
        <v>1</v>
      </c>
      <c r="O13" s="562"/>
      <c r="P13" s="563"/>
      <c r="Q13" s="558">
        <v>0</v>
      </c>
      <c r="R13" s="559">
        <v>1</v>
      </c>
      <c r="S13" s="562"/>
      <c r="T13" s="563"/>
      <c r="U13" s="562"/>
      <c r="V13" s="563"/>
      <c r="W13" s="562"/>
      <c r="X13" s="563"/>
      <c r="Y13" s="558">
        <v>0</v>
      </c>
      <c r="Z13" s="559">
        <v>0</v>
      </c>
      <c r="AA13" s="562"/>
      <c r="AB13" s="563"/>
      <c r="AC13" s="562"/>
      <c r="AD13" s="563"/>
      <c r="AE13" s="562"/>
      <c r="AF13" s="563"/>
      <c r="AG13" s="562"/>
      <c r="AH13" s="563"/>
      <c r="AI13" s="562"/>
      <c r="AJ13" s="564"/>
      <c r="AK13" s="565"/>
      <c r="AL13" s="565"/>
      <c r="AM13" s="565"/>
      <c r="AN13" s="565"/>
      <c r="AO13" s="565"/>
      <c r="AP13" s="565"/>
      <c r="AQ13" s="565"/>
      <c r="AR13" s="565"/>
      <c r="AS13" s="565"/>
      <c r="AT13" s="565"/>
      <c r="AU13" s="565"/>
      <c r="AV13" s="565"/>
      <c r="AW13" s="565"/>
      <c r="AX13" s="565"/>
      <c r="AY13" s="565"/>
      <c r="AZ13" s="565"/>
      <c r="BA13" s="565"/>
      <c r="BB13" s="565"/>
      <c r="BC13" s="565"/>
      <c r="BD13" s="565"/>
      <c r="BE13" s="565"/>
      <c r="BF13" s="565"/>
      <c r="BG13" s="565"/>
      <c r="BH13" s="565"/>
      <c r="BI13" s="565"/>
      <c r="BJ13" s="565"/>
      <c r="BK13" s="565"/>
      <c r="BL13" s="565"/>
      <c r="BM13" s="565"/>
      <c r="BN13" s="565"/>
      <c r="BO13" s="565"/>
      <c r="BP13" s="565"/>
      <c r="BQ13" s="565"/>
      <c r="BR13" s="565"/>
      <c r="BS13" s="565"/>
      <c r="BT13" s="565"/>
      <c r="BU13" s="565"/>
      <c r="BV13" s="565"/>
      <c r="BW13" s="565"/>
      <c r="BX13" s="565"/>
      <c r="BY13" s="565"/>
      <c r="BZ13" s="565"/>
      <c r="CA13" s="565"/>
      <c r="CB13" s="565"/>
      <c r="CC13" s="565"/>
      <c r="CD13" s="565"/>
      <c r="CE13" s="565"/>
      <c r="CF13" s="565"/>
      <c r="CG13" s="565"/>
      <c r="CH13" s="565"/>
      <c r="CI13" s="565"/>
      <c r="CJ13" s="565"/>
      <c r="CK13" s="565"/>
      <c r="CL13" s="565"/>
      <c r="CM13" s="565"/>
      <c r="CN13" s="565"/>
      <c r="CO13" s="565"/>
      <c r="CP13" s="565"/>
      <c r="CQ13" s="565"/>
      <c r="CR13" s="565"/>
      <c r="CS13" s="565"/>
      <c r="CT13" s="565"/>
      <c r="CU13" s="565"/>
      <c r="CV13" s="565"/>
      <c r="CW13" s="565"/>
      <c r="CX13" s="565"/>
      <c r="CY13" s="565"/>
      <c r="CZ13" s="565"/>
      <c r="DA13" s="565"/>
      <c r="DB13" s="565"/>
      <c r="DC13" s="565"/>
      <c r="DD13" s="565"/>
      <c r="DE13" s="565"/>
      <c r="DF13" s="565"/>
      <c r="DG13" s="565"/>
      <c r="DH13" s="565"/>
      <c r="DI13" s="565"/>
      <c r="DJ13" s="565"/>
      <c r="DK13" s="565"/>
      <c r="DL13" s="565"/>
      <c r="DM13" s="565"/>
      <c r="DN13" s="565"/>
      <c r="DO13" s="565"/>
      <c r="DP13" s="565"/>
      <c r="DQ13" s="565"/>
      <c r="DR13" s="565"/>
      <c r="DS13" s="565"/>
      <c r="DT13" s="565"/>
      <c r="DU13" s="565"/>
      <c r="DV13" s="565"/>
      <c r="DW13" s="565"/>
      <c r="DX13" s="565"/>
      <c r="DY13" s="565"/>
      <c r="DZ13" s="565"/>
      <c r="EA13" s="565"/>
      <c r="EB13" s="565"/>
      <c r="EC13" s="565"/>
      <c r="ED13" s="565"/>
      <c r="EE13" s="565"/>
      <c r="EF13" s="565"/>
      <c r="EG13" s="565"/>
      <c r="EH13" s="565"/>
      <c r="EI13" s="565"/>
      <c r="EJ13" s="565"/>
      <c r="EK13" s="565"/>
      <c r="EL13" s="565"/>
      <c r="EM13" s="565"/>
      <c r="EN13" s="565"/>
      <c r="EO13" s="565"/>
      <c r="EP13" s="565"/>
      <c r="EQ13" s="565"/>
      <c r="ER13" s="565"/>
      <c r="ES13" s="565"/>
      <c r="ET13" s="565"/>
      <c r="EU13" s="565"/>
      <c r="EV13" s="565"/>
      <c r="EW13" s="565"/>
      <c r="EX13" s="565"/>
      <c r="EY13" s="565"/>
      <c r="EZ13" s="565"/>
      <c r="FA13" s="565"/>
      <c r="FB13" s="565"/>
    </row>
    <row r="14" ht="8.45" customHeight="1">
      <c r="A14" s="576">
        <f>SUM(F14:L14)</f>
        <v>0</v>
      </c>
      <c r="B14" s="577"/>
      <c r="C14" s="578"/>
      <c r="D14" s="579"/>
      <c r="E14" s="580"/>
      <c r="F14" s="579"/>
      <c r="G14" s="580"/>
      <c r="H14" s="581"/>
      <c r="I14" s="582"/>
      <c r="J14" s="583"/>
      <c r="K14" s="579"/>
      <c r="L14" s="580"/>
      <c r="M14" s="579"/>
      <c r="N14" s="580"/>
      <c r="O14" s="579"/>
      <c r="P14" s="580"/>
      <c r="Q14" s="579"/>
      <c r="R14" s="580"/>
      <c r="S14" s="579"/>
      <c r="T14" s="580"/>
      <c r="U14" s="579"/>
      <c r="V14" s="580"/>
      <c r="W14" s="579"/>
      <c r="X14" s="580"/>
      <c r="Y14" s="579"/>
      <c r="Z14" s="580"/>
      <c r="AA14" s="579"/>
      <c r="AB14" s="580"/>
      <c r="AC14" s="579"/>
      <c r="AD14" s="580"/>
      <c r="AE14" s="579"/>
      <c r="AF14" s="580"/>
      <c r="AG14" s="579"/>
      <c r="AH14" s="580"/>
      <c r="AI14" s="579"/>
      <c r="AJ14" s="584"/>
      <c r="AK14" s="565"/>
      <c r="AL14" s="565"/>
      <c r="AM14" s="565"/>
      <c r="AN14" s="565"/>
      <c r="AO14" s="565"/>
      <c r="AP14" s="565"/>
      <c r="AQ14" s="565"/>
      <c r="AR14" s="565"/>
      <c r="AS14" s="565"/>
      <c r="AT14" s="565"/>
      <c r="AU14" s="565"/>
      <c r="AV14" s="565"/>
      <c r="AW14" s="565"/>
      <c r="AX14" s="565"/>
      <c r="AY14" s="565"/>
      <c r="AZ14" s="565"/>
      <c r="BA14" s="565"/>
      <c r="BB14" s="565"/>
      <c r="BC14" s="565"/>
      <c r="BD14" s="565"/>
      <c r="BE14" s="565"/>
      <c r="BF14" s="565"/>
      <c r="BG14" s="565"/>
      <c r="BH14" s="565"/>
      <c r="BI14" s="565"/>
      <c r="BJ14" s="565"/>
      <c r="BK14" s="565"/>
      <c r="BL14" s="565"/>
      <c r="BM14" s="565"/>
      <c r="BN14" s="565"/>
      <c r="BO14" s="565"/>
      <c r="BP14" s="565"/>
      <c r="BQ14" s="565"/>
      <c r="BR14" s="565"/>
      <c r="BS14" s="565"/>
      <c r="BT14" s="565"/>
      <c r="BU14" s="565"/>
      <c r="BV14" s="565"/>
      <c r="BW14" s="565"/>
      <c r="BX14" s="565"/>
      <c r="BY14" s="565"/>
      <c r="BZ14" s="565"/>
      <c r="CA14" s="565"/>
      <c r="CB14" s="565"/>
      <c r="CC14" s="565"/>
      <c r="CD14" s="565"/>
      <c r="CE14" s="565"/>
      <c r="CF14" s="565"/>
      <c r="CG14" s="565"/>
      <c r="CH14" s="565"/>
      <c r="CI14" s="565"/>
      <c r="CJ14" s="565"/>
      <c r="CK14" s="565"/>
      <c r="CL14" s="565"/>
      <c r="CM14" s="565"/>
      <c r="CN14" s="565"/>
      <c r="CO14" s="565"/>
      <c r="CP14" s="565"/>
      <c r="CQ14" s="565"/>
      <c r="CR14" s="565"/>
      <c r="CS14" s="565"/>
      <c r="CT14" s="565"/>
      <c r="CU14" s="565"/>
      <c r="CV14" s="565"/>
      <c r="CW14" s="565"/>
      <c r="CX14" s="565"/>
      <c r="CY14" s="565"/>
      <c r="CZ14" s="565"/>
      <c r="DA14" s="565"/>
      <c r="DB14" s="565"/>
      <c r="DC14" s="565"/>
      <c r="DD14" s="565"/>
      <c r="DE14" s="565"/>
      <c r="DF14" s="565"/>
      <c r="DG14" s="565"/>
      <c r="DH14" s="565"/>
      <c r="DI14" s="565"/>
      <c r="DJ14" s="565"/>
      <c r="DK14" s="565"/>
      <c r="DL14" s="565"/>
      <c r="DM14" s="565"/>
      <c r="DN14" s="565"/>
      <c r="DO14" s="565"/>
      <c r="DP14" s="565"/>
      <c r="DQ14" s="565"/>
      <c r="DR14" s="565"/>
      <c r="DS14" s="565"/>
      <c r="DT14" s="565"/>
      <c r="DU14" s="565"/>
      <c r="DV14" s="565"/>
      <c r="DW14" s="565"/>
      <c r="DX14" s="565"/>
      <c r="DY14" s="565"/>
      <c r="DZ14" s="565"/>
      <c r="EA14" s="565"/>
      <c r="EB14" s="565"/>
      <c r="EC14" s="565"/>
      <c r="ED14" s="565"/>
      <c r="EE14" s="565"/>
      <c r="EF14" s="565"/>
      <c r="EG14" s="565"/>
      <c r="EH14" s="565"/>
      <c r="EI14" s="565"/>
      <c r="EJ14" s="565"/>
      <c r="EK14" s="565"/>
      <c r="EL14" s="565"/>
      <c r="EM14" s="565"/>
      <c r="EN14" s="565"/>
      <c r="EO14" s="565"/>
      <c r="EP14" s="565"/>
      <c r="EQ14" s="565"/>
      <c r="ER14" s="565"/>
      <c r="ES14" s="565"/>
      <c r="ET14" s="565"/>
      <c r="EU14" s="565"/>
      <c r="EV14" s="565"/>
      <c r="EW14" s="565"/>
      <c r="EX14" s="565"/>
      <c r="EY14" s="565"/>
      <c r="EZ14" s="565"/>
      <c r="FA14" s="565"/>
      <c r="FB14" s="565"/>
    </row>
    <row r="15" ht="20.45" customHeight="1">
      <c r="A15" s="555">
        <f>AVERAGE(D15:AF15)*2</f>
        <v>4.55555555555556</v>
      </c>
      <c r="B15" t="s" s="585">
        <v>214</v>
      </c>
      <c r="C15" t="s" s="586">
        <v>215</v>
      </c>
      <c r="D15" s="558">
        <v>1</v>
      </c>
      <c r="E15" s="559">
        <v>8</v>
      </c>
      <c r="F15" s="558">
        <v>1</v>
      </c>
      <c r="G15" s="559">
        <v>3</v>
      </c>
      <c r="H15" s="558">
        <v>6</v>
      </c>
      <c r="I15" s="559">
        <v>0</v>
      </c>
      <c r="J15" s="560">
        <v>1</v>
      </c>
      <c r="K15" s="561"/>
      <c r="L15" s="559">
        <v>0</v>
      </c>
      <c r="M15" s="558">
        <v>3</v>
      </c>
      <c r="N15" s="559">
        <v>4</v>
      </c>
      <c r="O15" s="562"/>
      <c r="P15" s="563"/>
      <c r="Q15" s="558">
        <v>1</v>
      </c>
      <c r="R15" s="559">
        <v>3</v>
      </c>
      <c r="S15" s="562"/>
      <c r="T15" s="563"/>
      <c r="U15" s="558">
        <v>2</v>
      </c>
      <c r="V15" s="559">
        <v>4</v>
      </c>
      <c r="W15" s="562"/>
      <c r="X15" s="563"/>
      <c r="Y15" s="558">
        <v>0</v>
      </c>
      <c r="Z15" s="559">
        <v>1</v>
      </c>
      <c r="AA15" s="558">
        <v>2</v>
      </c>
      <c r="AB15" s="559">
        <v>1</v>
      </c>
      <c r="AC15" s="562"/>
      <c r="AD15" s="563"/>
      <c r="AE15" s="562"/>
      <c r="AF15" s="563"/>
      <c r="AG15" s="562"/>
      <c r="AH15" s="563"/>
      <c r="AI15" s="562"/>
      <c r="AJ15" s="564"/>
      <c r="AK15" s="565"/>
      <c r="AL15" s="565"/>
      <c r="AM15" s="565"/>
      <c r="AN15" s="565"/>
      <c r="AO15" s="565"/>
      <c r="AP15" s="565"/>
      <c r="AQ15" s="565"/>
      <c r="AR15" s="565"/>
      <c r="AS15" s="565"/>
      <c r="AT15" s="565"/>
      <c r="AU15" s="565"/>
      <c r="AV15" s="565"/>
      <c r="AW15" s="565"/>
      <c r="AX15" s="565"/>
      <c r="AY15" s="565"/>
      <c r="AZ15" s="565"/>
      <c r="BA15" s="565"/>
      <c r="BB15" s="565"/>
      <c r="BC15" s="565"/>
      <c r="BD15" s="565"/>
      <c r="BE15" s="565"/>
      <c r="BF15" s="565"/>
      <c r="BG15" s="565"/>
      <c r="BH15" s="565"/>
      <c r="BI15" s="565"/>
      <c r="BJ15" s="565"/>
      <c r="BK15" s="565"/>
      <c r="BL15" s="565"/>
      <c r="BM15" s="565"/>
      <c r="BN15" s="565"/>
      <c r="BO15" s="565"/>
      <c r="BP15" s="565"/>
      <c r="BQ15" s="565"/>
      <c r="BR15" s="565"/>
      <c r="BS15" s="565"/>
      <c r="BT15" s="565"/>
      <c r="BU15" s="565"/>
      <c r="BV15" s="565"/>
      <c r="BW15" s="565"/>
      <c r="BX15" s="565"/>
      <c r="BY15" s="565"/>
      <c r="BZ15" s="565"/>
      <c r="CA15" s="565"/>
      <c r="CB15" s="565"/>
      <c r="CC15" s="565"/>
      <c r="CD15" s="565"/>
      <c r="CE15" s="565"/>
      <c r="CF15" s="565"/>
      <c r="CG15" s="565"/>
      <c r="CH15" s="565"/>
      <c r="CI15" s="565"/>
      <c r="CJ15" s="565"/>
      <c r="CK15" s="565"/>
      <c r="CL15" s="565"/>
      <c r="CM15" s="565"/>
      <c r="CN15" s="565"/>
      <c r="CO15" s="565"/>
      <c r="CP15" s="565"/>
      <c r="CQ15" s="565"/>
      <c r="CR15" s="565"/>
      <c r="CS15" s="565"/>
      <c r="CT15" s="565"/>
      <c r="CU15" s="565"/>
      <c r="CV15" s="565"/>
      <c r="CW15" s="565"/>
      <c r="CX15" s="565"/>
      <c r="CY15" s="565"/>
      <c r="CZ15" s="565"/>
      <c r="DA15" s="565"/>
      <c r="DB15" s="565"/>
      <c r="DC15" s="565"/>
      <c r="DD15" s="565"/>
      <c r="DE15" s="565"/>
      <c r="DF15" s="565"/>
      <c r="DG15" s="565"/>
      <c r="DH15" s="565"/>
      <c r="DI15" s="565"/>
      <c r="DJ15" s="565"/>
      <c r="DK15" s="565"/>
      <c r="DL15" s="565"/>
      <c r="DM15" s="565"/>
      <c r="DN15" s="565"/>
      <c r="DO15" s="565"/>
      <c r="DP15" s="565"/>
      <c r="DQ15" s="565"/>
      <c r="DR15" s="565"/>
      <c r="DS15" s="565"/>
      <c r="DT15" s="565"/>
      <c r="DU15" s="565"/>
      <c r="DV15" s="565"/>
      <c r="DW15" s="565"/>
      <c r="DX15" s="565"/>
      <c r="DY15" s="565"/>
      <c r="DZ15" s="565"/>
      <c r="EA15" s="565"/>
      <c r="EB15" s="565"/>
      <c r="EC15" s="565"/>
      <c r="ED15" s="565"/>
      <c r="EE15" s="565"/>
      <c r="EF15" s="565"/>
      <c r="EG15" s="565"/>
      <c r="EH15" s="565"/>
      <c r="EI15" s="565"/>
      <c r="EJ15" s="565"/>
      <c r="EK15" s="565"/>
      <c r="EL15" s="565"/>
      <c r="EM15" s="565"/>
      <c r="EN15" s="565"/>
      <c r="EO15" s="565"/>
      <c r="EP15" s="565"/>
      <c r="EQ15" s="565"/>
      <c r="ER15" s="565"/>
      <c r="ES15" s="565"/>
      <c r="ET15" s="565"/>
      <c r="EU15" s="565"/>
      <c r="EV15" s="565"/>
      <c r="EW15" s="565"/>
      <c r="EX15" s="565"/>
      <c r="EY15" s="565"/>
      <c r="EZ15" s="565"/>
      <c r="FA15" s="565"/>
      <c r="FB15" s="565"/>
    </row>
    <row r="16" ht="20.1" customHeight="1">
      <c r="A16" s="587">
        <f>AVERAGE(D16:AF16)*2</f>
        <v>3.55555555555556</v>
      </c>
      <c r="B16" s="567"/>
      <c r="C16" t="s" s="557">
        <v>216</v>
      </c>
      <c r="D16" s="568">
        <v>3</v>
      </c>
      <c r="E16" s="569">
        <v>5</v>
      </c>
      <c r="F16" s="568">
        <v>0</v>
      </c>
      <c r="G16" s="569">
        <v>2</v>
      </c>
      <c r="H16" s="568">
        <v>2</v>
      </c>
      <c r="I16" s="569">
        <v>0</v>
      </c>
      <c r="J16" s="570">
        <v>1</v>
      </c>
      <c r="K16" s="561"/>
      <c r="L16" s="569">
        <v>0</v>
      </c>
      <c r="M16" s="568">
        <v>2</v>
      </c>
      <c r="N16" s="569">
        <v>4</v>
      </c>
      <c r="O16" s="571"/>
      <c r="P16" s="572"/>
      <c r="Q16" s="568">
        <v>6</v>
      </c>
      <c r="R16" s="569">
        <v>2</v>
      </c>
      <c r="S16" s="571"/>
      <c r="T16" s="572"/>
      <c r="U16" s="568">
        <v>0</v>
      </c>
      <c r="V16" s="569">
        <v>2</v>
      </c>
      <c r="W16" s="571"/>
      <c r="X16" s="572"/>
      <c r="Y16" s="568">
        <v>0</v>
      </c>
      <c r="Z16" s="569">
        <v>0</v>
      </c>
      <c r="AA16" s="568">
        <v>3</v>
      </c>
      <c r="AB16" s="569">
        <v>0</v>
      </c>
      <c r="AC16" s="571"/>
      <c r="AD16" s="572"/>
      <c r="AE16" s="571"/>
      <c r="AF16" s="572"/>
      <c r="AG16" s="571"/>
      <c r="AH16" s="572"/>
      <c r="AI16" s="571"/>
      <c r="AJ16" s="573"/>
      <c r="AK16" s="565"/>
      <c r="AL16" s="565"/>
      <c r="AM16" s="565"/>
      <c r="AN16" s="565"/>
      <c r="AO16" s="565"/>
      <c r="AP16" s="565"/>
      <c r="AQ16" s="565"/>
      <c r="AR16" s="565"/>
      <c r="AS16" s="565"/>
      <c r="AT16" s="565"/>
      <c r="AU16" s="565"/>
      <c r="AV16" s="565"/>
      <c r="AW16" s="565"/>
      <c r="AX16" s="565"/>
      <c r="AY16" s="565"/>
      <c r="AZ16" s="565"/>
      <c r="BA16" s="565"/>
      <c r="BB16" s="565"/>
      <c r="BC16" s="565"/>
      <c r="BD16" s="565"/>
      <c r="BE16" s="565"/>
      <c r="BF16" s="565"/>
      <c r="BG16" s="565"/>
      <c r="BH16" s="565"/>
      <c r="BI16" s="565"/>
      <c r="BJ16" s="565"/>
      <c r="BK16" s="565"/>
      <c r="BL16" s="565"/>
      <c r="BM16" s="565"/>
      <c r="BN16" s="565"/>
      <c r="BO16" s="565"/>
      <c r="BP16" s="565"/>
      <c r="BQ16" s="565"/>
      <c r="BR16" s="565"/>
      <c r="BS16" s="565"/>
      <c r="BT16" s="565"/>
      <c r="BU16" s="565"/>
      <c r="BV16" s="565"/>
      <c r="BW16" s="565"/>
      <c r="BX16" s="565"/>
      <c r="BY16" s="565"/>
      <c r="BZ16" s="565"/>
      <c r="CA16" s="565"/>
      <c r="CB16" s="565"/>
      <c r="CC16" s="565"/>
      <c r="CD16" s="565"/>
      <c r="CE16" s="565"/>
      <c r="CF16" s="565"/>
      <c r="CG16" s="565"/>
      <c r="CH16" s="565"/>
      <c r="CI16" s="565"/>
      <c r="CJ16" s="565"/>
      <c r="CK16" s="565"/>
      <c r="CL16" s="565"/>
      <c r="CM16" s="565"/>
      <c r="CN16" s="565"/>
      <c r="CO16" s="565"/>
      <c r="CP16" s="565"/>
      <c r="CQ16" s="565"/>
      <c r="CR16" s="565"/>
      <c r="CS16" s="565"/>
      <c r="CT16" s="565"/>
      <c r="CU16" s="565"/>
      <c r="CV16" s="565"/>
      <c r="CW16" s="565"/>
      <c r="CX16" s="565"/>
      <c r="CY16" s="565"/>
      <c r="CZ16" s="565"/>
      <c r="DA16" s="565"/>
      <c r="DB16" s="565"/>
      <c r="DC16" s="565"/>
      <c r="DD16" s="565"/>
      <c r="DE16" s="565"/>
      <c r="DF16" s="565"/>
      <c r="DG16" s="565"/>
      <c r="DH16" s="565"/>
      <c r="DI16" s="565"/>
      <c r="DJ16" s="565"/>
      <c r="DK16" s="565"/>
      <c r="DL16" s="565"/>
      <c r="DM16" s="565"/>
      <c r="DN16" s="565"/>
      <c r="DO16" s="565"/>
      <c r="DP16" s="565"/>
      <c r="DQ16" s="565"/>
      <c r="DR16" s="565"/>
      <c r="DS16" s="565"/>
      <c r="DT16" s="565"/>
      <c r="DU16" s="565"/>
      <c r="DV16" s="565"/>
      <c r="DW16" s="565"/>
      <c r="DX16" s="565"/>
      <c r="DY16" s="565"/>
      <c r="DZ16" s="565"/>
      <c r="EA16" s="565"/>
      <c r="EB16" s="565"/>
      <c r="EC16" s="565"/>
      <c r="ED16" s="565"/>
      <c r="EE16" s="565"/>
      <c r="EF16" s="565"/>
      <c r="EG16" s="565"/>
      <c r="EH16" s="565"/>
      <c r="EI16" s="565"/>
      <c r="EJ16" s="565"/>
      <c r="EK16" s="565"/>
      <c r="EL16" s="565"/>
      <c r="EM16" s="565"/>
      <c r="EN16" s="565"/>
      <c r="EO16" s="565"/>
      <c r="EP16" s="565"/>
      <c r="EQ16" s="565"/>
      <c r="ER16" s="565"/>
      <c r="ES16" s="565"/>
      <c r="ET16" s="565"/>
      <c r="EU16" s="565"/>
      <c r="EV16" s="565"/>
      <c r="EW16" s="565"/>
      <c r="EX16" s="565"/>
      <c r="EY16" s="565"/>
      <c r="EZ16" s="565"/>
      <c r="FA16" s="565"/>
      <c r="FB16" s="565"/>
    </row>
    <row r="17" ht="20.45" customHeight="1">
      <c r="A17" s="555">
        <f>AVERAGE(D17:AF17)+2</f>
        <v>3.16666666666667</v>
      </c>
      <c r="B17" s="574"/>
      <c r="C17" t="s" s="575">
        <v>217</v>
      </c>
      <c r="D17" s="558">
        <v>1</v>
      </c>
      <c r="E17" s="559">
        <v>0</v>
      </c>
      <c r="F17" s="558">
        <v>0</v>
      </c>
      <c r="G17" s="559">
        <v>1</v>
      </c>
      <c r="H17" s="558">
        <v>2</v>
      </c>
      <c r="I17" s="559">
        <v>4</v>
      </c>
      <c r="J17" s="558">
        <v>1</v>
      </c>
      <c r="K17" s="590"/>
      <c r="L17" s="559">
        <v>2</v>
      </c>
      <c r="M17" s="558">
        <v>1</v>
      </c>
      <c r="N17" s="559">
        <v>0</v>
      </c>
      <c r="O17" s="562"/>
      <c r="P17" s="563"/>
      <c r="Q17" s="558">
        <v>2</v>
      </c>
      <c r="R17" s="559">
        <v>0</v>
      </c>
      <c r="S17" s="562"/>
      <c r="T17" s="563"/>
      <c r="U17" s="558">
        <v>0</v>
      </c>
      <c r="V17" s="559">
        <v>3</v>
      </c>
      <c r="W17" s="562"/>
      <c r="X17" s="563"/>
      <c r="Y17" s="558">
        <v>0</v>
      </c>
      <c r="Z17" s="559">
        <v>0</v>
      </c>
      <c r="AA17" s="558">
        <v>3</v>
      </c>
      <c r="AB17" s="559">
        <v>1</v>
      </c>
      <c r="AC17" s="562"/>
      <c r="AD17" s="563"/>
      <c r="AE17" s="562"/>
      <c r="AF17" s="563"/>
      <c r="AG17" s="562"/>
      <c r="AH17" s="563"/>
      <c r="AI17" s="562"/>
      <c r="AJ17" s="564"/>
      <c r="AK17" s="565"/>
      <c r="AL17" s="565"/>
      <c r="AM17" s="565"/>
      <c r="AN17" s="565"/>
      <c r="AO17" s="565"/>
      <c r="AP17" s="565"/>
      <c r="AQ17" s="565"/>
      <c r="AR17" s="565"/>
      <c r="AS17" s="565"/>
      <c r="AT17" s="565"/>
      <c r="AU17" s="565"/>
      <c r="AV17" s="565"/>
      <c r="AW17" s="565"/>
      <c r="AX17" s="565"/>
      <c r="AY17" s="565"/>
      <c r="AZ17" s="565"/>
      <c r="BA17" s="565"/>
      <c r="BB17" s="565"/>
      <c r="BC17" s="565"/>
      <c r="BD17" s="565"/>
      <c r="BE17" s="565"/>
      <c r="BF17" s="565"/>
      <c r="BG17" s="565"/>
      <c r="BH17" s="565"/>
      <c r="BI17" s="565"/>
      <c r="BJ17" s="565"/>
      <c r="BK17" s="565"/>
      <c r="BL17" s="565"/>
      <c r="BM17" s="565"/>
      <c r="BN17" s="565"/>
      <c r="BO17" s="565"/>
      <c r="BP17" s="565"/>
      <c r="BQ17" s="565"/>
      <c r="BR17" s="565"/>
      <c r="BS17" s="565"/>
      <c r="BT17" s="565"/>
      <c r="BU17" s="565"/>
      <c r="BV17" s="565"/>
      <c r="BW17" s="565"/>
      <c r="BX17" s="565"/>
      <c r="BY17" s="565"/>
      <c r="BZ17" s="565"/>
      <c r="CA17" s="565"/>
      <c r="CB17" s="565"/>
      <c r="CC17" s="565"/>
      <c r="CD17" s="565"/>
      <c r="CE17" s="565"/>
      <c r="CF17" s="565"/>
      <c r="CG17" s="565"/>
      <c r="CH17" s="565"/>
      <c r="CI17" s="565"/>
      <c r="CJ17" s="565"/>
      <c r="CK17" s="565"/>
      <c r="CL17" s="565"/>
      <c r="CM17" s="565"/>
      <c r="CN17" s="565"/>
      <c r="CO17" s="565"/>
      <c r="CP17" s="565"/>
      <c r="CQ17" s="565"/>
      <c r="CR17" s="565"/>
      <c r="CS17" s="565"/>
      <c r="CT17" s="565"/>
      <c r="CU17" s="565"/>
      <c r="CV17" s="565"/>
      <c r="CW17" s="565"/>
      <c r="CX17" s="565"/>
      <c r="CY17" s="565"/>
      <c r="CZ17" s="565"/>
      <c r="DA17" s="565"/>
      <c r="DB17" s="565"/>
      <c r="DC17" s="565"/>
      <c r="DD17" s="565"/>
      <c r="DE17" s="565"/>
      <c r="DF17" s="565"/>
      <c r="DG17" s="565"/>
      <c r="DH17" s="565"/>
      <c r="DI17" s="565"/>
      <c r="DJ17" s="565"/>
      <c r="DK17" s="565"/>
      <c r="DL17" s="565"/>
      <c r="DM17" s="565"/>
      <c r="DN17" s="565"/>
      <c r="DO17" s="565"/>
      <c r="DP17" s="565"/>
      <c r="DQ17" s="565"/>
      <c r="DR17" s="565"/>
      <c r="DS17" s="565"/>
      <c r="DT17" s="565"/>
      <c r="DU17" s="565"/>
      <c r="DV17" s="565"/>
      <c r="DW17" s="565"/>
      <c r="DX17" s="565"/>
      <c r="DY17" s="565"/>
      <c r="DZ17" s="565"/>
      <c r="EA17" s="565"/>
      <c r="EB17" s="565"/>
      <c r="EC17" s="565"/>
      <c r="ED17" s="565"/>
      <c r="EE17" s="565"/>
      <c r="EF17" s="565"/>
      <c r="EG17" s="565"/>
      <c r="EH17" s="565"/>
      <c r="EI17" s="565"/>
      <c r="EJ17" s="565"/>
      <c r="EK17" s="565"/>
      <c r="EL17" s="565"/>
      <c r="EM17" s="565"/>
      <c r="EN17" s="565"/>
      <c r="EO17" s="565"/>
      <c r="EP17" s="565"/>
      <c r="EQ17" s="565"/>
      <c r="ER17" s="565"/>
      <c r="ES17" s="565"/>
      <c r="ET17" s="565"/>
      <c r="EU17" s="565"/>
      <c r="EV17" s="565"/>
      <c r="EW17" s="565"/>
      <c r="EX17" s="565"/>
      <c r="EY17" s="565"/>
      <c r="EZ17" s="565"/>
      <c r="FA17" s="565"/>
      <c r="FB17" s="565"/>
    </row>
    <row r="18" ht="8.45" customHeight="1">
      <c r="A18" s="576">
        <f>SUM(F18:L18)</f>
        <v>0</v>
      </c>
      <c r="B18" s="577"/>
      <c r="C18" s="578"/>
      <c r="D18" s="579"/>
      <c r="E18" s="580"/>
      <c r="F18" s="579"/>
      <c r="G18" s="580"/>
      <c r="H18" s="581"/>
      <c r="I18" s="582"/>
      <c r="J18" s="583"/>
      <c r="K18" s="579"/>
      <c r="L18" s="580"/>
      <c r="M18" s="579"/>
      <c r="N18" s="580"/>
      <c r="O18" s="579"/>
      <c r="P18" s="580"/>
      <c r="Q18" s="579"/>
      <c r="R18" s="580"/>
      <c r="S18" s="579"/>
      <c r="T18" s="580"/>
      <c r="U18" s="579"/>
      <c r="V18" s="580"/>
      <c r="W18" s="579"/>
      <c r="X18" s="580"/>
      <c r="Y18" s="579"/>
      <c r="Z18" s="580"/>
      <c r="AA18" s="579"/>
      <c r="AB18" s="580"/>
      <c r="AC18" s="579"/>
      <c r="AD18" s="580"/>
      <c r="AE18" s="579"/>
      <c r="AF18" s="580"/>
      <c r="AG18" s="579"/>
      <c r="AH18" s="580"/>
      <c r="AI18" s="579"/>
      <c r="AJ18" s="584"/>
      <c r="AK18" s="565"/>
      <c r="AL18" s="565"/>
      <c r="AM18" s="565"/>
      <c r="AN18" s="565"/>
      <c r="AO18" s="565"/>
      <c r="AP18" s="565"/>
      <c r="AQ18" s="565"/>
      <c r="AR18" s="565"/>
      <c r="AS18" s="565"/>
      <c r="AT18" s="565"/>
      <c r="AU18" s="565"/>
      <c r="AV18" s="565"/>
      <c r="AW18" s="565"/>
      <c r="AX18" s="565"/>
      <c r="AY18" s="565"/>
      <c r="AZ18" s="565"/>
      <c r="BA18" s="565"/>
      <c r="BB18" s="565"/>
      <c r="BC18" s="565"/>
      <c r="BD18" s="565"/>
      <c r="BE18" s="565"/>
      <c r="BF18" s="565"/>
      <c r="BG18" s="565"/>
      <c r="BH18" s="565"/>
      <c r="BI18" s="565"/>
      <c r="BJ18" s="565"/>
      <c r="BK18" s="565"/>
      <c r="BL18" s="565"/>
      <c r="BM18" s="565"/>
      <c r="BN18" s="565"/>
      <c r="BO18" s="565"/>
      <c r="BP18" s="565"/>
      <c r="BQ18" s="565"/>
      <c r="BR18" s="565"/>
      <c r="BS18" s="565"/>
      <c r="BT18" s="565"/>
      <c r="BU18" s="565"/>
      <c r="BV18" s="565"/>
      <c r="BW18" s="565"/>
      <c r="BX18" s="565"/>
      <c r="BY18" s="565"/>
      <c r="BZ18" s="565"/>
      <c r="CA18" s="565"/>
      <c r="CB18" s="565"/>
      <c r="CC18" s="565"/>
      <c r="CD18" s="565"/>
      <c r="CE18" s="565"/>
      <c r="CF18" s="565"/>
      <c r="CG18" s="565"/>
      <c r="CH18" s="565"/>
      <c r="CI18" s="565"/>
      <c r="CJ18" s="565"/>
      <c r="CK18" s="565"/>
      <c r="CL18" s="565"/>
      <c r="CM18" s="565"/>
      <c r="CN18" s="565"/>
      <c r="CO18" s="565"/>
      <c r="CP18" s="565"/>
      <c r="CQ18" s="565"/>
      <c r="CR18" s="565"/>
      <c r="CS18" s="565"/>
      <c r="CT18" s="565"/>
      <c r="CU18" s="565"/>
      <c r="CV18" s="565"/>
      <c r="CW18" s="565"/>
      <c r="CX18" s="565"/>
      <c r="CY18" s="565"/>
      <c r="CZ18" s="565"/>
      <c r="DA18" s="565"/>
      <c r="DB18" s="565"/>
      <c r="DC18" s="565"/>
      <c r="DD18" s="565"/>
      <c r="DE18" s="565"/>
      <c r="DF18" s="565"/>
      <c r="DG18" s="565"/>
      <c r="DH18" s="565"/>
      <c r="DI18" s="565"/>
      <c r="DJ18" s="565"/>
      <c r="DK18" s="565"/>
      <c r="DL18" s="565"/>
      <c r="DM18" s="565"/>
      <c r="DN18" s="565"/>
      <c r="DO18" s="565"/>
      <c r="DP18" s="565"/>
      <c r="DQ18" s="565"/>
      <c r="DR18" s="565"/>
      <c r="DS18" s="565"/>
      <c r="DT18" s="565"/>
      <c r="DU18" s="565"/>
      <c r="DV18" s="565"/>
      <c r="DW18" s="565"/>
      <c r="DX18" s="565"/>
      <c r="DY18" s="565"/>
      <c r="DZ18" s="565"/>
      <c r="EA18" s="565"/>
      <c r="EB18" s="565"/>
      <c r="EC18" s="565"/>
      <c r="ED18" s="565"/>
      <c r="EE18" s="565"/>
      <c r="EF18" s="565"/>
      <c r="EG18" s="565"/>
      <c r="EH18" s="565"/>
      <c r="EI18" s="565"/>
      <c r="EJ18" s="565"/>
      <c r="EK18" s="565"/>
      <c r="EL18" s="565"/>
      <c r="EM18" s="565"/>
      <c r="EN18" s="565"/>
      <c r="EO18" s="565"/>
      <c r="EP18" s="565"/>
      <c r="EQ18" s="565"/>
      <c r="ER18" s="565"/>
      <c r="ES18" s="565"/>
      <c r="ET18" s="565"/>
      <c r="EU18" s="565"/>
      <c r="EV18" s="565"/>
      <c r="EW18" s="565"/>
      <c r="EX18" s="565"/>
      <c r="EY18" s="565"/>
      <c r="EZ18" s="565"/>
      <c r="FA18" s="565"/>
      <c r="FB18" s="565"/>
    </row>
    <row r="19" ht="20.45" customHeight="1">
      <c r="A19" s="587">
        <f>AVERAGE(D19:AF19)*2</f>
        <v>3.88235294117647</v>
      </c>
      <c r="B19" t="s" s="585">
        <v>218</v>
      </c>
      <c r="C19" t="s" s="586">
        <v>52</v>
      </c>
      <c r="D19" s="568">
        <v>1</v>
      </c>
      <c r="E19" s="569">
        <v>1</v>
      </c>
      <c r="F19" s="591">
        <v>2</v>
      </c>
      <c r="G19" s="592">
        <v>2</v>
      </c>
      <c r="H19" s="591">
        <v>3</v>
      </c>
      <c r="I19" s="592">
        <v>4</v>
      </c>
      <c r="J19" s="568">
        <v>3</v>
      </c>
      <c r="K19" s="590"/>
      <c r="L19" s="569">
        <v>1</v>
      </c>
      <c r="M19" s="568">
        <v>1</v>
      </c>
      <c r="N19" s="569">
        <v>2</v>
      </c>
      <c r="O19" s="571"/>
      <c r="P19" s="572"/>
      <c r="Q19" s="568">
        <v>4</v>
      </c>
      <c r="R19" s="569">
        <v>1</v>
      </c>
      <c r="S19" s="571"/>
      <c r="T19" s="572"/>
      <c r="U19" s="568">
        <v>2</v>
      </c>
      <c r="V19" s="593"/>
      <c r="W19" s="571"/>
      <c r="X19" s="572"/>
      <c r="Y19" s="568">
        <v>2</v>
      </c>
      <c r="Z19" s="569">
        <v>2</v>
      </c>
      <c r="AA19" s="568">
        <v>0</v>
      </c>
      <c r="AB19" s="569">
        <v>2</v>
      </c>
      <c r="AC19" s="571"/>
      <c r="AD19" s="572"/>
      <c r="AE19" s="571"/>
      <c r="AF19" s="572"/>
      <c r="AG19" s="571"/>
      <c r="AH19" s="572"/>
      <c r="AI19" s="571"/>
      <c r="AJ19" s="573"/>
      <c r="AK19" s="565"/>
      <c r="AL19" s="565"/>
      <c r="AM19" s="565"/>
      <c r="AN19" s="565"/>
      <c r="AO19" s="565"/>
      <c r="AP19" s="565"/>
      <c r="AQ19" s="565"/>
      <c r="AR19" s="565"/>
      <c r="AS19" s="565"/>
      <c r="AT19" s="565"/>
      <c r="AU19" s="565"/>
      <c r="AV19" s="565"/>
      <c r="AW19" s="565"/>
      <c r="AX19" s="565"/>
      <c r="AY19" s="565"/>
      <c r="AZ19" s="565"/>
      <c r="BA19" s="565"/>
      <c r="BB19" s="565"/>
      <c r="BC19" s="565"/>
      <c r="BD19" s="565"/>
      <c r="BE19" s="565"/>
      <c r="BF19" s="565"/>
      <c r="BG19" s="565"/>
      <c r="BH19" s="565"/>
      <c r="BI19" s="565"/>
      <c r="BJ19" s="565"/>
      <c r="BK19" s="565"/>
      <c r="BL19" s="565"/>
      <c r="BM19" s="565"/>
      <c r="BN19" s="565"/>
      <c r="BO19" s="565"/>
      <c r="BP19" s="565"/>
      <c r="BQ19" s="565"/>
      <c r="BR19" s="565"/>
      <c r="BS19" s="565"/>
      <c r="BT19" s="565"/>
      <c r="BU19" s="565"/>
      <c r="BV19" s="565"/>
      <c r="BW19" s="565"/>
      <c r="BX19" s="565"/>
      <c r="BY19" s="565"/>
      <c r="BZ19" s="565"/>
      <c r="CA19" s="565"/>
      <c r="CB19" s="565"/>
      <c r="CC19" s="565"/>
      <c r="CD19" s="565"/>
      <c r="CE19" s="565"/>
      <c r="CF19" s="565"/>
      <c r="CG19" s="565"/>
      <c r="CH19" s="565"/>
      <c r="CI19" s="565"/>
      <c r="CJ19" s="565"/>
      <c r="CK19" s="565"/>
      <c r="CL19" s="565"/>
      <c r="CM19" s="565"/>
      <c r="CN19" s="565"/>
      <c r="CO19" s="565"/>
      <c r="CP19" s="565"/>
      <c r="CQ19" s="565"/>
      <c r="CR19" s="565"/>
      <c r="CS19" s="565"/>
      <c r="CT19" s="565"/>
      <c r="CU19" s="565"/>
      <c r="CV19" s="565"/>
      <c r="CW19" s="565"/>
      <c r="CX19" s="565"/>
      <c r="CY19" s="565"/>
      <c r="CZ19" s="565"/>
      <c r="DA19" s="565"/>
      <c r="DB19" s="565"/>
      <c r="DC19" s="565"/>
      <c r="DD19" s="565"/>
      <c r="DE19" s="565"/>
      <c r="DF19" s="565"/>
      <c r="DG19" s="565"/>
      <c r="DH19" s="565"/>
      <c r="DI19" s="565"/>
      <c r="DJ19" s="565"/>
      <c r="DK19" s="565"/>
      <c r="DL19" s="565"/>
      <c r="DM19" s="565"/>
      <c r="DN19" s="565"/>
      <c r="DO19" s="565"/>
      <c r="DP19" s="565"/>
      <c r="DQ19" s="565"/>
      <c r="DR19" s="565"/>
      <c r="DS19" s="565"/>
      <c r="DT19" s="565"/>
      <c r="DU19" s="565"/>
      <c r="DV19" s="565"/>
      <c r="DW19" s="565"/>
      <c r="DX19" s="565"/>
      <c r="DY19" s="565"/>
      <c r="DZ19" s="565"/>
      <c r="EA19" s="565"/>
      <c r="EB19" s="565"/>
      <c r="EC19" s="565"/>
      <c r="ED19" s="565"/>
      <c r="EE19" s="565"/>
      <c r="EF19" s="565"/>
      <c r="EG19" s="565"/>
      <c r="EH19" s="565"/>
      <c r="EI19" s="565"/>
      <c r="EJ19" s="565"/>
      <c r="EK19" s="565"/>
      <c r="EL19" s="565"/>
      <c r="EM19" s="565"/>
      <c r="EN19" s="565"/>
      <c r="EO19" s="565"/>
      <c r="EP19" s="565"/>
      <c r="EQ19" s="565"/>
      <c r="ER19" s="565"/>
      <c r="ES19" s="565"/>
      <c r="ET19" s="565"/>
      <c r="EU19" s="565"/>
      <c r="EV19" s="565"/>
      <c r="EW19" s="565"/>
      <c r="EX19" s="565"/>
      <c r="EY19" s="565"/>
      <c r="EZ19" s="565"/>
      <c r="FA19" s="565"/>
      <c r="FB19" s="565"/>
    </row>
    <row r="20" ht="20.1" customHeight="1">
      <c r="A20" s="555">
        <f>AVERAGE(D20:AF20)*2</f>
        <v>30.125</v>
      </c>
      <c r="B20" s="567"/>
      <c r="C20" t="s" s="594">
        <v>219</v>
      </c>
      <c r="D20" s="558">
        <v>15</v>
      </c>
      <c r="E20" s="559">
        <v>24</v>
      </c>
      <c r="F20" s="558">
        <v>14</v>
      </c>
      <c r="G20" s="559">
        <v>15</v>
      </c>
      <c r="H20" s="558">
        <v>14</v>
      </c>
      <c r="I20" s="559">
        <v>16</v>
      </c>
      <c r="J20" s="560">
        <v>15</v>
      </c>
      <c r="K20" s="561"/>
      <c r="L20" s="559">
        <v>14</v>
      </c>
      <c r="M20" s="558">
        <v>11</v>
      </c>
      <c r="N20" s="559">
        <v>19</v>
      </c>
      <c r="O20" s="562"/>
      <c r="P20" s="563"/>
      <c r="Q20" s="558">
        <v>18</v>
      </c>
      <c r="R20" s="559">
        <v>17</v>
      </c>
      <c r="S20" s="562"/>
      <c r="T20" s="563"/>
      <c r="U20" s="562"/>
      <c r="V20" s="563"/>
      <c r="W20" s="562"/>
      <c r="X20" s="563"/>
      <c r="Y20" s="558">
        <v>9</v>
      </c>
      <c r="Z20" s="559">
        <v>12</v>
      </c>
      <c r="AA20" s="558">
        <v>17</v>
      </c>
      <c r="AB20" s="559">
        <v>11</v>
      </c>
      <c r="AC20" s="562"/>
      <c r="AD20" s="563"/>
      <c r="AE20" s="562"/>
      <c r="AF20" s="563"/>
      <c r="AG20" s="562"/>
      <c r="AH20" s="563"/>
      <c r="AI20" s="562"/>
      <c r="AJ20" s="564"/>
      <c r="AK20" s="565"/>
      <c r="AL20" s="565"/>
      <c r="AM20" s="565"/>
      <c r="AN20" s="565"/>
      <c r="AO20" s="565"/>
      <c r="AP20" s="565"/>
      <c r="AQ20" s="565"/>
      <c r="AR20" s="565"/>
      <c r="AS20" s="565"/>
      <c r="AT20" s="565"/>
      <c r="AU20" s="565"/>
      <c r="AV20" s="565"/>
      <c r="AW20" s="565"/>
      <c r="AX20" s="565"/>
      <c r="AY20" s="565"/>
      <c r="AZ20" s="565"/>
      <c r="BA20" s="565"/>
      <c r="BB20" s="565"/>
      <c r="BC20" s="565"/>
      <c r="BD20" s="565"/>
      <c r="BE20" s="565"/>
      <c r="BF20" s="565"/>
      <c r="BG20" s="565"/>
      <c r="BH20" s="565"/>
      <c r="BI20" s="565"/>
      <c r="BJ20" s="565"/>
      <c r="BK20" s="565"/>
      <c r="BL20" s="565"/>
      <c r="BM20" s="565"/>
      <c r="BN20" s="565"/>
      <c r="BO20" s="565"/>
      <c r="BP20" s="565"/>
      <c r="BQ20" s="565"/>
      <c r="BR20" s="565"/>
      <c r="BS20" s="565"/>
      <c r="BT20" s="565"/>
      <c r="BU20" s="565"/>
      <c r="BV20" s="565"/>
      <c r="BW20" s="565"/>
      <c r="BX20" s="565"/>
      <c r="BY20" s="565"/>
      <c r="BZ20" s="565"/>
      <c r="CA20" s="565"/>
      <c r="CB20" s="565"/>
      <c r="CC20" s="565"/>
      <c r="CD20" s="565"/>
      <c r="CE20" s="565"/>
      <c r="CF20" s="565"/>
      <c r="CG20" s="565"/>
      <c r="CH20" s="565"/>
      <c r="CI20" s="565"/>
      <c r="CJ20" s="565"/>
      <c r="CK20" s="565"/>
      <c r="CL20" s="565"/>
      <c r="CM20" s="565"/>
      <c r="CN20" s="565"/>
      <c r="CO20" s="565"/>
      <c r="CP20" s="565"/>
      <c r="CQ20" s="565"/>
      <c r="CR20" s="565"/>
      <c r="CS20" s="565"/>
      <c r="CT20" s="565"/>
      <c r="CU20" s="565"/>
      <c r="CV20" s="565"/>
      <c r="CW20" s="565"/>
      <c r="CX20" s="565"/>
      <c r="CY20" s="565"/>
      <c r="CZ20" s="565"/>
      <c r="DA20" s="565"/>
      <c r="DB20" s="565"/>
      <c r="DC20" s="565"/>
      <c r="DD20" s="565"/>
      <c r="DE20" s="565"/>
      <c r="DF20" s="565"/>
      <c r="DG20" s="565"/>
      <c r="DH20" s="565"/>
      <c r="DI20" s="565"/>
      <c r="DJ20" s="565"/>
      <c r="DK20" s="565"/>
      <c r="DL20" s="565"/>
      <c r="DM20" s="565"/>
      <c r="DN20" s="565"/>
      <c r="DO20" s="565"/>
      <c r="DP20" s="565"/>
      <c r="DQ20" s="565"/>
      <c r="DR20" s="565"/>
      <c r="DS20" s="565"/>
      <c r="DT20" s="565"/>
      <c r="DU20" s="565"/>
      <c r="DV20" s="565"/>
      <c r="DW20" s="565"/>
      <c r="DX20" s="565"/>
      <c r="DY20" s="565"/>
      <c r="DZ20" s="565"/>
      <c r="EA20" s="565"/>
      <c r="EB20" s="565"/>
      <c r="EC20" s="565"/>
      <c r="ED20" s="565"/>
      <c r="EE20" s="565"/>
      <c r="EF20" s="565"/>
      <c r="EG20" s="565"/>
      <c r="EH20" s="565"/>
      <c r="EI20" s="565"/>
      <c r="EJ20" s="565"/>
      <c r="EK20" s="565"/>
      <c r="EL20" s="565"/>
      <c r="EM20" s="565"/>
      <c r="EN20" s="565"/>
      <c r="EO20" s="565"/>
      <c r="EP20" s="565"/>
      <c r="EQ20" s="565"/>
      <c r="ER20" s="565"/>
      <c r="ES20" s="565"/>
      <c r="ET20" s="565"/>
      <c r="EU20" s="565"/>
      <c r="EV20" s="565"/>
      <c r="EW20" s="565"/>
      <c r="EX20" s="565"/>
      <c r="EY20" s="565"/>
      <c r="EZ20" s="565"/>
      <c r="FA20" s="565"/>
      <c r="FB20" s="565"/>
    </row>
    <row r="21" ht="20.1" customHeight="1">
      <c r="A21" s="587">
        <f>AVERAGE(D21:AF21)*2</f>
        <v>3.05882352941176</v>
      </c>
      <c r="B21" s="567"/>
      <c r="C21" t="s" s="594">
        <v>220</v>
      </c>
      <c r="D21" s="568">
        <v>1</v>
      </c>
      <c r="E21" s="569">
        <v>1</v>
      </c>
      <c r="F21" s="591">
        <v>2</v>
      </c>
      <c r="G21" s="592">
        <v>2</v>
      </c>
      <c r="H21" s="568">
        <v>2</v>
      </c>
      <c r="I21" s="569">
        <v>3</v>
      </c>
      <c r="J21" s="570">
        <v>2</v>
      </c>
      <c r="K21" s="561"/>
      <c r="L21" s="569">
        <v>1</v>
      </c>
      <c r="M21" s="568">
        <v>1</v>
      </c>
      <c r="N21" s="569">
        <v>2</v>
      </c>
      <c r="O21" s="571"/>
      <c r="P21" s="572"/>
      <c r="Q21" s="568">
        <v>3</v>
      </c>
      <c r="R21" s="569">
        <v>1</v>
      </c>
      <c r="S21" s="571"/>
      <c r="T21" s="572"/>
      <c r="U21" s="568">
        <v>0</v>
      </c>
      <c r="V21" s="593"/>
      <c r="W21" s="571"/>
      <c r="X21" s="572"/>
      <c r="Y21" s="568">
        <v>2</v>
      </c>
      <c r="Z21" s="569">
        <v>1</v>
      </c>
      <c r="AA21" s="568">
        <v>0</v>
      </c>
      <c r="AB21" s="569">
        <v>2</v>
      </c>
      <c r="AC21" s="571"/>
      <c r="AD21" s="572"/>
      <c r="AE21" s="571"/>
      <c r="AF21" s="572"/>
      <c r="AG21" s="571"/>
      <c r="AH21" s="572"/>
      <c r="AI21" s="571"/>
      <c r="AJ21" s="573"/>
      <c r="AK21" s="565"/>
      <c r="AL21" s="565"/>
      <c r="AM21" s="565"/>
      <c r="AN21" s="565"/>
      <c r="AO21" s="565"/>
      <c r="AP21" s="565"/>
      <c r="AQ21" s="565"/>
      <c r="AR21" s="565"/>
      <c r="AS21" s="565"/>
      <c r="AT21" s="565"/>
      <c r="AU21" s="565"/>
      <c r="AV21" s="565"/>
      <c r="AW21" s="565"/>
      <c r="AX21" s="565"/>
      <c r="AY21" s="565"/>
      <c r="AZ21" s="565"/>
      <c r="BA21" s="565"/>
      <c r="BB21" s="565"/>
      <c r="BC21" s="565"/>
      <c r="BD21" s="565"/>
      <c r="BE21" s="565"/>
      <c r="BF21" s="565"/>
      <c r="BG21" s="565"/>
      <c r="BH21" s="565"/>
      <c r="BI21" s="565"/>
      <c r="BJ21" s="565"/>
      <c r="BK21" s="565"/>
      <c r="BL21" s="565"/>
      <c r="BM21" s="565"/>
      <c r="BN21" s="565"/>
      <c r="BO21" s="565"/>
      <c r="BP21" s="565"/>
      <c r="BQ21" s="565"/>
      <c r="BR21" s="565"/>
      <c r="BS21" s="565"/>
      <c r="BT21" s="565"/>
      <c r="BU21" s="565"/>
      <c r="BV21" s="565"/>
      <c r="BW21" s="565"/>
      <c r="BX21" s="565"/>
      <c r="BY21" s="565"/>
      <c r="BZ21" s="565"/>
      <c r="CA21" s="565"/>
      <c r="CB21" s="565"/>
      <c r="CC21" s="565"/>
      <c r="CD21" s="565"/>
      <c r="CE21" s="565"/>
      <c r="CF21" s="565"/>
      <c r="CG21" s="565"/>
      <c r="CH21" s="565"/>
      <c r="CI21" s="565"/>
      <c r="CJ21" s="565"/>
      <c r="CK21" s="565"/>
      <c r="CL21" s="565"/>
      <c r="CM21" s="565"/>
      <c r="CN21" s="565"/>
      <c r="CO21" s="565"/>
      <c r="CP21" s="565"/>
      <c r="CQ21" s="565"/>
      <c r="CR21" s="565"/>
      <c r="CS21" s="565"/>
      <c r="CT21" s="565"/>
      <c r="CU21" s="565"/>
      <c r="CV21" s="565"/>
      <c r="CW21" s="565"/>
      <c r="CX21" s="565"/>
      <c r="CY21" s="565"/>
      <c r="CZ21" s="565"/>
      <c r="DA21" s="565"/>
      <c r="DB21" s="565"/>
      <c r="DC21" s="565"/>
      <c r="DD21" s="565"/>
      <c r="DE21" s="565"/>
      <c r="DF21" s="565"/>
      <c r="DG21" s="565"/>
      <c r="DH21" s="565"/>
      <c r="DI21" s="565"/>
      <c r="DJ21" s="565"/>
      <c r="DK21" s="565"/>
      <c r="DL21" s="565"/>
      <c r="DM21" s="565"/>
      <c r="DN21" s="565"/>
      <c r="DO21" s="565"/>
      <c r="DP21" s="565"/>
      <c r="DQ21" s="565"/>
      <c r="DR21" s="565"/>
      <c r="DS21" s="565"/>
      <c r="DT21" s="565"/>
      <c r="DU21" s="565"/>
      <c r="DV21" s="565"/>
      <c r="DW21" s="565"/>
      <c r="DX21" s="565"/>
      <c r="DY21" s="565"/>
      <c r="DZ21" s="565"/>
      <c r="EA21" s="565"/>
      <c r="EB21" s="565"/>
      <c r="EC21" s="565"/>
      <c r="ED21" s="565"/>
      <c r="EE21" s="565"/>
      <c r="EF21" s="565"/>
      <c r="EG21" s="565"/>
      <c r="EH21" s="565"/>
      <c r="EI21" s="565"/>
      <c r="EJ21" s="565"/>
      <c r="EK21" s="565"/>
      <c r="EL21" s="565"/>
      <c r="EM21" s="565"/>
      <c r="EN21" s="565"/>
      <c r="EO21" s="565"/>
      <c r="EP21" s="565"/>
      <c r="EQ21" s="565"/>
      <c r="ER21" s="565"/>
      <c r="ES21" s="565"/>
      <c r="ET21" s="565"/>
      <c r="EU21" s="565"/>
      <c r="EV21" s="565"/>
      <c r="EW21" s="565"/>
      <c r="EX21" s="565"/>
      <c r="EY21" s="565"/>
      <c r="EZ21" s="565"/>
      <c r="FA21" s="565"/>
      <c r="FB21" s="565"/>
    </row>
    <row r="22" ht="20.1" customHeight="1">
      <c r="A22" s="555">
        <f>AVERAGE(D22:AF22)*2</f>
        <v>4.71428571428571</v>
      </c>
      <c r="B22" s="567"/>
      <c r="C22" t="s" s="594">
        <v>221</v>
      </c>
      <c r="D22" s="558">
        <v>1</v>
      </c>
      <c r="E22" s="559">
        <v>4</v>
      </c>
      <c r="F22" s="558">
        <v>2</v>
      </c>
      <c r="G22" s="559">
        <v>1</v>
      </c>
      <c r="H22" s="558">
        <v>1</v>
      </c>
      <c r="I22" s="559">
        <v>2</v>
      </c>
      <c r="J22" s="560">
        <v>3</v>
      </c>
      <c r="K22" s="561"/>
      <c r="L22" s="559">
        <v>6</v>
      </c>
      <c r="M22" s="558">
        <v>2</v>
      </c>
      <c r="N22" s="559">
        <v>5</v>
      </c>
      <c r="O22" s="562"/>
      <c r="P22" s="563"/>
      <c r="Q22" s="558">
        <v>0</v>
      </c>
      <c r="R22" s="559">
        <v>2</v>
      </c>
      <c r="S22" s="562"/>
      <c r="T22" s="563"/>
      <c r="U22" s="562"/>
      <c r="V22" s="563"/>
      <c r="W22" s="562"/>
      <c r="X22" s="563"/>
      <c r="Y22" s="558">
        <v>2</v>
      </c>
      <c r="Z22" s="559">
        <v>2</v>
      </c>
      <c r="AA22" s="562"/>
      <c r="AB22" s="563"/>
      <c r="AC22" s="562"/>
      <c r="AD22" s="563"/>
      <c r="AE22" s="562"/>
      <c r="AF22" s="563"/>
      <c r="AG22" s="562"/>
      <c r="AH22" s="563"/>
      <c r="AI22" s="562"/>
      <c r="AJ22" s="564"/>
      <c r="AK22" s="565"/>
      <c r="AL22" s="565"/>
      <c r="AM22" s="565"/>
      <c r="AN22" s="565"/>
      <c r="AO22" s="565"/>
      <c r="AP22" s="565"/>
      <c r="AQ22" s="565"/>
      <c r="AR22" s="565"/>
      <c r="AS22" s="565"/>
      <c r="AT22" s="565"/>
      <c r="AU22" s="565"/>
      <c r="AV22" s="565"/>
      <c r="AW22" s="565"/>
      <c r="AX22" s="565"/>
      <c r="AY22" s="565"/>
      <c r="AZ22" s="565"/>
      <c r="BA22" s="565"/>
      <c r="BB22" s="565"/>
      <c r="BC22" s="565"/>
      <c r="BD22" s="565"/>
      <c r="BE22" s="565"/>
      <c r="BF22" s="565"/>
      <c r="BG22" s="565"/>
      <c r="BH22" s="565"/>
      <c r="BI22" s="565"/>
      <c r="BJ22" s="565"/>
      <c r="BK22" s="565"/>
      <c r="BL22" s="565"/>
      <c r="BM22" s="565"/>
      <c r="BN22" s="565"/>
      <c r="BO22" s="565"/>
      <c r="BP22" s="565"/>
      <c r="BQ22" s="565"/>
      <c r="BR22" s="565"/>
      <c r="BS22" s="565"/>
      <c r="BT22" s="565"/>
      <c r="BU22" s="565"/>
      <c r="BV22" s="565"/>
      <c r="BW22" s="565"/>
      <c r="BX22" s="565"/>
      <c r="BY22" s="565"/>
      <c r="BZ22" s="565"/>
      <c r="CA22" s="565"/>
      <c r="CB22" s="565"/>
      <c r="CC22" s="565"/>
      <c r="CD22" s="565"/>
      <c r="CE22" s="565"/>
      <c r="CF22" s="565"/>
      <c r="CG22" s="565"/>
      <c r="CH22" s="565"/>
      <c r="CI22" s="565"/>
      <c r="CJ22" s="565"/>
      <c r="CK22" s="565"/>
      <c r="CL22" s="565"/>
      <c r="CM22" s="565"/>
      <c r="CN22" s="565"/>
      <c r="CO22" s="565"/>
      <c r="CP22" s="565"/>
      <c r="CQ22" s="565"/>
      <c r="CR22" s="565"/>
      <c r="CS22" s="565"/>
      <c r="CT22" s="565"/>
      <c r="CU22" s="565"/>
      <c r="CV22" s="565"/>
      <c r="CW22" s="565"/>
      <c r="CX22" s="565"/>
      <c r="CY22" s="565"/>
      <c r="CZ22" s="565"/>
      <c r="DA22" s="565"/>
      <c r="DB22" s="565"/>
      <c r="DC22" s="565"/>
      <c r="DD22" s="565"/>
      <c r="DE22" s="565"/>
      <c r="DF22" s="565"/>
      <c r="DG22" s="565"/>
      <c r="DH22" s="565"/>
      <c r="DI22" s="565"/>
      <c r="DJ22" s="565"/>
      <c r="DK22" s="565"/>
      <c r="DL22" s="565"/>
      <c r="DM22" s="565"/>
      <c r="DN22" s="565"/>
      <c r="DO22" s="565"/>
      <c r="DP22" s="565"/>
      <c r="DQ22" s="565"/>
      <c r="DR22" s="565"/>
      <c r="DS22" s="565"/>
      <c r="DT22" s="565"/>
      <c r="DU22" s="565"/>
      <c r="DV22" s="565"/>
      <c r="DW22" s="565"/>
      <c r="DX22" s="565"/>
      <c r="DY22" s="565"/>
      <c r="DZ22" s="565"/>
      <c r="EA22" s="565"/>
      <c r="EB22" s="565"/>
      <c r="EC22" s="565"/>
      <c r="ED22" s="565"/>
      <c r="EE22" s="565"/>
      <c r="EF22" s="565"/>
      <c r="EG22" s="565"/>
      <c r="EH22" s="565"/>
      <c r="EI22" s="565"/>
      <c r="EJ22" s="565"/>
      <c r="EK22" s="565"/>
      <c r="EL22" s="565"/>
      <c r="EM22" s="565"/>
      <c r="EN22" s="565"/>
      <c r="EO22" s="565"/>
      <c r="EP22" s="565"/>
      <c r="EQ22" s="565"/>
      <c r="ER22" s="565"/>
      <c r="ES22" s="565"/>
      <c r="ET22" s="565"/>
      <c r="EU22" s="565"/>
      <c r="EV22" s="565"/>
      <c r="EW22" s="565"/>
      <c r="EX22" s="565"/>
      <c r="EY22" s="565"/>
      <c r="EZ22" s="565"/>
      <c r="FA22" s="565"/>
      <c r="FB22" s="565"/>
    </row>
    <row r="23" ht="20.1" customHeight="1">
      <c r="A23" s="587">
        <f>AVERAGE(D23:AF23)*2</f>
        <v>5.42857142857143</v>
      </c>
      <c r="B23" s="567"/>
      <c r="C23" t="s" s="594">
        <v>222</v>
      </c>
      <c r="D23" s="568">
        <v>7</v>
      </c>
      <c r="E23" s="569">
        <v>5</v>
      </c>
      <c r="F23" s="568">
        <v>3</v>
      </c>
      <c r="G23" s="569">
        <v>3</v>
      </c>
      <c r="H23" s="568">
        <v>1</v>
      </c>
      <c r="I23" s="569">
        <v>3</v>
      </c>
      <c r="J23" s="570">
        <v>1</v>
      </c>
      <c r="K23" s="561"/>
      <c r="L23" s="569">
        <v>0</v>
      </c>
      <c r="M23" s="568">
        <v>2</v>
      </c>
      <c r="N23" s="569">
        <v>3</v>
      </c>
      <c r="O23" s="571"/>
      <c r="P23" s="572"/>
      <c r="Q23" s="568">
        <v>4</v>
      </c>
      <c r="R23" s="569">
        <v>3</v>
      </c>
      <c r="S23" s="571"/>
      <c r="T23" s="572"/>
      <c r="U23" s="571"/>
      <c r="V23" s="572"/>
      <c r="W23" s="571"/>
      <c r="X23" s="572"/>
      <c r="Y23" s="568">
        <v>1</v>
      </c>
      <c r="Z23" s="569">
        <v>2</v>
      </c>
      <c r="AA23" s="571"/>
      <c r="AB23" s="572"/>
      <c r="AC23" s="571"/>
      <c r="AD23" s="572"/>
      <c r="AE23" s="571"/>
      <c r="AF23" s="572"/>
      <c r="AG23" s="571"/>
      <c r="AH23" s="572"/>
      <c r="AI23" s="571"/>
      <c r="AJ23" s="573"/>
      <c r="AK23" s="565"/>
      <c r="AL23" s="565"/>
      <c r="AM23" s="565"/>
      <c r="AN23" s="565"/>
      <c r="AO23" s="565"/>
      <c r="AP23" s="565"/>
      <c r="AQ23" s="565"/>
      <c r="AR23" s="565"/>
      <c r="AS23" s="565"/>
      <c r="AT23" s="565"/>
      <c r="AU23" s="565"/>
      <c r="AV23" s="565"/>
      <c r="AW23" s="565"/>
      <c r="AX23" s="565"/>
      <c r="AY23" s="565"/>
      <c r="AZ23" s="565"/>
      <c r="BA23" s="565"/>
      <c r="BB23" s="565"/>
      <c r="BC23" s="565"/>
      <c r="BD23" s="565"/>
      <c r="BE23" s="565"/>
      <c r="BF23" s="565"/>
      <c r="BG23" s="565"/>
      <c r="BH23" s="565"/>
      <c r="BI23" s="565"/>
      <c r="BJ23" s="565"/>
      <c r="BK23" s="565"/>
      <c r="BL23" s="565"/>
      <c r="BM23" s="565"/>
      <c r="BN23" s="565"/>
      <c r="BO23" s="565"/>
      <c r="BP23" s="565"/>
      <c r="BQ23" s="565"/>
      <c r="BR23" s="565"/>
      <c r="BS23" s="565"/>
      <c r="BT23" s="565"/>
      <c r="BU23" s="565"/>
      <c r="BV23" s="565"/>
      <c r="BW23" s="565"/>
      <c r="BX23" s="565"/>
      <c r="BY23" s="565"/>
      <c r="BZ23" s="565"/>
      <c r="CA23" s="565"/>
      <c r="CB23" s="565"/>
      <c r="CC23" s="565"/>
      <c r="CD23" s="565"/>
      <c r="CE23" s="565"/>
      <c r="CF23" s="565"/>
      <c r="CG23" s="565"/>
      <c r="CH23" s="565"/>
      <c r="CI23" s="565"/>
      <c r="CJ23" s="565"/>
      <c r="CK23" s="565"/>
      <c r="CL23" s="565"/>
      <c r="CM23" s="565"/>
      <c r="CN23" s="565"/>
      <c r="CO23" s="565"/>
      <c r="CP23" s="565"/>
      <c r="CQ23" s="565"/>
      <c r="CR23" s="565"/>
      <c r="CS23" s="565"/>
      <c r="CT23" s="565"/>
      <c r="CU23" s="565"/>
      <c r="CV23" s="565"/>
      <c r="CW23" s="565"/>
      <c r="CX23" s="565"/>
      <c r="CY23" s="565"/>
      <c r="CZ23" s="565"/>
      <c r="DA23" s="565"/>
      <c r="DB23" s="565"/>
      <c r="DC23" s="565"/>
      <c r="DD23" s="565"/>
      <c r="DE23" s="565"/>
      <c r="DF23" s="565"/>
      <c r="DG23" s="565"/>
      <c r="DH23" s="565"/>
      <c r="DI23" s="565"/>
      <c r="DJ23" s="565"/>
      <c r="DK23" s="565"/>
      <c r="DL23" s="565"/>
      <c r="DM23" s="565"/>
      <c r="DN23" s="565"/>
      <c r="DO23" s="565"/>
      <c r="DP23" s="565"/>
      <c r="DQ23" s="565"/>
      <c r="DR23" s="565"/>
      <c r="DS23" s="565"/>
      <c r="DT23" s="565"/>
      <c r="DU23" s="565"/>
      <c r="DV23" s="565"/>
      <c r="DW23" s="565"/>
      <c r="DX23" s="565"/>
      <c r="DY23" s="565"/>
      <c r="DZ23" s="565"/>
      <c r="EA23" s="565"/>
      <c r="EB23" s="565"/>
      <c r="EC23" s="565"/>
      <c r="ED23" s="565"/>
      <c r="EE23" s="565"/>
      <c r="EF23" s="565"/>
      <c r="EG23" s="565"/>
      <c r="EH23" s="565"/>
      <c r="EI23" s="565"/>
      <c r="EJ23" s="565"/>
      <c r="EK23" s="565"/>
      <c r="EL23" s="565"/>
      <c r="EM23" s="565"/>
      <c r="EN23" s="565"/>
      <c r="EO23" s="565"/>
      <c r="EP23" s="565"/>
      <c r="EQ23" s="565"/>
      <c r="ER23" s="565"/>
      <c r="ES23" s="565"/>
      <c r="ET23" s="565"/>
      <c r="EU23" s="565"/>
      <c r="EV23" s="565"/>
      <c r="EW23" s="565"/>
      <c r="EX23" s="565"/>
      <c r="EY23" s="565"/>
      <c r="EZ23" s="565"/>
      <c r="FA23" s="565"/>
      <c r="FB23" s="565"/>
    </row>
    <row r="24" ht="20.1" customHeight="1">
      <c r="A24" s="555">
        <f>AVERAGE(D24:AF24)*2</f>
        <v>3.42857142857143</v>
      </c>
      <c r="B24" s="567"/>
      <c r="C24" t="s" s="594">
        <v>223</v>
      </c>
      <c r="D24" s="558">
        <v>0</v>
      </c>
      <c r="E24" s="559">
        <v>2</v>
      </c>
      <c r="F24" s="558">
        <v>0</v>
      </c>
      <c r="G24" s="559">
        <v>0</v>
      </c>
      <c r="H24" s="558">
        <v>1</v>
      </c>
      <c r="I24" s="559">
        <v>5</v>
      </c>
      <c r="J24" s="560">
        <v>4</v>
      </c>
      <c r="K24" s="561"/>
      <c r="L24" s="559">
        <v>1</v>
      </c>
      <c r="M24" s="558">
        <v>1</v>
      </c>
      <c r="N24" s="559">
        <v>1</v>
      </c>
      <c r="O24" s="562"/>
      <c r="P24" s="563"/>
      <c r="Q24" s="558">
        <v>5</v>
      </c>
      <c r="R24" s="559">
        <v>1</v>
      </c>
      <c r="S24" s="562"/>
      <c r="T24" s="563"/>
      <c r="U24" s="562"/>
      <c r="V24" s="563"/>
      <c r="W24" s="562"/>
      <c r="X24" s="563"/>
      <c r="Y24" s="558">
        <v>1</v>
      </c>
      <c r="Z24" s="559">
        <v>2</v>
      </c>
      <c r="AA24" s="562"/>
      <c r="AB24" s="563"/>
      <c r="AC24" s="562"/>
      <c r="AD24" s="563"/>
      <c r="AE24" s="562"/>
      <c r="AF24" s="563"/>
      <c r="AG24" s="562"/>
      <c r="AH24" s="563"/>
      <c r="AI24" s="562"/>
      <c r="AJ24" s="564"/>
      <c r="AK24" s="565"/>
      <c r="AL24" s="565"/>
      <c r="AM24" s="565"/>
      <c r="AN24" s="565"/>
      <c r="AO24" s="565"/>
      <c r="AP24" s="565"/>
      <c r="AQ24" s="565"/>
      <c r="AR24" s="565"/>
      <c r="AS24" s="565"/>
      <c r="AT24" s="565"/>
      <c r="AU24" s="565"/>
      <c r="AV24" s="565"/>
      <c r="AW24" s="565"/>
      <c r="AX24" s="565"/>
      <c r="AY24" s="565"/>
      <c r="AZ24" s="565"/>
      <c r="BA24" s="565"/>
      <c r="BB24" s="565"/>
      <c r="BC24" s="565"/>
      <c r="BD24" s="565"/>
      <c r="BE24" s="565"/>
      <c r="BF24" s="565"/>
      <c r="BG24" s="565"/>
      <c r="BH24" s="565"/>
      <c r="BI24" s="565"/>
      <c r="BJ24" s="565"/>
      <c r="BK24" s="565"/>
      <c r="BL24" s="565"/>
      <c r="BM24" s="565"/>
      <c r="BN24" s="565"/>
      <c r="BO24" s="565"/>
      <c r="BP24" s="565"/>
      <c r="BQ24" s="565"/>
      <c r="BR24" s="565"/>
      <c r="BS24" s="565"/>
      <c r="BT24" s="565"/>
      <c r="BU24" s="565"/>
      <c r="BV24" s="565"/>
      <c r="BW24" s="565"/>
      <c r="BX24" s="565"/>
      <c r="BY24" s="565"/>
      <c r="BZ24" s="565"/>
      <c r="CA24" s="565"/>
      <c r="CB24" s="565"/>
      <c r="CC24" s="565"/>
      <c r="CD24" s="565"/>
      <c r="CE24" s="565"/>
      <c r="CF24" s="565"/>
      <c r="CG24" s="565"/>
      <c r="CH24" s="565"/>
      <c r="CI24" s="565"/>
      <c r="CJ24" s="565"/>
      <c r="CK24" s="565"/>
      <c r="CL24" s="565"/>
      <c r="CM24" s="565"/>
      <c r="CN24" s="565"/>
      <c r="CO24" s="565"/>
      <c r="CP24" s="565"/>
      <c r="CQ24" s="565"/>
      <c r="CR24" s="565"/>
      <c r="CS24" s="565"/>
      <c r="CT24" s="565"/>
      <c r="CU24" s="565"/>
      <c r="CV24" s="565"/>
      <c r="CW24" s="565"/>
      <c r="CX24" s="565"/>
      <c r="CY24" s="565"/>
      <c r="CZ24" s="565"/>
      <c r="DA24" s="565"/>
      <c r="DB24" s="565"/>
      <c r="DC24" s="565"/>
      <c r="DD24" s="565"/>
      <c r="DE24" s="565"/>
      <c r="DF24" s="565"/>
      <c r="DG24" s="565"/>
      <c r="DH24" s="565"/>
      <c r="DI24" s="565"/>
      <c r="DJ24" s="565"/>
      <c r="DK24" s="565"/>
      <c r="DL24" s="565"/>
      <c r="DM24" s="565"/>
      <c r="DN24" s="565"/>
      <c r="DO24" s="565"/>
      <c r="DP24" s="565"/>
      <c r="DQ24" s="565"/>
      <c r="DR24" s="565"/>
      <c r="DS24" s="565"/>
      <c r="DT24" s="565"/>
      <c r="DU24" s="565"/>
      <c r="DV24" s="565"/>
      <c r="DW24" s="565"/>
      <c r="DX24" s="565"/>
      <c r="DY24" s="565"/>
      <c r="DZ24" s="565"/>
      <c r="EA24" s="565"/>
      <c r="EB24" s="565"/>
      <c r="EC24" s="565"/>
      <c r="ED24" s="565"/>
      <c r="EE24" s="565"/>
      <c r="EF24" s="565"/>
      <c r="EG24" s="565"/>
      <c r="EH24" s="565"/>
      <c r="EI24" s="565"/>
      <c r="EJ24" s="565"/>
      <c r="EK24" s="565"/>
      <c r="EL24" s="565"/>
      <c r="EM24" s="565"/>
      <c r="EN24" s="565"/>
      <c r="EO24" s="565"/>
      <c r="EP24" s="565"/>
      <c r="EQ24" s="565"/>
      <c r="ER24" s="565"/>
      <c r="ES24" s="565"/>
      <c r="ET24" s="565"/>
      <c r="EU24" s="565"/>
      <c r="EV24" s="565"/>
      <c r="EW24" s="565"/>
      <c r="EX24" s="565"/>
      <c r="EY24" s="565"/>
      <c r="EZ24" s="565"/>
      <c r="FA24" s="565"/>
      <c r="FB24" s="565"/>
    </row>
    <row r="25" ht="20.1" customHeight="1">
      <c r="A25" s="587">
        <f>AVERAGE(D25:AF25)*2</f>
        <v>13.5714285714286</v>
      </c>
      <c r="B25" s="567"/>
      <c r="C25" t="s" s="594">
        <v>224</v>
      </c>
      <c r="D25" s="568">
        <v>6</v>
      </c>
      <c r="E25" s="569">
        <v>12</v>
      </c>
      <c r="F25" s="568">
        <v>7</v>
      </c>
      <c r="G25" s="569">
        <v>9</v>
      </c>
      <c r="H25" s="568">
        <v>9</v>
      </c>
      <c r="I25" s="569">
        <v>4</v>
      </c>
      <c r="J25" s="570">
        <v>5</v>
      </c>
      <c r="K25" s="561"/>
      <c r="L25" s="569">
        <v>6</v>
      </c>
      <c r="M25" s="568">
        <v>5</v>
      </c>
      <c r="N25" s="569">
        <v>8</v>
      </c>
      <c r="O25" s="571"/>
      <c r="P25" s="572"/>
      <c r="Q25" s="568">
        <v>6</v>
      </c>
      <c r="R25" s="569">
        <v>10</v>
      </c>
      <c r="S25" s="571"/>
      <c r="T25" s="572"/>
      <c r="U25" s="571"/>
      <c r="V25" s="572"/>
      <c r="W25" s="571"/>
      <c r="X25" s="572"/>
      <c r="Y25" s="568">
        <v>3</v>
      </c>
      <c r="Z25" s="569">
        <v>5</v>
      </c>
      <c r="AA25" s="571"/>
      <c r="AB25" s="572"/>
      <c r="AC25" s="571"/>
      <c r="AD25" s="572"/>
      <c r="AE25" s="571"/>
      <c r="AF25" s="572"/>
      <c r="AG25" s="571"/>
      <c r="AH25" s="572"/>
      <c r="AI25" s="571"/>
      <c r="AJ25" s="573"/>
      <c r="AK25" s="565"/>
      <c r="AL25" s="565"/>
      <c r="AM25" s="565"/>
      <c r="AN25" s="565"/>
      <c r="AO25" s="565"/>
      <c r="AP25" s="565"/>
      <c r="AQ25" s="565"/>
      <c r="AR25" s="565"/>
      <c r="AS25" s="565"/>
      <c r="AT25" s="565"/>
      <c r="AU25" s="565"/>
      <c r="AV25" s="565"/>
      <c r="AW25" s="565"/>
      <c r="AX25" s="565"/>
      <c r="AY25" s="565"/>
      <c r="AZ25" s="565"/>
      <c r="BA25" s="565"/>
      <c r="BB25" s="565"/>
      <c r="BC25" s="565"/>
      <c r="BD25" s="565"/>
      <c r="BE25" s="565"/>
      <c r="BF25" s="565"/>
      <c r="BG25" s="565"/>
      <c r="BH25" s="565"/>
      <c r="BI25" s="565"/>
      <c r="BJ25" s="565"/>
      <c r="BK25" s="565"/>
      <c r="BL25" s="565"/>
      <c r="BM25" s="565"/>
      <c r="BN25" s="565"/>
      <c r="BO25" s="565"/>
      <c r="BP25" s="565"/>
      <c r="BQ25" s="565"/>
      <c r="BR25" s="565"/>
      <c r="BS25" s="565"/>
      <c r="BT25" s="565"/>
      <c r="BU25" s="565"/>
      <c r="BV25" s="565"/>
      <c r="BW25" s="565"/>
      <c r="BX25" s="565"/>
      <c r="BY25" s="565"/>
      <c r="BZ25" s="565"/>
      <c r="CA25" s="565"/>
      <c r="CB25" s="565"/>
      <c r="CC25" s="565"/>
      <c r="CD25" s="565"/>
      <c r="CE25" s="565"/>
      <c r="CF25" s="565"/>
      <c r="CG25" s="565"/>
      <c r="CH25" s="565"/>
      <c r="CI25" s="565"/>
      <c r="CJ25" s="565"/>
      <c r="CK25" s="565"/>
      <c r="CL25" s="565"/>
      <c r="CM25" s="565"/>
      <c r="CN25" s="565"/>
      <c r="CO25" s="565"/>
      <c r="CP25" s="565"/>
      <c r="CQ25" s="565"/>
      <c r="CR25" s="565"/>
      <c r="CS25" s="565"/>
      <c r="CT25" s="565"/>
      <c r="CU25" s="565"/>
      <c r="CV25" s="565"/>
      <c r="CW25" s="565"/>
      <c r="CX25" s="565"/>
      <c r="CY25" s="565"/>
      <c r="CZ25" s="565"/>
      <c r="DA25" s="565"/>
      <c r="DB25" s="565"/>
      <c r="DC25" s="565"/>
      <c r="DD25" s="565"/>
      <c r="DE25" s="565"/>
      <c r="DF25" s="565"/>
      <c r="DG25" s="565"/>
      <c r="DH25" s="565"/>
      <c r="DI25" s="565"/>
      <c r="DJ25" s="565"/>
      <c r="DK25" s="565"/>
      <c r="DL25" s="565"/>
      <c r="DM25" s="565"/>
      <c r="DN25" s="565"/>
      <c r="DO25" s="565"/>
      <c r="DP25" s="565"/>
      <c r="DQ25" s="565"/>
      <c r="DR25" s="565"/>
      <c r="DS25" s="565"/>
      <c r="DT25" s="565"/>
      <c r="DU25" s="565"/>
      <c r="DV25" s="565"/>
      <c r="DW25" s="565"/>
      <c r="DX25" s="565"/>
      <c r="DY25" s="565"/>
      <c r="DZ25" s="565"/>
      <c r="EA25" s="565"/>
      <c r="EB25" s="565"/>
      <c r="EC25" s="565"/>
      <c r="ED25" s="565"/>
      <c r="EE25" s="565"/>
      <c r="EF25" s="565"/>
      <c r="EG25" s="565"/>
      <c r="EH25" s="565"/>
      <c r="EI25" s="565"/>
      <c r="EJ25" s="565"/>
      <c r="EK25" s="565"/>
      <c r="EL25" s="565"/>
      <c r="EM25" s="565"/>
      <c r="EN25" s="565"/>
      <c r="EO25" s="565"/>
      <c r="EP25" s="565"/>
      <c r="EQ25" s="565"/>
      <c r="ER25" s="565"/>
      <c r="ES25" s="565"/>
      <c r="ET25" s="565"/>
      <c r="EU25" s="565"/>
      <c r="EV25" s="565"/>
      <c r="EW25" s="565"/>
      <c r="EX25" s="565"/>
      <c r="EY25" s="565"/>
      <c r="EZ25" s="565"/>
      <c r="FA25" s="565"/>
      <c r="FB25" s="565"/>
    </row>
    <row r="26" ht="20.1" customHeight="1">
      <c r="A26" s="555">
        <f>AVERAGE(D26:AF26)*2</f>
        <v>12</v>
      </c>
      <c r="B26" s="567"/>
      <c r="C26" t="s" s="557">
        <v>225</v>
      </c>
      <c r="D26" s="558">
        <v>5</v>
      </c>
      <c r="E26" s="559">
        <v>5</v>
      </c>
      <c r="F26" s="558">
        <v>6</v>
      </c>
      <c r="G26" s="559">
        <v>2</v>
      </c>
      <c r="H26" s="558">
        <v>6</v>
      </c>
      <c r="I26" s="559">
        <v>7</v>
      </c>
      <c r="J26" s="560">
        <v>6</v>
      </c>
      <c r="K26" s="561"/>
      <c r="L26" s="559">
        <v>5</v>
      </c>
      <c r="M26" s="558">
        <v>10</v>
      </c>
      <c r="N26" s="559">
        <v>4</v>
      </c>
      <c r="O26" s="562"/>
      <c r="P26" s="563"/>
      <c r="Q26" s="558">
        <v>3</v>
      </c>
      <c r="R26" s="559">
        <v>9</v>
      </c>
      <c r="S26" s="562"/>
      <c r="T26" s="563"/>
      <c r="U26" s="558">
        <v>9</v>
      </c>
      <c r="V26" s="593"/>
      <c r="W26" s="562"/>
      <c r="X26" s="563"/>
      <c r="Y26" s="558">
        <v>2</v>
      </c>
      <c r="Z26" s="559">
        <v>12</v>
      </c>
      <c r="AA26" s="558">
        <v>6</v>
      </c>
      <c r="AB26" s="559">
        <v>5</v>
      </c>
      <c r="AC26" s="562"/>
      <c r="AD26" s="563"/>
      <c r="AE26" s="562"/>
      <c r="AF26" s="563"/>
      <c r="AG26" s="562"/>
      <c r="AH26" s="563"/>
      <c r="AI26" s="562"/>
      <c r="AJ26" s="564"/>
      <c r="AK26" s="565"/>
      <c r="AL26" s="565"/>
      <c r="AM26" s="565"/>
      <c r="AN26" s="565"/>
      <c r="AO26" s="565"/>
      <c r="AP26" s="565"/>
      <c r="AQ26" s="565"/>
      <c r="AR26" s="565"/>
      <c r="AS26" s="565"/>
      <c r="AT26" s="565"/>
      <c r="AU26" s="565"/>
      <c r="AV26" s="565"/>
      <c r="AW26" s="565"/>
      <c r="AX26" s="565"/>
      <c r="AY26" s="565"/>
      <c r="AZ26" s="565"/>
      <c r="BA26" s="565"/>
      <c r="BB26" s="565"/>
      <c r="BC26" s="565"/>
      <c r="BD26" s="565"/>
      <c r="BE26" s="565"/>
      <c r="BF26" s="565"/>
      <c r="BG26" s="565"/>
      <c r="BH26" s="565"/>
      <c r="BI26" s="565"/>
      <c r="BJ26" s="565"/>
      <c r="BK26" s="565"/>
      <c r="BL26" s="565"/>
      <c r="BM26" s="565"/>
      <c r="BN26" s="565"/>
      <c r="BO26" s="565"/>
      <c r="BP26" s="565"/>
      <c r="BQ26" s="565"/>
      <c r="BR26" s="565"/>
      <c r="BS26" s="565"/>
      <c r="BT26" s="565"/>
      <c r="BU26" s="565"/>
      <c r="BV26" s="565"/>
      <c r="BW26" s="565"/>
      <c r="BX26" s="565"/>
      <c r="BY26" s="565"/>
      <c r="BZ26" s="565"/>
      <c r="CA26" s="565"/>
      <c r="CB26" s="565"/>
      <c r="CC26" s="565"/>
      <c r="CD26" s="565"/>
      <c r="CE26" s="565"/>
      <c r="CF26" s="565"/>
      <c r="CG26" s="565"/>
      <c r="CH26" s="565"/>
      <c r="CI26" s="565"/>
      <c r="CJ26" s="565"/>
      <c r="CK26" s="565"/>
      <c r="CL26" s="565"/>
      <c r="CM26" s="565"/>
      <c r="CN26" s="565"/>
      <c r="CO26" s="565"/>
      <c r="CP26" s="565"/>
      <c r="CQ26" s="565"/>
      <c r="CR26" s="565"/>
      <c r="CS26" s="565"/>
      <c r="CT26" s="565"/>
      <c r="CU26" s="565"/>
      <c r="CV26" s="565"/>
      <c r="CW26" s="565"/>
      <c r="CX26" s="565"/>
      <c r="CY26" s="565"/>
      <c r="CZ26" s="565"/>
      <c r="DA26" s="565"/>
      <c r="DB26" s="565"/>
      <c r="DC26" s="565"/>
      <c r="DD26" s="565"/>
      <c r="DE26" s="565"/>
      <c r="DF26" s="565"/>
      <c r="DG26" s="565"/>
      <c r="DH26" s="565"/>
      <c r="DI26" s="565"/>
      <c r="DJ26" s="565"/>
      <c r="DK26" s="565"/>
      <c r="DL26" s="565"/>
      <c r="DM26" s="565"/>
      <c r="DN26" s="565"/>
      <c r="DO26" s="565"/>
      <c r="DP26" s="565"/>
      <c r="DQ26" s="565"/>
      <c r="DR26" s="565"/>
      <c r="DS26" s="565"/>
      <c r="DT26" s="565"/>
      <c r="DU26" s="565"/>
      <c r="DV26" s="565"/>
      <c r="DW26" s="565"/>
      <c r="DX26" s="565"/>
      <c r="DY26" s="565"/>
      <c r="DZ26" s="565"/>
      <c r="EA26" s="565"/>
      <c r="EB26" s="565"/>
      <c r="EC26" s="565"/>
      <c r="ED26" s="565"/>
      <c r="EE26" s="565"/>
      <c r="EF26" s="565"/>
      <c r="EG26" s="565"/>
      <c r="EH26" s="565"/>
      <c r="EI26" s="565"/>
      <c r="EJ26" s="565"/>
      <c r="EK26" s="565"/>
      <c r="EL26" s="565"/>
      <c r="EM26" s="565"/>
      <c r="EN26" s="565"/>
      <c r="EO26" s="565"/>
      <c r="EP26" s="565"/>
      <c r="EQ26" s="565"/>
      <c r="ER26" s="565"/>
      <c r="ES26" s="565"/>
      <c r="ET26" s="565"/>
      <c r="EU26" s="565"/>
      <c r="EV26" s="565"/>
      <c r="EW26" s="565"/>
      <c r="EX26" s="565"/>
      <c r="EY26" s="565"/>
      <c r="EZ26" s="565"/>
      <c r="FA26" s="565"/>
      <c r="FB26" s="565"/>
    </row>
    <row r="27" ht="20.1" customHeight="1">
      <c r="A27" s="587">
        <f>AVERAGE(D27:AF27)*2</f>
        <v>17.1764705882353</v>
      </c>
      <c r="B27" s="567"/>
      <c r="C27" t="s" s="557">
        <v>226</v>
      </c>
      <c r="D27" s="568">
        <v>6</v>
      </c>
      <c r="E27" s="569">
        <v>5</v>
      </c>
      <c r="F27" s="591">
        <v>10</v>
      </c>
      <c r="G27" s="592">
        <v>9</v>
      </c>
      <c r="H27" s="568">
        <v>6</v>
      </c>
      <c r="I27" s="569">
        <v>7</v>
      </c>
      <c r="J27" s="570">
        <v>3</v>
      </c>
      <c r="K27" s="561"/>
      <c r="L27" s="569">
        <v>10</v>
      </c>
      <c r="M27" s="568">
        <v>11</v>
      </c>
      <c r="N27" s="569">
        <v>6</v>
      </c>
      <c r="O27" s="571"/>
      <c r="P27" s="572"/>
      <c r="Q27" s="568">
        <v>9</v>
      </c>
      <c r="R27" s="569">
        <v>6</v>
      </c>
      <c r="S27" s="571"/>
      <c r="T27" s="572"/>
      <c r="U27" s="568">
        <v>29</v>
      </c>
      <c r="V27" s="593"/>
      <c r="W27" s="571"/>
      <c r="X27" s="572"/>
      <c r="Y27" s="568">
        <v>11</v>
      </c>
      <c r="Z27" s="569">
        <v>4</v>
      </c>
      <c r="AA27" s="568">
        <v>5</v>
      </c>
      <c r="AB27" s="569">
        <v>9</v>
      </c>
      <c r="AC27" s="571"/>
      <c r="AD27" s="572"/>
      <c r="AE27" s="571"/>
      <c r="AF27" s="572"/>
      <c r="AG27" s="571"/>
      <c r="AH27" s="572"/>
      <c r="AI27" s="571"/>
      <c r="AJ27" s="573"/>
      <c r="AK27" s="565"/>
      <c r="AL27" s="565"/>
      <c r="AM27" s="565"/>
      <c r="AN27" s="565"/>
      <c r="AO27" s="565"/>
      <c r="AP27" s="565"/>
      <c r="AQ27" s="565"/>
      <c r="AR27" s="565"/>
      <c r="AS27" s="565"/>
      <c r="AT27" s="565"/>
      <c r="AU27" s="565"/>
      <c r="AV27" s="565"/>
      <c r="AW27" s="565"/>
      <c r="AX27" s="565"/>
      <c r="AY27" s="565"/>
      <c r="AZ27" s="565"/>
      <c r="BA27" s="565"/>
      <c r="BB27" s="565"/>
      <c r="BC27" s="565"/>
      <c r="BD27" s="565"/>
      <c r="BE27" s="565"/>
      <c r="BF27" s="565"/>
      <c r="BG27" s="565"/>
      <c r="BH27" s="565"/>
      <c r="BI27" s="565"/>
      <c r="BJ27" s="565"/>
      <c r="BK27" s="565"/>
      <c r="BL27" s="565"/>
      <c r="BM27" s="565"/>
      <c r="BN27" s="565"/>
      <c r="BO27" s="565"/>
      <c r="BP27" s="565"/>
      <c r="BQ27" s="565"/>
      <c r="BR27" s="565"/>
      <c r="BS27" s="565"/>
      <c r="BT27" s="565"/>
      <c r="BU27" s="565"/>
      <c r="BV27" s="565"/>
      <c r="BW27" s="565"/>
      <c r="BX27" s="565"/>
      <c r="BY27" s="565"/>
      <c r="BZ27" s="565"/>
      <c r="CA27" s="565"/>
      <c r="CB27" s="565"/>
      <c r="CC27" s="565"/>
      <c r="CD27" s="565"/>
      <c r="CE27" s="565"/>
      <c r="CF27" s="565"/>
      <c r="CG27" s="565"/>
      <c r="CH27" s="565"/>
      <c r="CI27" s="565"/>
      <c r="CJ27" s="565"/>
      <c r="CK27" s="565"/>
      <c r="CL27" s="565"/>
      <c r="CM27" s="565"/>
      <c r="CN27" s="565"/>
      <c r="CO27" s="565"/>
      <c r="CP27" s="565"/>
      <c r="CQ27" s="565"/>
      <c r="CR27" s="565"/>
      <c r="CS27" s="565"/>
      <c r="CT27" s="565"/>
      <c r="CU27" s="565"/>
      <c r="CV27" s="565"/>
      <c r="CW27" s="565"/>
      <c r="CX27" s="565"/>
      <c r="CY27" s="565"/>
      <c r="CZ27" s="565"/>
      <c r="DA27" s="565"/>
      <c r="DB27" s="565"/>
      <c r="DC27" s="565"/>
      <c r="DD27" s="565"/>
      <c r="DE27" s="565"/>
      <c r="DF27" s="565"/>
      <c r="DG27" s="565"/>
      <c r="DH27" s="565"/>
      <c r="DI27" s="565"/>
      <c r="DJ27" s="565"/>
      <c r="DK27" s="565"/>
      <c r="DL27" s="565"/>
      <c r="DM27" s="565"/>
      <c r="DN27" s="565"/>
      <c r="DO27" s="565"/>
      <c r="DP27" s="565"/>
      <c r="DQ27" s="565"/>
      <c r="DR27" s="565"/>
      <c r="DS27" s="565"/>
      <c r="DT27" s="565"/>
      <c r="DU27" s="565"/>
      <c r="DV27" s="565"/>
      <c r="DW27" s="565"/>
      <c r="DX27" s="565"/>
      <c r="DY27" s="565"/>
      <c r="DZ27" s="565"/>
      <c r="EA27" s="565"/>
      <c r="EB27" s="565"/>
      <c r="EC27" s="565"/>
      <c r="ED27" s="565"/>
      <c r="EE27" s="565"/>
      <c r="EF27" s="565"/>
      <c r="EG27" s="565"/>
      <c r="EH27" s="565"/>
      <c r="EI27" s="565"/>
      <c r="EJ27" s="565"/>
      <c r="EK27" s="565"/>
      <c r="EL27" s="565"/>
      <c r="EM27" s="565"/>
      <c r="EN27" s="565"/>
      <c r="EO27" s="565"/>
      <c r="EP27" s="565"/>
      <c r="EQ27" s="565"/>
      <c r="ER27" s="565"/>
      <c r="ES27" s="565"/>
      <c r="ET27" s="565"/>
      <c r="EU27" s="565"/>
      <c r="EV27" s="565"/>
      <c r="EW27" s="565"/>
      <c r="EX27" s="565"/>
      <c r="EY27" s="565"/>
      <c r="EZ27" s="565"/>
      <c r="FA27" s="565"/>
      <c r="FB27" s="565"/>
    </row>
    <row r="28" ht="21.4" customHeight="1">
      <c r="A28" s="555">
        <f>AVERAGE(D28:AF28)*2</f>
        <v>52.7777777777778</v>
      </c>
      <c r="B28" s="595"/>
      <c r="C28" t="s" s="596">
        <v>227</v>
      </c>
      <c r="D28" s="558">
        <v>27</v>
      </c>
      <c r="E28" s="559">
        <v>33</v>
      </c>
      <c r="F28" s="558">
        <v>27</v>
      </c>
      <c r="G28" s="559">
        <v>24</v>
      </c>
      <c r="H28" s="597">
        <v>26</v>
      </c>
      <c r="I28" s="559">
        <v>27</v>
      </c>
      <c r="J28" s="558">
        <v>24</v>
      </c>
      <c r="K28" s="590"/>
      <c r="L28" s="559">
        <v>28</v>
      </c>
      <c r="M28" s="558">
        <v>31</v>
      </c>
      <c r="N28" s="559">
        <v>29</v>
      </c>
      <c r="O28" s="562"/>
      <c r="P28" s="563"/>
      <c r="Q28" s="558">
        <v>27</v>
      </c>
      <c r="R28" s="559">
        <v>33</v>
      </c>
      <c r="S28" s="562"/>
      <c r="T28" s="563"/>
      <c r="U28" s="558">
        <v>27</v>
      </c>
      <c r="V28" s="559">
        <v>27</v>
      </c>
      <c r="W28" s="562"/>
      <c r="X28" s="563"/>
      <c r="Y28" s="558">
        <v>19</v>
      </c>
      <c r="Z28" s="559">
        <v>20</v>
      </c>
      <c r="AA28" s="558">
        <v>26</v>
      </c>
      <c r="AB28" s="559">
        <v>20</v>
      </c>
      <c r="AC28" s="562"/>
      <c r="AD28" s="563"/>
      <c r="AE28" s="562"/>
      <c r="AF28" s="563"/>
      <c r="AG28" s="562"/>
      <c r="AH28" s="563"/>
      <c r="AI28" s="562"/>
      <c r="AJ28" s="564"/>
      <c r="AK28" s="565"/>
      <c r="AL28" s="565"/>
      <c r="AM28" s="565"/>
      <c r="AN28" s="565"/>
      <c r="AO28" s="565"/>
      <c r="AP28" s="565"/>
      <c r="AQ28" s="565"/>
      <c r="AR28" s="565"/>
      <c r="AS28" s="565"/>
      <c r="AT28" s="565"/>
      <c r="AU28" s="565"/>
      <c r="AV28" s="565"/>
      <c r="AW28" s="565"/>
      <c r="AX28" s="565"/>
      <c r="AY28" s="565"/>
      <c r="AZ28" s="565"/>
      <c r="BA28" s="565"/>
      <c r="BB28" s="565"/>
      <c r="BC28" s="565"/>
      <c r="BD28" s="565"/>
      <c r="BE28" s="565"/>
      <c r="BF28" s="565"/>
      <c r="BG28" s="565"/>
      <c r="BH28" s="565"/>
      <c r="BI28" s="565"/>
      <c r="BJ28" s="565"/>
      <c r="BK28" s="565"/>
      <c r="BL28" s="565"/>
      <c r="BM28" s="565"/>
      <c r="BN28" s="565"/>
      <c r="BO28" s="565"/>
      <c r="BP28" s="565"/>
      <c r="BQ28" s="565"/>
      <c r="BR28" s="565"/>
      <c r="BS28" s="565"/>
      <c r="BT28" s="565"/>
      <c r="BU28" s="565"/>
      <c r="BV28" s="565"/>
      <c r="BW28" s="565"/>
      <c r="BX28" s="565"/>
      <c r="BY28" s="565"/>
      <c r="BZ28" s="565"/>
      <c r="CA28" s="565"/>
      <c r="CB28" s="565"/>
      <c r="CC28" s="565"/>
      <c r="CD28" s="565"/>
      <c r="CE28" s="565"/>
      <c r="CF28" s="565"/>
      <c r="CG28" s="565"/>
      <c r="CH28" s="565"/>
      <c r="CI28" s="565"/>
      <c r="CJ28" s="565"/>
      <c r="CK28" s="565"/>
      <c r="CL28" s="565"/>
      <c r="CM28" s="565"/>
      <c r="CN28" s="565"/>
      <c r="CO28" s="565"/>
      <c r="CP28" s="565"/>
      <c r="CQ28" s="565"/>
      <c r="CR28" s="565"/>
      <c r="CS28" s="565"/>
      <c r="CT28" s="565"/>
      <c r="CU28" s="565"/>
      <c r="CV28" s="565"/>
      <c r="CW28" s="565"/>
      <c r="CX28" s="565"/>
      <c r="CY28" s="565"/>
      <c r="CZ28" s="565"/>
      <c r="DA28" s="565"/>
      <c r="DB28" s="565"/>
      <c r="DC28" s="565"/>
      <c r="DD28" s="565"/>
      <c r="DE28" s="565"/>
      <c r="DF28" s="565"/>
      <c r="DG28" s="565"/>
      <c r="DH28" s="565"/>
      <c r="DI28" s="565"/>
      <c r="DJ28" s="565"/>
      <c r="DK28" s="565"/>
      <c r="DL28" s="565"/>
      <c r="DM28" s="565"/>
      <c r="DN28" s="565"/>
      <c r="DO28" s="565"/>
      <c r="DP28" s="565"/>
      <c r="DQ28" s="565"/>
      <c r="DR28" s="565"/>
      <c r="DS28" s="565"/>
      <c r="DT28" s="565"/>
      <c r="DU28" s="565"/>
      <c r="DV28" s="565"/>
      <c r="DW28" s="565"/>
      <c r="DX28" s="565"/>
      <c r="DY28" s="565"/>
      <c r="DZ28" s="565"/>
      <c r="EA28" s="565"/>
      <c r="EB28" s="565"/>
      <c r="EC28" s="565"/>
      <c r="ED28" s="565"/>
      <c r="EE28" s="565"/>
      <c r="EF28" s="565"/>
      <c r="EG28" s="565"/>
      <c r="EH28" s="565"/>
      <c r="EI28" s="565"/>
      <c r="EJ28" s="565"/>
      <c r="EK28" s="565"/>
      <c r="EL28" s="565"/>
      <c r="EM28" s="565"/>
      <c r="EN28" s="565"/>
      <c r="EO28" s="565"/>
      <c r="EP28" s="565"/>
      <c r="EQ28" s="565"/>
      <c r="ER28" s="565"/>
      <c r="ES28" s="565"/>
      <c r="ET28" s="565"/>
      <c r="EU28" s="565"/>
      <c r="EV28" s="565"/>
      <c r="EW28" s="565"/>
      <c r="EX28" s="565"/>
      <c r="EY28" s="565"/>
      <c r="EZ28" s="565"/>
      <c r="FA28" s="565"/>
      <c r="FB28" s="565"/>
    </row>
    <row r="29" ht="8.45" customHeight="1">
      <c r="A29" s="598">
        <f>SUM(F29:L29)</f>
        <v>0</v>
      </c>
      <c r="B29" s="599"/>
      <c r="C29" s="600"/>
      <c r="D29" s="579"/>
      <c r="E29" s="580"/>
      <c r="F29" s="579"/>
      <c r="G29" s="580"/>
      <c r="H29" s="601"/>
      <c r="I29" s="602"/>
      <c r="J29" s="603"/>
      <c r="K29" s="604"/>
      <c r="L29" s="602"/>
      <c r="M29" s="604"/>
      <c r="N29" s="602"/>
      <c r="O29" s="604"/>
      <c r="P29" s="602"/>
      <c r="Q29" s="604"/>
      <c r="R29" s="602"/>
      <c r="S29" s="604"/>
      <c r="T29" s="602"/>
      <c r="U29" s="604"/>
      <c r="V29" s="602"/>
      <c r="W29" s="604"/>
      <c r="X29" s="602"/>
      <c r="Y29" s="604"/>
      <c r="Z29" s="602"/>
      <c r="AA29" s="604"/>
      <c r="AB29" s="602"/>
      <c r="AC29" s="604"/>
      <c r="AD29" s="602"/>
      <c r="AE29" s="604"/>
      <c r="AF29" s="602"/>
      <c r="AG29" s="604"/>
      <c r="AH29" s="602"/>
      <c r="AI29" s="604"/>
      <c r="AJ29" s="605"/>
      <c r="AK29" s="565"/>
      <c r="AL29" s="565"/>
      <c r="AM29" s="565"/>
      <c r="AN29" s="565"/>
      <c r="AO29" s="565"/>
      <c r="AP29" s="565"/>
      <c r="AQ29" s="565"/>
      <c r="AR29" s="565"/>
      <c r="AS29" s="565"/>
      <c r="AT29" s="565"/>
      <c r="AU29" s="565"/>
      <c r="AV29" s="565"/>
      <c r="AW29" s="565"/>
      <c r="AX29" s="565"/>
      <c r="AY29" s="565"/>
      <c r="AZ29" s="565"/>
      <c r="BA29" s="565"/>
      <c r="BB29" s="565"/>
      <c r="BC29" s="565"/>
      <c r="BD29" s="565"/>
      <c r="BE29" s="565"/>
      <c r="BF29" s="565"/>
      <c r="BG29" s="565"/>
      <c r="BH29" s="565"/>
      <c r="BI29" s="565"/>
      <c r="BJ29" s="565"/>
      <c r="BK29" s="565"/>
      <c r="BL29" s="565"/>
      <c r="BM29" s="565"/>
      <c r="BN29" s="565"/>
      <c r="BO29" s="565"/>
      <c r="BP29" s="565"/>
      <c r="BQ29" s="565"/>
      <c r="BR29" s="565"/>
      <c r="BS29" s="565"/>
      <c r="BT29" s="565"/>
      <c r="BU29" s="565"/>
      <c r="BV29" s="565"/>
      <c r="BW29" s="565"/>
      <c r="BX29" s="565"/>
      <c r="BY29" s="565"/>
      <c r="BZ29" s="565"/>
      <c r="CA29" s="565"/>
      <c r="CB29" s="565"/>
      <c r="CC29" s="565"/>
      <c r="CD29" s="565"/>
      <c r="CE29" s="565"/>
      <c r="CF29" s="565"/>
      <c r="CG29" s="565"/>
      <c r="CH29" s="565"/>
      <c r="CI29" s="565"/>
      <c r="CJ29" s="565"/>
      <c r="CK29" s="565"/>
      <c r="CL29" s="565"/>
      <c r="CM29" s="565"/>
      <c r="CN29" s="565"/>
      <c r="CO29" s="565"/>
      <c r="CP29" s="565"/>
      <c r="CQ29" s="565"/>
      <c r="CR29" s="565"/>
      <c r="CS29" s="565"/>
      <c r="CT29" s="565"/>
      <c r="CU29" s="565"/>
      <c r="CV29" s="565"/>
      <c r="CW29" s="565"/>
      <c r="CX29" s="565"/>
      <c r="CY29" s="565"/>
      <c r="CZ29" s="565"/>
      <c r="DA29" s="565"/>
      <c r="DB29" s="565"/>
      <c r="DC29" s="565"/>
      <c r="DD29" s="565"/>
      <c r="DE29" s="565"/>
      <c r="DF29" s="565"/>
      <c r="DG29" s="565"/>
      <c r="DH29" s="565"/>
      <c r="DI29" s="565"/>
      <c r="DJ29" s="565"/>
      <c r="DK29" s="565"/>
      <c r="DL29" s="565"/>
      <c r="DM29" s="565"/>
      <c r="DN29" s="565"/>
      <c r="DO29" s="565"/>
      <c r="DP29" s="565"/>
      <c r="DQ29" s="565"/>
      <c r="DR29" s="565"/>
      <c r="DS29" s="565"/>
      <c r="DT29" s="565"/>
      <c r="DU29" s="565"/>
      <c r="DV29" s="565"/>
      <c r="DW29" s="565"/>
      <c r="DX29" s="565"/>
      <c r="DY29" s="565"/>
      <c r="DZ29" s="565"/>
      <c r="EA29" s="565"/>
      <c r="EB29" s="565"/>
      <c r="EC29" s="565"/>
      <c r="ED29" s="565"/>
      <c r="EE29" s="565"/>
      <c r="EF29" s="565"/>
      <c r="EG29" s="565"/>
      <c r="EH29" s="565"/>
      <c r="EI29" s="565"/>
      <c r="EJ29" s="565"/>
      <c r="EK29" s="565"/>
      <c r="EL29" s="565"/>
      <c r="EM29" s="565"/>
      <c r="EN29" s="565"/>
      <c r="EO29" s="565"/>
      <c r="EP29" s="565"/>
      <c r="EQ29" s="565"/>
      <c r="ER29" s="565"/>
      <c r="ES29" s="565"/>
      <c r="ET29" s="565"/>
      <c r="EU29" s="565"/>
      <c r="EV29" s="565"/>
      <c r="EW29" s="565"/>
      <c r="EX29" s="565"/>
      <c r="EY29" s="565"/>
      <c r="EZ29" s="565"/>
      <c r="FA29" s="565"/>
      <c r="FB29" s="565"/>
    </row>
    <row r="30" ht="22.7" customHeight="1">
      <c r="A30" s="555">
        <f>AVERAGE(D30:E30,F30:G30,H30:I30,J30:L30,M30:N30,O30:P30,Q30:R30,S30:T30,U30:V30,W30:X30,Y30:Z30,AA30:AB30,AC30:AD30,AE30:AF30,AG30:AH30,AI30:AJ30)</f>
        <v>13.3333333333333</v>
      </c>
      <c r="B30" s="606"/>
      <c r="C30" t="s" s="607">
        <v>80</v>
      </c>
      <c r="D30" s="608">
        <v>10</v>
      </c>
      <c r="E30" s="609">
        <v>6</v>
      </c>
      <c r="F30" s="608">
        <v>13</v>
      </c>
      <c r="G30" s="609">
        <v>14</v>
      </c>
      <c r="H30" s="610">
        <v>11</v>
      </c>
      <c r="I30" s="611">
        <v>16</v>
      </c>
      <c r="J30" s="612">
        <v>12</v>
      </c>
      <c r="K30" s="613"/>
      <c r="L30" s="611">
        <v>20</v>
      </c>
      <c r="M30" s="610">
        <v>14</v>
      </c>
      <c r="N30" s="611">
        <v>8</v>
      </c>
      <c r="O30" s="614"/>
      <c r="P30" s="615"/>
      <c r="Q30" s="610">
        <v>12</v>
      </c>
      <c r="R30" s="611">
        <v>16</v>
      </c>
      <c r="S30" s="614"/>
      <c r="T30" s="615"/>
      <c r="U30" s="610">
        <v>21</v>
      </c>
      <c r="V30" s="611">
        <v>19</v>
      </c>
      <c r="W30" s="614"/>
      <c r="X30" s="615"/>
      <c r="Y30" s="610">
        <v>10</v>
      </c>
      <c r="Z30" s="611">
        <v>13</v>
      </c>
      <c r="AA30" s="610">
        <v>13</v>
      </c>
      <c r="AB30" s="611">
        <v>12</v>
      </c>
      <c r="AC30" s="614"/>
      <c r="AD30" s="615"/>
      <c r="AE30" s="614"/>
      <c r="AF30" s="615"/>
      <c r="AG30" s="614"/>
      <c r="AH30" s="615"/>
      <c r="AI30" s="614"/>
      <c r="AJ30" s="616"/>
      <c r="AK30" s="565"/>
      <c r="AL30" s="565"/>
      <c r="AM30" s="565"/>
      <c r="AN30" s="565"/>
      <c r="AO30" s="565"/>
      <c r="AP30" s="565"/>
      <c r="AQ30" s="565"/>
      <c r="AR30" s="565"/>
      <c r="AS30" s="565"/>
      <c r="AT30" s="565"/>
      <c r="AU30" s="565"/>
      <c r="AV30" s="565"/>
      <c r="AW30" s="565"/>
      <c r="AX30" s="565"/>
      <c r="AY30" s="565"/>
      <c r="AZ30" s="565"/>
      <c r="BA30" s="565"/>
      <c r="BB30" s="565"/>
      <c r="BC30" s="565"/>
      <c r="BD30" s="565"/>
      <c r="BE30" s="565"/>
      <c r="BF30" s="565"/>
      <c r="BG30" s="565"/>
      <c r="BH30" s="565"/>
      <c r="BI30" s="565"/>
      <c r="BJ30" s="565"/>
      <c r="BK30" s="565"/>
      <c r="BL30" s="565"/>
      <c r="BM30" s="565"/>
      <c r="BN30" s="565"/>
      <c r="BO30" s="565"/>
      <c r="BP30" s="565"/>
      <c r="BQ30" s="565"/>
      <c r="BR30" s="565"/>
      <c r="BS30" s="565"/>
      <c r="BT30" s="565"/>
      <c r="BU30" s="565"/>
      <c r="BV30" s="565"/>
      <c r="BW30" s="565"/>
      <c r="BX30" s="565"/>
      <c r="BY30" s="565"/>
      <c r="BZ30" s="565"/>
      <c r="CA30" s="565"/>
      <c r="CB30" s="565"/>
      <c r="CC30" s="565"/>
      <c r="CD30" s="565"/>
      <c r="CE30" s="565"/>
      <c r="CF30" s="565"/>
      <c r="CG30" s="565"/>
      <c r="CH30" s="565"/>
      <c r="CI30" s="565"/>
      <c r="CJ30" s="565"/>
      <c r="CK30" s="565"/>
      <c r="CL30" s="565"/>
      <c r="CM30" s="565"/>
      <c r="CN30" s="565"/>
      <c r="CO30" s="565"/>
      <c r="CP30" s="565"/>
      <c r="CQ30" s="565"/>
      <c r="CR30" s="565"/>
      <c r="CS30" s="565"/>
      <c r="CT30" s="565"/>
      <c r="CU30" s="565"/>
      <c r="CV30" s="565"/>
      <c r="CW30" s="565"/>
      <c r="CX30" s="565"/>
      <c r="CY30" s="565"/>
      <c r="CZ30" s="565"/>
      <c r="DA30" s="565"/>
      <c r="DB30" s="565"/>
      <c r="DC30" s="565"/>
      <c r="DD30" s="565"/>
      <c r="DE30" s="565"/>
      <c r="DF30" s="565"/>
      <c r="DG30" s="565"/>
      <c r="DH30" s="565"/>
      <c r="DI30" s="565"/>
      <c r="DJ30" s="565"/>
      <c r="DK30" s="565"/>
      <c r="DL30" s="565"/>
      <c r="DM30" s="565"/>
      <c r="DN30" s="565"/>
      <c r="DO30" s="565"/>
      <c r="DP30" s="565"/>
      <c r="DQ30" s="565"/>
      <c r="DR30" s="565"/>
      <c r="DS30" s="565"/>
      <c r="DT30" s="565"/>
      <c r="DU30" s="565"/>
      <c r="DV30" s="565"/>
      <c r="DW30" s="565"/>
      <c r="DX30" s="565"/>
      <c r="DY30" s="565"/>
      <c r="DZ30" s="565"/>
      <c r="EA30" s="565"/>
      <c r="EB30" s="565"/>
      <c r="EC30" s="565"/>
      <c r="ED30" s="565"/>
      <c r="EE30" s="565"/>
      <c r="EF30" s="565"/>
      <c r="EG30" s="565"/>
      <c r="EH30" s="565"/>
      <c r="EI30" s="565"/>
      <c r="EJ30" s="565"/>
      <c r="EK30" s="565"/>
      <c r="EL30" s="565"/>
      <c r="EM30" s="565"/>
      <c r="EN30" s="565"/>
      <c r="EO30" s="565"/>
      <c r="EP30" s="565"/>
      <c r="EQ30" s="565"/>
      <c r="ER30" s="565"/>
      <c r="ES30" s="565"/>
      <c r="ET30" s="565"/>
      <c r="EU30" s="565"/>
      <c r="EV30" s="565"/>
      <c r="EW30" s="565"/>
      <c r="EX30" s="565"/>
      <c r="EY30" s="565"/>
      <c r="EZ30" s="565"/>
      <c r="FA30" s="565"/>
      <c r="FB30" s="565"/>
    </row>
    <row r="31" ht="22.7" customHeight="1">
      <c r="A31" s="587">
        <f>AVERAGE(D31:AF31)</f>
        <v>15.1666666666667</v>
      </c>
      <c r="B31" s="617"/>
      <c r="C31" t="s" s="618">
        <v>228</v>
      </c>
      <c r="D31" s="619">
        <v>15</v>
      </c>
      <c r="E31" s="620">
        <v>24</v>
      </c>
      <c r="F31" s="619">
        <v>14</v>
      </c>
      <c r="G31" s="620">
        <v>15</v>
      </c>
      <c r="H31" s="621">
        <v>14</v>
      </c>
      <c r="I31" s="622">
        <v>16</v>
      </c>
      <c r="J31" s="623">
        <v>15</v>
      </c>
      <c r="K31" s="613"/>
      <c r="L31" s="622">
        <v>14</v>
      </c>
      <c r="M31" s="621">
        <v>11</v>
      </c>
      <c r="N31" s="622">
        <v>19</v>
      </c>
      <c r="O31" s="624"/>
      <c r="P31" s="625"/>
      <c r="Q31" s="621">
        <v>18</v>
      </c>
      <c r="R31" s="622">
        <v>17</v>
      </c>
      <c r="S31" s="624"/>
      <c r="T31" s="625"/>
      <c r="U31" s="621">
        <v>12</v>
      </c>
      <c r="V31" s="622">
        <v>20</v>
      </c>
      <c r="W31" s="624"/>
      <c r="X31" s="625"/>
      <c r="Y31" s="621">
        <v>9</v>
      </c>
      <c r="Z31" s="622">
        <v>12</v>
      </c>
      <c r="AA31" s="621">
        <v>17</v>
      </c>
      <c r="AB31" s="622">
        <v>11</v>
      </c>
      <c r="AC31" s="624"/>
      <c r="AD31" s="625"/>
      <c r="AE31" s="624"/>
      <c r="AF31" s="625"/>
      <c r="AG31" s="624"/>
      <c r="AH31" s="625"/>
      <c r="AI31" s="624"/>
      <c r="AJ31" s="626"/>
      <c r="AK31" s="565"/>
      <c r="AL31" s="565"/>
      <c r="AM31" s="565"/>
      <c r="AN31" s="565"/>
      <c r="AO31" s="565"/>
      <c r="AP31" s="565"/>
      <c r="AQ31" s="565"/>
      <c r="AR31" s="565"/>
      <c r="AS31" s="565"/>
      <c r="AT31" s="565"/>
      <c r="AU31" s="565"/>
      <c r="AV31" s="565"/>
      <c r="AW31" s="565"/>
      <c r="AX31" s="565"/>
      <c r="AY31" s="565"/>
      <c r="AZ31" s="565"/>
      <c r="BA31" s="565"/>
      <c r="BB31" s="565"/>
      <c r="BC31" s="565"/>
      <c r="BD31" s="565"/>
      <c r="BE31" s="565"/>
      <c r="BF31" s="565"/>
      <c r="BG31" s="565"/>
      <c r="BH31" s="565"/>
      <c r="BI31" s="565"/>
      <c r="BJ31" s="565"/>
      <c r="BK31" s="565"/>
      <c r="BL31" s="565"/>
      <c r="BM31" s="565"/>
      <c r="BN31" s="565"/>
      <c r="BO31" s="565"/>
      <c r="BP31" s="565"/>
      <c r="BQ31" s="565"/>
      <c r="BR31" s="565"/>
      <c r="BS31" s="565"/>
      <c r="BT31" s="565"/>
      <c r="BU31" s="565"/>
      <c r="BV31" s="565"/>
      <c r="BW31" s="565"/>
      <c r="BX31" s="565"/>
      <c r="BY31" s="565"/>
      <c r="BZ31" s="565"/>
      <c r="CA31" s="565"/>
      <c r="CB31" s="565"/>
      <c r="CC31" s="565"/>
      <c r="CD31" s="565"/>
      <c r="CE31" s="565"/>
      <c r="CF31" s="565"/>
      <c r="CG31" s="565"/>
      <c r="CH31" s="565"/>
      <c r="CI31" s="565"/>
      <c r="CJ31" s="565"/>
      <c r="CK31" s="565"/>
      <c r="CL31" s="565"/>
      <c r="CM31" s="565"/>
      <c r="CN31" s="565"/>
      <c r="CO31" s="565"/>
      <c r="CP31" s="565"/>
      <c r="CQ31" s="565"/>
      <c r="CR31" s="565"/>
      <c r="CS31" s="565"/>
      <c r="CT31" s="565"/>
      <c r="CU31" s="565"/>
      <c r="CV31" s="565"/>
      <c r="CW31" s="565"/>
      <c r="CX31" s="565"/>
      <c r="CY31" s="565"/>
      <c r="CZ31" s="565"/>
      <c r="DA31" s="565"/>
      <c r="DB31" s="565"/>
      <c r="DC31" s="565"/>
      <c r="DD31" s="565"/>
      <c r="DE31" s="565"/>
      <c r="DF31" s="565"/>
      <c r="DG31" s="565"/>
      <c r="DH31" s="565"/>
      <c r="DI31" s="565"/>
      <c r="DJ31" s="565"/>
      <c r="DK31" s="565"/>
      <c r="DL31" s="565"/>
      <c r="DM31" s="565"/>
      <c r="DN31" s="565"/>
      <c r="DO31" s="565"/>
      <c r="DP31" s="565"/>
      <c r="DQ31" s="565"/>
      <c r="DR31" s="565"/>
      <c r="DS31" s="565"/>
      <c r="DT31" s="565"/>
      <c r="DU31" s="565"/>
      <c r="DV31" s="565"/>
      <c r="DW31" s="565"/>
      <c r="DX31" s="565"/>
      <c r="DY31" s="565"/>
      <c r="DZ31" s="565"/>
      <c r="EA31" s="565"/>
      <c r="EB31" s="565"/>
      <c r="EC31" s="565"/>
      <c r="ED31" s="565"/>
      <c r="EE31" s="565"/>
      <c r="EF31" s="565"/>
      <c r="EG31" s="565"/>
      <c r="EH31" s="565"/>
      <c r="EI31" s="565"/>
      <c r="EJ31" s="565"/>
      <c r="EK31" s="565"/>
      <c r="EL31" s="565"/>
      <c r="EM31" s="565"/>
      <c r="EN31" s="565"/>
      <c r="EO31" s="565"/>
      <c r="EP31" s="565"/>
      <c r="EQ31" s="565"/>
      <c r="ER31" s="565"/>
      <c r="ES31" s="565"/>
      <c r="ET31" s="565"/>
      <c r="EU31" s="565"/>
      <c r="EV31" s="565"/>
      <c r="EW31" s="565"/>
      <c r="EX31" s="565"/>
      <c r="EY31" s="565"/>
      <c r="EZ31" s="565"/>
      <c r="FA31" s="565"/>
      <c r="FB31" s="565"/>
    </row>
    <row r="32" ht="22.7" customHeight="1">
      <c r="A32" s="555"/>
      <c r="B32" s="627"/>
      <c r="C32" t="s" s="628">
        <v>119</v>
      </c>
      <c r="D32" s="629">
        <v>39</v>
      </c>
      <c r="E32" s="630">
        <v>16</v>
      </c>
      <c r="F32" s="629">
        <v>29</v>
      </c>
      <c r="G32" s="630">
        <v>27</v>
      </c>
      <c r="H32" s="631">
        <v>30</v>
      </c>
      <c r="I32" s="632">
        <v>27</v>
      </c>
      <c r="J32" s="633">
        <v>32</v>
      </c>
      <c r="K32" s="634"/>
      <c r="L32" s="632">
        <v>29</v>
      </c>
      <c r="M32" s="631">
        <v>22</v>
      </c>
      <c r="N32" s="632">
        <v>30</v>
      </c>
      <c r="O32" s="635"/>
      <c r="P32" s="636"/>
      <c r="Q32" s="631">
        <v>28</v>
      </c>
      <c r="R32" s="632">
        <v>35</v>
      </c>
      <c r="S32" s="635"/>
      <c r="T32" s="636"/>
      <c r="U32" s="631">
        <v>40</v>
      </c>
      <c r="V32" s="632">
        <v>32</v>
      </c>
      <c r="W32" s="635"/>
      <c r="X32" s="636"/>
      <c r="Y32" s="631">
        <v>21</v>
      </c>
      <c r="Z32" s="632">
        <v>23</v>
      </c>
      <c r="AA32" s="631">
        <v>28</v>
      </c>
      <c r="AB32" s="632">
        <v>25</v>
      </c>
      <c r="AC32" s="635"/>
      <c r="AD32" s="636"/>
      <c r="AE32" s="635"/>
      <c r="AF32" s="636"/>
      <c r="AG32" s="635"/>
      <c r="AH32" s="636"/>
      <c r="AI32" s="635"/>
      <c r="AJ32" s="637"/>
      <c r="AK32" s="565"/>
      <c r="AL32" s="565"/>
      <c r="AM32" s="565"/>
      <c r="AN32" s="565"/>
      <c r="AO32" s="565"/>
      <c r="AP32" s="565"/>
      <c r="AQ32" s="565"/>
      <c r="AR32" s="565"/>
      <c r="AS32" s="565"/>
      <c r="AT32" s="565"/>
      <c r="AU32" s="565"/>
      <c r="AV32" s="565"/>
      <c r="AW32" s="565"/>
      <c r="AX32" s="565"/>
      <c r="AY32" s="565"/>
      <c r="AZ32" s="565"/>
      <c r="BA32" s="565"/>
      <c r="BB32" s="565"/>
      <c r="BC32" s="565"/>
      <c r="BD32" s="565"/>
      <c r="BE32" s="565"/>
      <c r="BF32" s="565"/>
      <c r="BG32" s="565"/>
      <c r="BH32" s="565"/>
      <c r="BI32" s="565"/>
      <c r="BJ32" s="565"/>
      <c r="BK32" s="565"/>
      <c r="BL32" s="565"/>
      <c r="BM32" s="565"/>
      <c r="BN32" s="565"/>
      <c r="BO32" s="565"/>
      <c r="BP32" s="565"/>
      <c r="BQ32" s="565"/>
      <c r="BR32" s="565"/>
      <c r="BS32" s="565"/>
      <c r="BT32" s="565"/>
      <c r="BU32" s="565"/>
      <c r="BV32" s="565"/>
      <c r="BW32" s="565"/>
      <c r="BX32" s="565"/>
      <c r="BY32" s="565"/>
      <c r="BZ32" s="565"/>
      <c r="CA32" s="565"/>
      <c r="CB32" s="565"/>
      <c r="CC32" s="565"/>
      <c r="CD32" s="565"/>
      <c r="CE32" s="565"/>
      <c r="CF32" s="565"/>
      <c r="CG32" s="565"/>
      <c r="CH32" s="565"/>
      <c r="CI32" s="565"/>
      <c r="CJ32" s="565"/>
      <c r="CK32" s="565"/>
      <c r="CL32" s="565"/>
      <c r="CM32" s="565"/>
      <c r="CN32" s="565"/>
      <c r="CO32" s="565"/>
      <c r="CP32" s="565"/>
      <c r="CQ32" s="565"/>
      <c r="CR32" s="565"/>
      <c r="CS32" s="565"/>
      <c r="CT32" s="565"/>
      <c r="CU32" s="565"/>
      <c r="CV32" s="565"/>
      <c r="CW32" s="565"/>
      <c r="CX32" s="565"/>
      <c r="CY32" s="565"/>
      <c r="CZ32" s="565"/>
      <c r="DA32" s="565"/>
      <c r="DB32" s="565"/>
      <c r="DC32" s="565"/>
      <c r="DD32" s="565"/>
      <c r="DE32" s="565"/>
      <c r="DF32" s="565"/>
      <c r="DG32" s="565"/>
      <c r="DH32" s="565"/>
      <c r="DI32" s="565"/>
      <c r="DJ32" s="565"/>
      <c r="DK32" s="565"/>
      <c r="DL32" s="565"/>
      <c r="DM32" s="565"/>
      <c r="DN32" s="565"/>
      <c r="DO32" s="565"/>
      <c r="DP32" s="565"/>
      <c r="DQ32" s="565"/>
      <c r="DR32" s="565"/>
      <c r="DS32" s="565"/>
      <c r="DT32" s="565"/>
      <c r="DU32" s="565"/>
      <c r="DV32" s="565"/>
      <c r="DW32" s="565"/>
      <c r="DX32" s="565"/>
      <c r="DY32" s="565"/>
      <c r="DZ32" s="565"/>
      <c r="EA32" s="565"/>
      <c r="EB32" s="565"/>
      <c r="EC32" s="565"/>
      <c r="ED32" s="565"/>
      <c r="EE32" s="565"/>
      <c r="EF32" s="565"/>
      <c r="EG32" s="565"/>
      <c r="EH32" s="565"/>
      <c r="EI32" s="565"/>
      <c r="EJ32" s="565"/>
      <c r="EK32" s="565"/>
      <c r="EL32" s="565"/>
      <c r="EM32" s="565"/>
      <c r="EN32" s="565"/>
      <c r="EO32" s="565"/>
      <c r="EP32" s="565"/>
      <c r="EQ32" s="565"/>
      <c r="ER32" s="565"/>
      <c r="ES32" s="565"/>
      <c r="ET32" s="565"/>
      <c r="EU32" s="565"/>
      <c r="EV32" s="565"/>
      <c r="EW32" s="565"/>
      <c r="EX32" s="565"/>
      <c r="EY32" s="565"/>
      <c r="EZ32" s="565"/>
      <c r="FA32" s="565"/>
      <c r="FB32" s="565"/>
    </row>
    <row r="33" ht="22.7" customHeight="1">
      <c r="A33" s="587">
        <f>AVERAGE(D33:AF33)</f>
      </c>
      <c r="B33" t="s" s="638">
        <v>34</v>
      </c>
      <c r="C33" s="639"/>
      <c r="D33" s="640">
        <f>((D20+E20)*100%)/(D27+E27+D20+E20)</f>
        <v>0.78</v>
      </c>
      <c r="E33" s="641"/>
      <c r="F33" s="640">
        <f>((F20+G20)*100%)/(F27+G27+F20+G20)</f>
        <v>0.604166666666667</v>
      </c>
      <c r="G33" s="641"/>
      <c r="H33" s="640">
        <f>((H20+I20)*100%)/(H27+I27+H20+I20)</f>
        <v>0.697674418604651</v>
      </c>
      <c r="I33" s="641"/>
      <c r="J33" s="642">
        <f>((J20+L20)*100%)/(J27+L27+J20+L20)</f>
        <v>0.69047619047619</v>
      </c>
      <c r="K33" s="643"/>
      <c r="L33" s="644"/>
      <c r="M33" s="640">
        <f>((M20+N20)*100%)/(M27+N27+M20+N20)</f>
        <v>0.638297872340426</v>
      </c>
      <c r="N33" s="641"/>
      <c r="O33" s="640">
        <f>((O20+P20)*100%)/(O27+P27+O20+P20)</f>
      </c>
      <c r="P33" s="641"/>
      <c r="Q33" s="640">
        <f>((Q20+R20)*100%)/(Q27+R27+Q20+R20)</f>
        <v>0.7</v>
      </c>
      <c r="R33" s="641"/>
      <c r="S33" s="640">
        <f>((S20+T20)*100%)/(S27+T27+S20+T20)</f>
      </c>
      <c r="T33" s="641"/>
      <c r="U33" s="640">
        <f>((U20+V20)*100%)/(U27+U27+U20+V20)</f>
        <v>0</v>
      </c>
      <c r="V33" s="641"/>
      <c r="W33" s="640">
        <f>((W20+X20)*100%)/(W27+X27+W20+X20)</f>
      </c>
      <c r="X33" s="641"/>
      <c r="Y33" s="640">
        <f>((Y20+Z20)*100%)/(Y27+Z27+Y20+Z20)</f>
        <v>0.583333333333333</v>
      </c>
      <c r="Z33" s="641"/>
      <c r="AA33" s="640">
        <f>((AA20+AB20)*100%)/(AA27+AB27+AA20+AB20)</f>
        <v>0.666666666666667</v>
      </c>
      <c r="AB33" s="641"/>
      <c r="AC33" s="640">
        <f>((AC20+AD20)*100%)/(AC27+AD27+AC20+AD20)</f>
      </c>
      <c r="AD33" s="641"/>
      <c r="AE33" s="640">
        <f>((AE20+AF20)*100%)/(AE27+AF27+AE20+AF20)</f>
      </c>
      <c r="AF33" s="641"/>
      <c r="AG33" s="640">
        <f>((AG20+AH20)*100%)/(AG27+AH27+AG20+AH20)</f>
      </c>
      <c r="AH33" s="641"/>
      <c r="AI33" s="640">
        <f>((AI20+AJ20)*100%)/(AI27+AJ27+AI20+AJ20)</f>
      </c>
      <c r="AJ33" s="641"/>
      <c r="AK33" s="645"/>
      <c r="AL33" s="646"/>
      <c r="AM33" s="390"/>
      <c r="AN33" s="646"/>
      <c r="AO33" s="390"/>
      <c r="AP33" s="646"/>
      <c r="AQ33" s="390"/>
      <c r="AR33" s="646"/>
      <c r="AS33" s="390"/>
      <c r="AT33" s="646"/>
      <c r="AU33" s="390"/>
      <c r="AV33" s="390"/>
      <c r="AW33" s="390"/>
      <c r="AX33" s="390"/>
      <c r="AY33" s="390"/>
      <c r="AZ33" s="390"/>
      <c r="BA33" s="390"/>
      <c r="BB33" s="390"/>
      <c r="BC33" s="390"/>
      <c r="BD33" s="390"/>
      <c r="BE33" s="390"/>
      <c r="BF33" s="390"/>
      <c r="BG33" s="390"/>
      <c r="BH33" s="390"/>
      <c r="BI33" s="390"/>
      <c r="BJ33" s="390"/>
      <c r="BK33" s="390"/>
      <c r="BL33" s="390"/>
      <c r="BM33" s="390"/>
      <c r="BN33" s="390"/>
      <c r="BO33" s="390"/>
      <c r="BP33" s="390"/>
      <c r="BQ33" s="390"/>
      <c r="BR33" s="390"/>
      <c r="BS33" s="390"/>
      <c r="BT33" s="390"/>
      <c r="BU33" s="390"/>
      <c r="BV33" s="390"/>
      <c r="BW33" s="390"/>
      <c r="BX33" s="390"/>
      <c r="BY33" s="390"/>
      <c r="BZ33" s="390"/>
      <c r="CA33" s="390"/>
      <c r="CB33" s="390"/>
      <c r="CC33" s="390"/>
      <c r="CD33" s="390"/>
      <c r="CE33" s="390"/>
      <c r="CF33" s="390"/>
      <c r="CG33" s="390"/>
      <c r="CH33" s="390"/>
      <c r="CI33" s="390"/>
      <c r="CJ33" s="390"/>
      <c r="CK33" s="390"/>
      <c r="CL33" s="390"/>
      <c r="CM33" s="390"/>
      <c r="CN33" s="390"/>
      <c r="CO33" s="390"/>
      <c r="CP33" s="390"/>
      <c r="CQ33" s="390"/>
      <c r="CR33" s="390"/>
      <c r="CS33" s="390"/>
      <c r="CT33" s="390"/>
      <c r="CU33" s="390"/>
      <c r="CV33" s="390"/>
      <c r="CW33" s="390"/>
      <c r="CX33" s="390"/>
      <c r="CY33" s="390"/>
      <c r="CZ33" s="390"/>
      <c r="DA33" s="390"/>
      <c r="DB33" s="390"/>
      <c r="DC33" s="390"/>
      <c r="DD33" s="390"/>
      <c r="DE33" s="390"/>
      <c r="DF33" s="390"/>
      <c r="DG33" s="390"/>
      <c r="DH33" s="390"/>
      <c r="DI33" s="390"/>
      <c r="DJ33" s="390"/>
      <c r="DK33" s="390"/>
      <c r="DL33" s="390"/>
      <c r="DM33" s="390"/>
      <c r="DN33" s="390"/>
      <c r="DO33" s="390"/>
      <c r="DP33" s="390"/>
      <c r="DQ33" s="390"/>
      <c r="DR33" s="390"/>
      <c r="DS33" s="390"/>
      <c r="DT33" s="390"/>
      <c r="DU33" s="390"/>
      <c r="DV33" s="390"/>
      <c r="DW33" s="390"/>
      <c r="DX33" s="390"/>
      <c r="DY33" s="390"/>
      <c r="DZ33" s="390"/>
      <c r="EA33" s="390"/>
      <c r="EB33" s="390"/>
      <c r="EC33" s="390"/>
      <c r="ED33" s="390"/>
      <c r="EE33" s="390"/>
      <c r="EF33" s="390"/>
      <c r="EG33" s="390"/>
      <c r="EH33" s="390"/>
      <c r="EI33" s="390"/>
      <c r="EJ33" s="390"/>
      <c r="EK33" s="390"/>
      <c r="EL33" s="390"/>
      <c r="EM33" s="390"/>
      <c r="EN33" s="390"/>
      <c r="EO33" s="390"/>
      <c r="EP33" s="390"/>
      <c r="EQ33" s="390"/>
      <c r="ER33" s="390"/>
      <c r="ES33" s="390"/>
      <c r="ET33" s="390"/>
      <c r="EU33" s="390"/>
      <c r="EV33" s="390"/>
      <c r="EW33" s="390"/>
      <c r="EX33" s="390"/>
      <c r="EY33" s="390"/>
      <c r="EZ33" s="390"/>
      <c r="FA33" s="390"/>
      <c r="FB33" s="390"/>
    </row>
    <row r="34" ht="22.7" customHeight="1">
      <c r="A34" s="555">
        <f>AVERAGE(D34:AF34)</f>
      </c>
      <c r="B34" t="s" s="638">
        <v>229</v>
      </c>
      <c r="C34" s="639"/>
      <c r="D34" s="640">
        <f>((D21+E21)*100%)/(D19+E19)</f>
        <v>1</v>
      </c>
      <c r="E34" s="644"/>
      <c r="F34" s="640">
        <f>((F21+G21)*100%)/(F19+G19)</f>
        <v>1</v>
      </c>
      <c r="G34" s="644"/>
      <c r="H34" s="640">
        <f>((H21+I21)*100%)/(H19+I19)</f>
        <v>0.714285714285714</v>
      </c>
      <c r="I34" s="644"/>
      <c r="J34" s="642">
        <f>((J21+L21)*100%)/(J19+L19)</f>
        <v>0.75</v>
      </c>
      <c r="K34" s="643"/>
      <c r="L34" s="644"/>
      <c r="M34" s="640">
        <f>((M21+N21)*100%)/(M19+N19)</f>
        <v>1</v>
      </c>
      <c r="N34" s="644"/>
      <c r="O34" s="640">
        <f>((O21+P21)*100%)/(O19+P19)</f>
      </c>
      <c r="P34" s="644"/>
      <c r="Q34" s="640">
        <f>((Q21+R21)*100%)/(Q19+R19)</f>
        <v>0.8</v>
      </c>
      <c r="R34" s="644"/>
      <c r="S34" s="640">
        <f>((S21+T21)*100%)/(S19+T19)</f>
      </c>
      <c r="T34" s="644"/>
      <c r="U34" s="640">
        <f>((U21+U21)*100%)/(U19+U19)</f>
        <v>0</v>
      </c>
      <c r="V34" s="644"/>
      <c r="W34" s="640">
        <f>((W21+X21)*100%)/(W19+X19)</f>
      </c>
      <c r="X34" s="644"/>
      <c r="Y34" s="640">
        <f>((Y21+Z21)*100%)/(Y19+Z19)</f>
        <v>0.75</v>
      </c>
      <c r="Z34" s="644"/>
      <c r="AA34" s="640">
        <f>((AA21+AB21)*100%)/(AA19+AB19)</f>
        <v>1</v>
      </c>
      <c r="AB34" s="644"/>
      <c r="AC34" s="640">
        <f>((AC21+AD21)*100%)/(AC19+AD19)</f>
      </c>
      <c r="AD34" s="644"/>
      <c r="AE34" s="640">
        <f>((AE21+AF21)*100%)/(AE19+AF19)</f>
      </c>
      <c r="AF34" s="644"/>
      <c r="AG34" s="640">
        <f>((AG21+AH21)*100%)/(AG19+AH19)</f>
      </c>
      <c r="AH34" s="644"/>
      <c r="AI34" s="640">
        <f>((AI21+AJ21)*100%)/(AI19+AJ19)</f>
      </c>
      <c r="AJ34" s="647"/>
      <c r="AK34" s="390"/>
      <c r="AL34" s="493"/>
      <c r="AM34" s="390"/>
      <c r="AN34" s="493"/>
      <c r="AO34" s="390"/>
      <c r="AP34" s="493"/>
      <c r="AQ34" s="390"/>
      <c r="AR34" s="493"/>
      <c r="AS34" s="390"/>
      <c r="AT34" s="493"/>
      <c r="AU34" s="390"/>
      <c r="AV34" s="390"/>
      <c r="AW34" s="390"/>
      <c r="AX34" s="390"/>
      <c r="AY34" s="390"/>
      <c r="AZ34" s="390"/>
      <c r="BA34" s="390"/>
      <c r="BB34" s="390"/>
      <c r="BC34" s="390"/>
      <c r="BD34" s="390"/>
      <c r="BE34" s="390"/>
      <c r="BF34" s="390"/>
      <c r="BG34" s="390"/>
      <c r="BH34" s="390"/>
      <c r="BI34" s="390"/>
      <c r="BJ34" s="390"/>
      <c r="BK34" s="390"/>
      <c r="BL34" s="390"/>
      <c r="BM34" s="390"/>
      <c r="BN34" s="390"/>
      <c r="BO34" s="390"/>
      <c r="BP34" s="390"/>
      <c r="BQ34" s="390"/>
      <c r="BR34" s="390"/>
      <c r="BS34" s="390"/>
      <c r="BT34" s="390"/>
      <c r="BU34" s="390"/>
      <c r="BV34" s="390"/>
      <c r="BW34" s="390"/>
      <c r="BX34" s="390"/>
      <c r="BY34" s="390"/>
      <c r="BZ34" s="390"/>
      <c r="CA34" s="390"/>
      <c r="CB34" s="390"/>
      <c r="CC34" s="390"/>
      <c r="CD34" s="390"/>
      <c r="CE34" s="390"/>
      <c r="CF34" s="390"/>
      <c r="CG34" s="390"/>
      <c r="CH34" s="390"/>
      <c r="CI34" s="390"/>
      <c r="CJ34" s="390"/>
      <c r="CK34" s="390"/>
      <c r="CL34" s="390"/>
      <c r="CM34" s="390"/>
      <c r="CN34" s="390"/>
      <c r="CO34" s="390"/>
      <c r="CP34" s="390"/>
      <c r="CQ34" s="390"/>
      <c r="CR34" s="390"/>
      <c r="CS34" s="390"/>
      <c r="CT34" s="390"/>
      <c r="CU34" s="390"/>
      <c r="CV34" s="390"/>
      <c r="CW34" s="390"/>
      <c r="CX34" s="390"/>
      <c r="CY34" s="390"/>
      <c r="CZ34" s="390"/>
      <c r="DA34" s="390"/>
      <c r="DB34" s="390"/>
      <c r="DC34" s="390"/>
      <c r="DD34" s="390"/>
      <c r="DE34" s="390"/>
      <c r="DF34" s="390"/>
      <c r="DG34" s="390"/>
      <c r="DH34" s="390"/>
      <c r="DI34" s="390"/>
      <c r="DJ34" s="390"/>
      <c r="DK34" s="390"/>
      <c r="DL34" s="390"/>
      <c r="DM34" s="390"/>
      <c r="DN34" s="390"/>
      <c r="DO34" s="390"/>
      <c r="DP34" s="390"/>
      <c r="DQ34" s="390"/>
      <c r="DR34" s="390"/>
      <c r="DS34" s="390"/>
      <c r="DT34" s="390"/>
      <c r="DU34" s="390"/>
      <c r="DV34" s="390"/>
      <c r="DW34" s="390"/>
      <c r="DX34" s="390"/>
      <c r="DY34" s="390"/>
      <c r="DZ34" s="390"/>
      <c r="EA34" s="390"/>
      <c r="EB34" s="390"/>
      <c r="EC34" s="390"/>
      <c r="ED34" s="390"/>
      <c r="EE34" s="390"/>
      <c r="EF34" s="390"/>
      <c r="EG34" s="390"/>
      <c r="EH34" s="390"/>
      <c r="EI34" s="390"/>
      <c r="EJ34" s="390"/>
      <c r="EK34" s="390"/>
      <c r="EL34" s="390"/>
      <c r="EM34" s="390"/>
      <c r="EN34" s="390"/>
      <c r="EO34" s="390"/>
      <c r="EP34" s="390"/>
      <c r="EQ34" s="390"/>
      <c r="ER34" s="390"/>
      <c r="ES34" s="390"/>
      <c r="ET34" s="390"/>
      <c r="EU34" s="390"/>
      <c r="EV34" s="390"/>
      <c r="EW34" s="390"/>
      <c r="EX34" s="390"/>
      <c r="EY34" s="390"/>
      <c r="EZ34" s="390"/>
      <c r="FA34" s="390"/>
      <c r="FB34" s="390"/>
    </row>
    <row r="35" ht="22.7" customHeight="1">
      <c r="A35" s="648">
        <f>AVERAGE(D35:AF35)</f>
      </c>
      <c r="B35" t="s" s="649">
        <v>230</v>
      </c>
      <c r="C35" s="650"/>
      <c r="D35" s="651">
        <f>((D11+E11)*100%)/(D11+E11+D30+E30)</f>
        <v>0.483870967741935</v>
      </c>
      <c r="E35" s="652"/>
      <c r="F35" s="651">
        <f>((F11+G11)*100%)/(F11+G11+F30+G30)</f>
        <v>0.27027027027027</v>
      </c>
      <c r="G35" s="652"/>
      <c r="H35" s="651">
        <f>((H11+I11)*100%)/(H11+I11+H30+I30)</f>
        <v>0.307692307692308</v>
      </c>
      <c r="I35" s="652"/>
      <c r="J35" s="653">
        <f>((J11+L11)*100%)/(J11+L11+J30+L30)</f>
        <v>0.272727272727273</v>
      </c>
      <c r="K35" s="654"/>
      <c r="L35" s="652"/>
      <c r="M35" s="651">
        <f>((M11+N11)*100%)/(M11+N11+M30+N30)</f>
        <v>0.405405405405405</v>
      </c>
      <c r="N35" s="652"/>
      <c r="O35" s="651">
        <f>((O11+P11)*100%)/(O11+P11+O30+P30)</f>
      </c>
      <c r="P35" s="652"/>
      <c r="Q35" s="651">
        <f>((Q11+R11)*100%)/(Q11+R11+Q30+R30)</f>
        <v>0.222222222222222</v>
      </c>
      <c r="R35" s="652"/>
      <c r="S35" s="651">
        <f>((S11+T11)*100%)/(S11+T11+S30+T30)</f>
      </c>
      <c r="T35" s="652"/>
      <c r="U35" s="651">
        <f>((U11+V11)*100%)/(U11+V11+U30+V30)</f>
        <v>0</v>
      </c>
      <c r="V35" s="652"/>
      <c r="W35" s="651">
        <f>((W11+X11)*100%)/(W11+X11+W30+X30)</f>
      </c>
      <c r="X35" s="652"/>
      <c r="Y35" s="651">
        <f>((Y11+Z11)*100%)/(Y11+Z11+Y30+Z30)</f>
        <v>0.323529411764706</v>
      </c>
      <c r="Z35" s="652"/>
      <c r="AA35" s="651">
        <f>((AA11+AB11)*100%)/(AA11+AB11+AA30+AB30)</f>
        <v>0</v>
      </c>
      <c r="AB35" s="652"/>
      <c r="AC35" s="651">
        <f>((AC11+AD11)*100%)/(AC11+AD11+AC30+AD30)</f>
      </c>
      <c r="AD35" s="652"/>
      <c r="AE35" s="651">
        <f>((AE11+AF11)*100%)/(AE11+AF11+AE30+AF30)</f>
      </c>
      <c r="AF35" s="652"/>
      <c r="AG35" s="651">
        <f>((AG11+AH11)*100%)/(AG11+AH11+AG30+AH30)</f>
      </c>
      <c r="AH35" s="652"/>
      <c r="AI35" s="651">
        <f>((AI11+AJ11)*100%)/(AI11+AJ11+AI30+AJ30)</f>
      </c>
      <c r="AJ35" s="655"/>
      <c r="AK35" s="390"/>
      <c r="AL35" s="493"/>
      <c r="AM35" s="390"/>
      <c r="AN35" s="493"/>
      <c r="AO35" s="390"/>
      <c r="AP35" s="493"/>
      <c r="AQ35" s="390"/>
      <c r="AR35" s="493"/>
      <c r="AS35" s="390"/>
      <c r="AT35" s="493"/>
      <c r="AU35" s="390"/>
      <c r="AV35" s="390"/>
      <c r="AW35" s="390"/>
      <c r="AX35" s="390"/>
      <c r="AY35" s="390"/>
      <c r="AZ35" s="390"/>
      <c r="BA35" s="390"/>
      <c r="BB35" s="390"/>
      <c r="BC35" s="390"/>
      <c r="BD35" s="390"/>
      <c r="BE35" s="390"/>
      <c r="BF35" s="390"/>
      <c r="BG35" s="390"/>
      <c r="BH35" s="390"/>
      <c r="BI35" s="390"/>
      <c r="BJ35" s="656"/>
      <c r="BK35" s="657"/>
      <c r="BL35" s="657"/>
      <c r="BM35" s="657"/>
      <c r="BN35" s="657"/>
      <c r="BO35" s="657"/>
      <c r="BP35" s="657"/>
      <c r="BQ35" s="657"/>
      <c r="BR35" s="657"/>
      <c r="BS35" s="657"/>
      <c r="BT35" s="657"/>
      <c r="BU35" s="657"/>
      <c r="BV35" s="657"/>
      <c r="BW35" s="657"/>
      <c r="BX35" s="657"/>
      <c r="BY35" s="657"/>
      <c r="BZ35" s="657"/>
      <c r="CA35" s="657"/>
      <c r="CB35" s="657"/>
      <c r="CC35" s="657"/>
      <c r="CD35" s="657"/>
      <c r="CE35" s="657"/>
      <c r="CF35" s="657"/>
      <c r="CG35" s="657"/>
      <c r="CH35" s="657"/>
      <c r="CI35" s="657"/>
      <c r="CJ35" s="657"/>
      <c r="CK35" s="657"/>
      <c r="CL35" s="657"/>
      <c r="CM35" s="657"/>
      <c r="CN35" s="657"/>
      <c r="CO35" s="657"/>
      <c r="CP35" s="657"/>
      <c r="CQ35" s="657"/>
      <c r="CR35" s="657"/>
      <c r="CS35" s="657"/>
      <c r="CT35" s="657"/>
      <c r="CU35" s="657"/>
      <c r="CV35" s="657"/>
      <c r="CW35" s="657"/>
      <c r="CX35" s="657"/>
      <c r="CY35" s="657"/>
      <c r="CZ35" s="657"/>
      <c r="DA35" s="657"/>
      <c r="DB35" s="657"/>
      <c r="DC35" s="657"/>
      <c r="DD35" s="657"/>
      <c r="DE35" s="657"/>
      <c r="DF35" s="657"/>
      <c r="DG35" s="657"/>
      <c r="DH35" s="657"/>
      <c r="DI35" s="657"/>
      <c r="DJ35" s="657"/>
      <c r="DK35" s="657"/>
      <c r="DL35" s="657"/>
      <c r="DM35" s="657"/>
      <c r="DN35" s="657"/>
      <c r="DO35" s="657"/>
      <c r="DP35" s="657"/>
      <c r="DQ35" s="657"/>
      <c r="DR35" s="657"/>
      <c r="DS35" s="657"/>
      <c r="DT35" s="657"/>
      <c r="DU35" s="657"/>
      <c r="DV35" s="657"/>
      <c r="DW35" s="657"/>
      <c r="DX35" s="657"/>
      <c r="DY35" s="657"/>
      <c r="DZ35" s="657"/>
      <c r="EA35" s="657"/>
      <c r="EB35" s="657"/>
      <c r="EC35" s="657"/>
      <c r="ED35" s="657"/>
      <c r="EE35" s="657"/>
      <c r="EF35" s="657"/>
      <c r="EG35" s="657"/>
      <c r="EH35" s="657"/>
      <c r="EI35" s="657"/>
      <c r="EJ35" s="657"/>
      <c r="EK35" s="657"/>
      <c r="EL35" s="657"/>
      <c r="EM35" s="657"/>
      <c r="EN35" s="657"/>
      <c r="EO35" s="657"/>
      <c r="EP35" s="657"/>
      <c r="EQ35" s="657"/>
      <c r="ER35" s="657"/>
      <c r="ES35" s="657"/>
      <c r="ET35" s="657"/>
      <c r="EU35" s="657"/>
      <c r="EV35" s="657"/>
      <c r="EW35" s="657"/>
      <c r="EX35" s="657"/>
      <c r="EY35" s="657"/>
      <c r="EZ35" s="657"/>
      <c r="FA35" s="657"/>
      <c r="FB35" s="658"/>
    </row>
    <row r="36" ht="22.7" customHeight="1">
      <c r="A36" s="165"/>
      <c r="B36" s="165"/>
      <c r="C36" s="165"/>
      <c r="D36" s="165"/>
      <c r="E36" s="165"/>
      <c r="F36" s="166"/>
      <c r="G36" s="166"/>
      <c r="H36" s="165"/>
      <c r="I36" s="165"/>
      <c r="J36" s="165"/>
      <c r="K36" s="165"/>
      <c r="L36" s="166"/>
      <c r="M36" s="166"/>
      <c r="N36" s="165"/>
      <c r="O36" s="165"/>
      <c r="P36" s="165"/>
      <c r="Q36" s="165"/>
      <c r="R36" s="165"/>
      <c r="S36" s="166"/>
      <c r="T36" s="166"/>
      <c r="U36" s="165"/>
      <c r="V36" s="165"/>
      <c r="W36" s="165"/>
      <c r="X36" s="166"/>
      <c r="Y36" s="166"/>
      <c r="Z36" s="165"/>
      <c r="AA36" s="165"/>
      <c r="AB36" s="165"/>
      <c r="AC36" s="165"/>
      <c r="AD36" s="165"/>
      <c r="AE36" s="166"/>
      <c r="AF36" s="166"/>
      <c r="AG36" s="165"/>
      <c r="AH36" s="165"/>
      <c r="AI36" s="165"/>
      <c r="AJ36" s="166"/>
      <c r="AK36" s="659"/>
      <c r="AL36" s="660"/>
      <c r="AM36" s="659"/>
      <c r="AN36" s="659"/>
      <c r="AO36" s="660"/>
      <c r="AP36" s="660"/>
      <c r="AQ36" s="659"/>
      <c r="AR36" s="659"/>
      <c r="AS36" s="660"/>
      <c r="AT36" s="660"/>
      <c r="AU36" s="660"/>
      <c r="AV36" s="659"/>
      <c r="AW36" s="659"/>
      <c r="AX36" s="660"/>
      <c r="AY36" s="660"/>
      <c r="AZ36" s="659"/>
      <c r="BA36" s="659"/>
      <c r="BB36" s="660"/>
      <c r="BC36" s="660"/>
      <c r="BD36" s="660"/>
      <c r="BE36" s="659"/>
      <c r="BF36" s="659"/>
      <c r="BG36" s="660"/>
      <c r="BH36" s="660"/>
      <c r="BI36" s="659"/>
      <c r="BJ36" s="173"/>
      <c r="BK36" s="517"/>
      <c r="BL36" s="517"/>
      <c r="BM36" s="517"/>
      <c r="BN36" s="173"/>
      <c r="BO36" s="173"/>
      <c r="BP36" s="517"/>
      <c r="BQ36" s="517"/>
      <c r="BR36" s="173"/>
      <c r="BS36" s="173"/>
      <c r="BT36" s="517"/>
      <c r="BU36" s="517"/>
      <c r="BV36" s="517"/>
      <c r="BW36" s="173"/>
      <c r="BX36" s="173"/>
      <c r="BY36" s="517"/>
      <c r="BZ36" s="517"/>
      <c r="CA36" s="173"/>
      <c r="CB36" s="173"/>
      <c r="CC36" s="517"/>
      <c r="CD36" s="517"/>
      <c r="CE36" s="517"/>
      <c r="CF36" s="173"/>
      <c r="CG36" s="173"/>
      <c r="CH36" s="517"/>
      <c r="CI36" s="517"/>
      <c r="CJ36" s="173"/>
      <c r="CK36" s="173"/>
      <c r="CL36" s="517"/>
      <c r="CM36" s="517"/>
      <c r="CN36" s="517"/>
      <c r="CO36" s="173"/>
      <c r="CP36" s="173"/>
      <c r="CQ36" s="517"/>
      <c r="CR36" s="517"/>
      <c r="CS36" s="173"/>
      <c r="CT36" s="173"/>
      <c r="CU36" s="517"/>
      <c r="CV36" s="517"/>
      <c r="CW36" s="517"/>
      <c r="CX36" s="173"/>
      <c r="CY36" s="173"/>
      <c r="CZ36" s="517"/>
      <c r="DA36" s="517"/>
      <c r="DB36" s="173"/>
      <c r="DC36" s="173"/>
      <c r="DD36" s="517"/>
      <c r="DE36" s="517"/>
      <c r="DF36" s="517"/>
      <c r="DG36" s="173"/>
      <c r="DH36" s="173"/>
      <c r="DI36" s="517"/>
      <c r="DJ36" s="517"/>
      <c r="DK36" s="173"/>
      <c r="DL36" s="173"/>
      <c r="DM36" s="517"/>
      <c r="DN36" s="517"/>
      <c r="DO36" s="517"/>
      <c r="DP36" s="173"/>
      <c r="DQ36" s="173"/>
      <c r="DR36" s="517"/>
      <c r="DS36" s="517"/>
      <c r="DT36" s="173"/>
      <c r="DU36" s="173"/>
      <c r="DV36" s="517"/>
      <c r="DW36" s="517"/>
      <c r="DX36" s="517"/>
      <c r="DY36" s="173"/>
      <c r="DZ36" s="173"/>
      <c r="EA36" s="517"/>
      <c r="EB36" s="517"/>
      <c r="EC36" s="173"/>
      <c r="ED36" s="173"/>
      <c r="EE36" s="517"/>
      <c r="EF36" s="517"/>
      <c r="EG36" s="517"/>
      <c r="EH36" s="173"/>
      <c r="EI36" s="173"/>
      <c r="EJ36" s="517"/>
      <c r="EK36" s="517"/>
      <c r="EL36" s="173"/>
      <c r="EM36" s="173"/>
      <c r="EN36" s="517"/>
      <c r="EO36" s="517"/>
      <c r="EP36" s="517"/>
      <c r="EQ36" s="173"/>
      <c r="ER36" s="173"/>
      <c r="ES36" s="517"/>
      <c r="ET36" s="517"/>
      <c r="EU36" s="173"/>
      <c r="EV36" s="173"/>
      <c r="EW36" s="517"/>
      <c r="EX36" s="517"/>
      <c r="EY36" s="517"/>
      <c r="EZ36" s="173"/>
      <c r="FA36" s="173"/>
      <c r="FB36" s="517"/>
    </row>
    <row r="37" ht="22.7" customHeight="1">
      <c r="A37" s="7"/>
      <c r="B37" s="7"/>
      <c r="C37" s="7"/>
      <c r="D37" s="7"/>
      <c r="E37" s="7"/>
      <c r="F37" s="170"/>
      <c r="G37" s="170"/>
      <c r="H37" s="7"/>
      <c r="I37" s="7"/>
      <c r="J37" s="7"/>
      <c r="K37" s="7"/>
      <c r="L37" s="170"/>
      <c r="M37" s="170"/>
      <c r="N37" s="7"/>
      <c r="O37" s="7"/>
      <c r="P37" s="7"/>
      <c r="Q37" s="7"/>
      <c r="R37" s="7"/>
      <c r="S37" s="170"/>
      <c r="T37" s="170"/>
      <c r="U37" s="7"/>
      <c r="V37" s="7"/>
      <c r="W37" s="7"/>
      <c r="X37" s="170"/>
      <c r="Y37" s="170"/>
      <c r="Z37" s="7"/>
      <c r="AA37" s="7"/>
      <c r="AB37" s="7"/>
      <c r="AC37" s="7"/>
      <c r="AD37" s="7"/>
      <c r="AE37" s="170"/>
      <c r="AF37" s="170"/>
      <c r="AG37" s="7"/>
      <c r="AH37" s="7"/>
      <c r="AI37" s="7"/>
      <c r="AJ37" s="170"/>
      <c r="AK37" s="170"/>
      <c r="AL37" s="7"/>
      <c r="AM37" s="170"/>
      <c r="AN37" s="170"/>
      <c r="AO37" s="7"/>
      <c r="AP37" s="7"/>
      <c r="AQ37" s="170"/>
      <c r="AR37" s="170"/>
      <c r="AS37" s="7"/>
      <c r="AT37" s="7"/>
      <c r="AU37" s="7"/>
      <c r="AV37" s="170"/>
      <c r="AW37" s="170"/>
      <c r="AX37" s="7"/>
      <c r="AY37" s="7"/>
      <c r="AZ37" s="170"/>
      <c r="BA37" s="170"/>
      <c r="BB37" s="7"/>
      <c r="BC37" s="7"/>
      <c r="BD37" s="7"/>
      <c r="BE37" s="170"/>
      <c r="BF37" s="170"/>
      <c r="BG37" s="7"/>
      <c r="BH37" s="7"/>
      <c r="BI37" s="170"/>
      <c r="BJ37" s="170"/>
      <c r="BK37" s="7"/>
      <c r="BL37" s="7"/>
      <c r="BM37" s="7"/>
      <c r="BN37" s="170"/>
      <c r="BO37" s="170"/>
      <c r="BP37" s="7"/>
      <c r="BQ37" s="7"/>
      <c r="BR37" s="170"/>
      <c r="BS37" s="170"/>
      <c r="BT37" s="7"/>
      <c r="BU37" s="7"/>
      <c r="BV37" s="7"/>
      <c r="BW37" s="170"/>
      <c r="BX37" s="170"/>
      <c r="BY37" s="7"/>
      <c r="BZ37" s="7"/>
      <c r="CA37" s="170"/>
      <c r="CB37" s="170"/>
      <c r="CC37" s="7"/>
      <c r="CD37" s="7"/>
      <c r="CE37" s="7"/>
      <c r="CF37" s="170"/>
      <c r="CG37" s="170"/>
      <c r="CH37" s="7"/>
      <c r="CI37" s="7"/>
      <c r="CJ37" s="170"/>
      <c r="CK37" s="170"/>
      <c r="CL37" s="7"/>
      <c r="CM37" s="7"/>
      <c r="CN37" s="7"/>
      <c r="CO37" s="170"/>
      <c r="CP37" s="170"/>
      <c r="CQ37" s="7"/>
      <c r="CR37" s="7"/>
      <c r="CS37" s="170"/>
      <c r="CT37" s="170"/>
      <c r="CU37" s="7"/>
      <c r="CV37" s="7"/>
      <c r="CW37" s="7"/>
      <c r="CX37" s="170"/>
      <c r="CY37" s="170"/>
      <c r="CZ37" s="7"/>
      <c r="DA37" s="7"/>
      <c r="DB37" s="170"/>
      <c r="DC37" s="170"/>
      <c r="DD37" s="7"/>
      <c r="DE37" s="7"/>
      <c r="DF37" s="7"/>
      <c r="DG37" s="170"/>
      <c r="DH37" s="170"/>
      <c r="DI37" s="7"/>
      <c r="DJ37" s="7"/>
      <c r="DK37" s="170"/>
      <c r="DL37" s="170"/>
      <c r="DM37" s="7"/>
      <c r="DN37" s="7"/>
      <c r="DO37" s="7"/>
      <c r="DP37" s="170"/>
      <c r="DQ37" s="170"/>
      <c r="DR37" s="7"/>
      <c r="DS37" s="7"/>
      <c r="DT37" s="170"/>
      <c r="DU37" s="170"/>
      <c r="DV37" s="7"/>
      <c r="DW37" s="7"/>
      <c r="DX37" s="7"/>
      <c r="DY37" s="170"/>
      <c r="DZ37" s="170"/>
      <c r="EA37" s="7"/>
      <c r="EB37" s="7"/>
      <c r="EC37" s="170"/>
      <c r="ED37" s="170"/>
      <c r="EE37" s="7"/>
      <c r="EF37" s="7"/>
      <c r="EG37" s="7"/>
      <c r="EH37" s="170"/>
      <c r="EI37" s="170"/>
      <c r="EJ37" s="7"/>
      <c r="EK37" s="7"/>
      <c r="EL37" s="170"/>
      <c r="EM37" s="170"/>
      <c r="EN37" s="7"/>
      <c r="EO37" s="7"/>
      <c r="EP37" s="7"/>
      <c r="EQ37" s="170"/>
      <c r="ER37" s="170"/>
      <c r="ES37" s="7"/>
      <c r="ET37" s="7"/>
      <c r="EU37" s="170"/>
      <c r="EV37" s="170"/>
      <c r="EW37" s="7"/>
      <c r="EX37" s="7"/>
      <c r="EY37" s="7"/>
      <c r="EZ37" s="170"/>
      <c r="FA37" s="170"/>
      <c r="FB37" s="7"/>
    </row>
    <row r="38" ht="22.7" customHeight="1">
      <c r="A38" s="661"/>
      <c r="B38" s="662"/>
      <c r="C38" s="663"/>
      <c r="D38" t="s" s="12">
        <v>231</v>
      </c>
      <c r="E38" s="13"/>
      <c r="F38" s="14"/>
      <c r="G38" s="14"/>
      <c r="H38" s="14"/>
      <c r="I38" s="14"/>
      <c r="J38" s="14"/>
      <c r="K38" s="14"/>
      <c r="L38" s="15"/>
      <c r="M38" s="13"/>
      <c r="N38" t="s" s="12">
        <v>232</v>
      </c>
      <c r="O38" s="13"/>
      <c r="P38" s="14"/>
      <c r="Q38" s="14"/>
      <c r="R38" s="14"/>
      <c r="S38" s="14"/>
      <c r="T38" s="14"/>
      <c r="U38" s="15"/>
      <c r="V38" s="13"/>
      <c r="W38" t="s" s="12">
        <v>233</v>
      </c>
      <c r="X38" s="13"/>
      <c r="Y38" s="14"/>
      <c r="Z38" s="14"/>
      <c r="AA38" s="14"/>
      <c r="AB38" s="14"/>
      <c r="AC38" s="14"/>
      <c r="AD38" s="15"/>
      <c r="AE38" s="13"/>
      <c r="AF38" t="s" s="12">
        <v>234</v>
      </c>
      <c r="AG38" s="13"/>
      <c r="AH38" s="14"/>
      <c r="AI38" s="14"/>
      <c r="AJ38" s="14"/>
      <c r="AK38" s="14"/>
      <c r="AL38" s="14"/>
      <c r="AM38" s="15"/>
      <c r="AN38" s="13"/>
      <c r="AO38" t="s" s="12">
        <v>235</v>
      </c>
      <c r="AP38" s="13"/>
      <c r="AQ38" s="14"/>
      <c r="AR38" s="14"/>
      <c r="AS38" s="14"/>
      <c r="AT38" s="14"/>
      <c r="AU38" s="14"/>
      <c r="AV38" s="15"/>
      <c r="AW38" s="13"/>
      <c r="AX38" t="s" s="12">
        <v>236</v>
      </c>
      <c r="AY38" s="13"/>
      <c r="AZ38" s="14"/>
      <c r="BA38" s="14"/>
      <c r="BB38" s="14"/>
      <c r="BC38" s="14"/>
      <c r="BD38" s="14"/>
      <c r="BE38" s="15"/>
      <c r="BF38" s="13"/>
      <c r="BG38" t="s" s="664">
        <v>237</v>
      </c>
      <c r="BH38" s="19"/>
      <c r="BI38" s="16"/>
      <c r="BJ38" s="16"/>
      <c r="BK38" s="16"/>
      <c r="BL38" s="16"/>
      <c r="BM38" s="16"/>
      <c r="BN38" s="20"/>
      <c r="BO38" s="19"/>
      <c r="BP38" t="s" s="664">
        <v>238</v>
      </c>
      <c r="BQ38" s="19"/>
      <c r="BR38" s="16"/>
      <c r="BS38" s="16"/>
      <c r="BT38" s="16"/>
      <c r="BU38" s="16"/>
      <c r="BV38" s="16"/>
      <c r="BW38" s="20"/>
      <c r="BX38" s="19"/>
      <c r="BY38" t="s" s="664">
        <v>239</v>
      </c>
      <c r="BZ38" s="19"/>
      <c r="CA38" s="16"/>
      <c r="CB38" s="16"/>
      <c r="CC38" s="16"/>
      <c r="CD38" s="16"/>
      <c r="CE38" s="16"/>
      <c r="CF38" s="20"/>
      <c r="CG38" s="19"/>
      <c r="CH38" t="s" s="664">
        <v>240</v>
      </c>
      <c r="CI38" s="19"/>
      <c r="CJ38" s="16"/>
      <c r="CK38" s="16"/>
      <c r="CL38" s="16"/>
      <c r="CM38" s="16"/>
      <c r="CN38" s="16"/>
      <c r="CO38" s="20"/>
      <c r="CP38" s="19"/>
      <c r="CQ38" t="s" s="664">
        <v>241</v>
      </c>
      <c r="CR38" s="19"/>
      <c r="CS38" s="16"/>
      <c r="CT38" s="16"/>
      <c r="CU38" s="16"/>
      <c r="CV38" s="16"/>
      <c r="CW38" s="16"/>
      <c r="CX38" s="20"/>
      <c r="CY38" s="19"/>
      <c r="CZ38" t="s" s="664">
        <v>242</v>
      </c>
      <c r="DA38" s="19"/>
      <c r="DB38" s="16"/>
      <c r="DC38" s="16"/>
      <c r="DD38" s="16"/>
      <c r="DE38" s="16"/>
      <c r="DF38" s="16"/>
      <c r="DG38" s="20"/>
      <c r="DH38" s="19"/>
      <c r="DI38" t="s" s="12">
        <v>243</v>
      </c>
      <c r="DJ38" s="13"/>
      <c r="DK38" s="14"/>
      <c r="DL38" s="14"/>
      <c r="DM38" s="14"/>
      <c r="DN38" s="14"/>
      <c r="DO38" s="14"/>
      <c r="DP38" s="15"/>
      <c r="DQ38" s="13"/>
      <c r="DR38" t="s" s="12">
        <v>20</v>
      </c>
      <c r="DS38" s="13"/>
      <c r="DT38" s="14"/>
      <c r="DU38" s="14"/>
      <c r="DV38" s="14"/>
      <c r="DW38" s="14"/>
      <c r="DX38" s="14"/>
      <c r="DY38" s="15"/>
      <c r="DZ38" s="13"/>
      <c r="EA38" s="665"/>
      <c r="EB38" s="13"/>
      <c r="EC38" s="14"/>
      <c r="ED38" s="14"/>
      <c r="EE38" s="14"/>
      <c r="EF38" s="14"/>
      <c r="EG38" s="14"/>
      <c r="EH38" s="15"/>
      <c r="EI38" s="13"/>
      <c r="EJ38" s="665"/>
      <c r="EK38" s="13"/>
      <c r="EL38" s="14"/>
      <c r="EM38" s="14"/>
      <c r="EN38" s="14"/>
      <c r="EO38" s="14"/>
      <c r="EP38" s="14"/>
      <c r="EQ38" s="15"/>
      <c r="ER38" s="13"/>
      <c r="ES38" s="665"/>
      <c r="ET38" s="13"/>
      <c r="EU38" s="14"/>
      <c r="EV38" s="14"/>
      <c r="EW38" s="14"/>
      <c r="EX38" s="14"/>
      <c r="EY38" s="14"/>
      <c r="EZ38" s="15"/>
      <c r="FA38" s="13"/>
      <c r="FB38" s="666"/>
    </row>
    <row r="39" ht="22.7" customHeight="1">
      <c r="A39" t="s" s="667">
        <v>33</v>
      </c>
      <c r="B39" t="s" s="668">
        <v>34</v>
      </c>
      <c r="C39" s="669"/>
      <c r="D39" t="s" s="670">
        <v>40</v>
      </c>
      <c r="E39" t="s" s="26">
        <v>244</v>
      </c>
      <c r="F39" t="s" s="27">
        <v>226</v>
      </c>
      <c r="G39" t="s" s="26">
        <v>51</v>
      </c>
      <c r="H39" t="s" s="27">
        <v>245</v>
      </c>
      <c r="I39" t="s" s="26">
        <v>36</v>
      </c>
      <c r="J39" t="s" s="27">
        <v>52</v>
      </c>
      <c r="K39" s="671"/>
      <c r="L39" t="s" s="26">
        <v>53</v>
      </c>
      <c r="M39" t="s" s="672">
        <v>46</v>
      </c>
      <c r="N39" t="s" s="670">
        <v>40</v>
      </c>
      <c r="O39" t="s" s="26">
        <v>244</v>
      </c>
      <c r="P39" t="s" s="27">
        <v>226</v>
      </c>
      <c r="Q39" t="s" s="26">
        <v>51</v>
      </c>
      <c r="R39" t="s" s="27">
        <v>228</v>
      </c>
      <c r="S39" t="s" s="26">
        <v>36</v>
      </c>
      <c r="T39" t="s" s="27">
        <v>52</v>
      </c>
      <c r="U39" t="s" s="26">
        <v>53</v>
      </c>
      <c r="V39" t="s" s="672">
        <v>46</v>
      </c>
      <c r="W39" t="s" s="670">
        <v>40</v>
      </c>
      <c r="X39" t="s" s="26">
        <v>244</v>
      </c>
      <c r="Y39" t="s" s="27">
        <v>226</v>
      </c>
      <c r="Z39" t="s" s="26">
        <v>51</v>
      </c>
      <c r="AA39" t="s" s="27">
        <v>228</v>
      </c>
      <c r="AB39" t="s" s="26">
        <v>36</v>
      </c>
      <c r="AC39" t="s" s="27">
        <v>52</v>
      </c>
      <c r="AD39" t="s" s="26">
        <v>53</v>
      </c>
      <c r="AE39" t="s" s="672">
        <v>46</v>
      </c>
      <c r="AF39" t="s" s="670">
        <v>40</v>
      </c>
      <c r="AG39" t="s" s="26">
        <v>244</v>
      </c>
      <c r="AH39" t="s" s="27">
        <v>226</v>
      </c>
      <c r="AI39" t="s" s="26">
        <v>51</v>
      </c>
      <c r="AJ39" t="s" s="27">
        <v>228</v>
      </c>
      <c r="AK39" t="s" s="26">
        <v>36</v>
      </c>
      <c r="AL39" t="s" s="27">
        <v>52</v>
      </c>
      <c r="AM39" t="s" s="26">
        <v>53</v>
      </c>
      <c r="AN39" t="s" s="672">
        <v>46</v>
      </c>
      <c r="AO39" t="s" s="670">
        <v>40</v>
      </c>
      <c r="AP39" t="s" s="26">
        <v>244</v>
      </c>
      <c r="AQ39" t="s" s="27">
        <v>226</v>
      </c>
      <c r="AR39" t="s" s="26">
        <v>51</v>
      </c>
      <c r="AS39" t="s" s="27">
        <v>228</v>
      </c>
      <c r="AT39" t="s" s="26">
        <v>36</v>
      </c>
      <c r="AU39" t="s" s="27">
        <v>52</v>
      </c>
      <c r="AV39" t="s" s="26">
        <v>53</v>
      </c>
      <c r="AW39" t="s" s="672">
        <v>46</v>
      </c>
      <c r="AX39" t="s" s="673">
        <v>40</v>
      </c>
      <c r="AY39" t="s" s="674">
        <v>244</v>
      </c>
      <c r="AZ39" t="s" s="675">
        <v>226</v>
      </c>
      <c r="BA39" t="s" s="674">
        <v>51</v>
      </c>
      <c r="BB39" t="s" s="675">
        <v>228</v>
      </c>
      <c r="BC39" t="s" s="674">
        <v>36</v>
      </c>
      <c r="BD39" t="s" s="675">
        <v>52</v>
      </c>
      <c r="BE39" t="s" s="674">
        <v>53</v>
      </c>
      <c r="BF39" t="s" s="676">
        <v>46</v>
      </c>
      <c r="BG39" t="s" s="677">
        <v>40</v>
      </c>
      <c r="BH39" t="s" s="33">
        <v>244</v>
      </c>
      <c r="BI39" t="s" s="28">
        <v>226</v>
      </c>
      <c r="BJ39" t="s" s="33">
        <v>51</v>
      </c>
      <c r="BK39" t="s" s="28">
        <v>228</v>
      </c>
      <c r="BL39" t="s" s="33">
        <v>36</v>
      </c>
      <c r="BM39" t="s" s="28">
        <v>52</v>
      </c>
      <c r="BN39" t="s" s="33">
        <v>53</v>
      </c>
      <c r="BO39" t="s" s="678">
        <v>46</v>
      </c>
      <c r="BP39" t="s" s="677">
        <v>40</v>
      </c>
      <c r="BQ39" t="s" s="33">
        <v>244</v>
      </c>
      <c r="BR39" t="s" s="28">
        <v>226</v>
      </c>
      <c r="BS39" t="s" s="33">
        <v>51</v>
      </c>
      <c r="BT39" t="s" s="28">
        <v>228</v>
      </c>
      <c r="BU39" t="s" s="33">
        <v>36</v>
      </c>
      <c r="BV39" t="s" s="28">
        <v>52</v>
      </c>
      <c r="BW39" t="s" s="33">
        <v>53</v>
      </c>
      <c r="BX39" t="s" s="678">
        <v>46</v>
      </c>
      <c r="BY39" t="s" s="677">
        <v>40</v>
      </c>
      <c r="BZ39" t="s" s="33">
        <v>244</v>
      </c>
      <c r="CA39" t="s" s="28">
        <v>226</v>
      </c>
      <c r="CB39" t="s" s="33">
        <v>51</v>
      </c>
      <c r="CC39" t="s" s="28">
        <v>228</v>
      </c>
      <c r="CD39" t="s" s="33">
        <v>36</v>
      </c>
      <c r="CE39" t="s" s="28">
        <v>52</v>
      </c>
      <c r="CF39" t="s" s="33">
        <v>53</v>
      </c>
      <c r="CG39" t="s" s="678">
        <v>46</v>
      </c>
      <c r="CH39" t="s" s="677">
        <v>40</v>
      </c>
      <c r="CI39" t="s" s="33">
        <v>244</v>
      </c>
      <c r="CJ39" t="s" s="28">
        <v>226</v>
      </c>
      <c r="CK39" t="s" s="33">
        <v>51</v>
      </c>
      <c r="CL39" t="s" s="28">
        <v>228</v>
      </c>
      <c r="CM39" t="s" s="33">
        <v>36</v>
      </c>
      <c r="CN39" t="s" s="28">
        <v>52</v>
      </c>
      <c r="CO39" t="s" s="33">
        <v>53</v>
      </c>
      <c r="CP39" t="s" s="678">
        <v>46</v>
      </c>
      <c r="CQ39" t="s" s="677">
        <v>40</v>
      </c>
      <c r="CR39" t="s" s="33">
        <v>244</v>
      </c>
      <c r="CS39" t="s" s="28">
        <v>226</v>
      </c>
      <c r="CT39" t="s" s="33">
        <v>51</v>
      </c>
      <c r="CU39" t="s" s="28">
        <v>228</v>
      </c>
      <c r="CV39" t="s" s="33">
        <v>36</v>
      </c>
      <c r="CW39" t="s" s="28">
        <v>52</v>
      </c>
      <c r="CX39" t="s" s="33">
        <v>53</v>
      </c>
      <c r="CY39" t="s" s="678">
        <v>46</v>
      </c>
      <c r="CZ39" t="s" s="677">
        <v>40</v>
      </c>
      <c r="DA39" t="s" s="33">
        <v>244</v>
      </c>
      <c r="DB39" t="s" s="28">
        <v>226</v>
      </c>
      <c r="DC39" t="s" s="33">
        <v>51</v>
      </c>
      <c r="DD39" t="s" s="28">
        <v>228</v>
      </c>
      <c r="DE39" t="s" s="33">
        <v>36</v>
      </c>
      <c r="DF39" t="s" s="28">
        <v>52</v>
      </c>
      <c r="DG39" t="s" s="33">
        <v>53</v>
      </c>
      <c r="DH39" t="s" s="678">
        <v>46</v>
      </c>
      <c r="DI39" t="s" s="670">
        <v>40</v>
      </c>
      <c r="DJ39" t="s" s="26">
        <v>244</v>
      </c>
      <c r="DK39" t="s" s="27">
        <v>226</v>
      </c>
      <c r="DL39" t="s" s="26">
        <v>51</v>
      </c>
      <c r="DM39" t="s" s="27">
        <v>228</v>
      </c>
      <c r="DN39" t="s" s="26">
        <v>36</v>
      </c>
      <c r="DO39" t="s" s="27">
        <v>52</v>
      </c>
      <c r="DP39" t="s" s="26">
        <v>53</v>
      </c>
      <c r="DQ39" t="s" s="672">
        <v>46</v>
      </c>
      <c r="DR39" t="s" s="670">
        <v>40</v>
      </c>
      <c r="DS39" t="s" s="26">
        <v>244</v>
      </c>
      <c r="DT39" t="s" s="27">
        <v>226</v>
      </c>
      <c r="DU39" t="s" s="26">
        <v>51</v>
      </c>
      <c r="DV39" t="s" s="27">
        <v>228</v>
      </c>
      <c r="DW39" t="s" s="26">
        <v>36</v>
      </c>
      <c r="DX39" t="s" s="27">
        <v>52</v>
      </c>
      <c r="DY39" t="s" s="26">
        <v>53</v>
      </c>
      <c r="DZ39" t="s" s="672">
        <v>46</v>
      </c>
      <c r="EA39" t="s" s="670">
        <v>40</v>
      </c>
      <c r="EB39" t="s" s="26">
        <v>244</v>
      </c>
      <c r="EC39" t="s" s="27">
        <v>226</v>
      </c>
      <c r="ED39" t="s" s="26">
        <v>51</v>
      </c>
      <c r="EE39" t="s" s="27">
        <v>228</v>
      </c>
      <c r="EF39" t="s" s="26">
        <v>36</v>
      </c>
      <c r="EG39" t="s" s="27">
        <v>52</v>
      </c>
      <c r="EH39" t="s" s="26">
        <v>53</v>
      </c>
      <c r="EI39" t="s" s="672">
        <v>46</v>
      </c>
      <c r="EJ39" t="s" s="670">
        <v>40</v>
      </c>
      <c r="EK39" t="s" s="26">
        <v>244</v>
      </c>
      <c r="EL39" t="s" s="27">
        <v>226</v>
      </c>
      <c r="EM39" t="s" s="26">
        <v>51</v>
      </c>
      <c r="EN39" t="s" s="27">
        <v>228</v>
      </c>
      <c r="EO39" t="s" s="26">
        <v>36</v>
      </c>
      <c r="EP39" t="s" s="27">
        <v>52</v>
      </c>
      <c r="EQ39" t="s" s="26">
        <v>53</v>
      </c>
      <c r="ER39" t="s" s="672">
        <v>46</v>
      </c>
      <c r="ES39" t="s" s="670">
        <v>40</v>
      </c>
      <c r="ET39" t="s" s="26">
        <v>244</v>
      </c>
      <c r="EU39" t="s" s="27">
        <v>226</v>
      </c>
      <c r="EV39" t="s" s="26">
        <v>51</v>
      </c>
      <c r="EW39" t="s" s="27">
        <v>228</v>
      </c>
      <c r="EX39" t="s" s="26">
        <v>36</v>
      </c>
      <c r="EY39" t="s" s="27">
        <v>52</v>
      </c>
      <c r="EZ39" t="s" s="26">
        <v>53</v>
      </c>
      <c r="FA39" t="s" s="672">
        <v>46</v>
      </c>
      <c r="FB39" s="679"/>
    </row>
    <row r="40" ht="22.7" customHeight="1">
      <c r="A40" t="s" s="87">
        <v>54</v>
      </c>
      <c r="B40" s="680">
        <f>((H40+R40+AA40+AJ40+AS40+BB40+BK40+BT40+CC40+CL40+CU40+DD40+DM40+DV40+EE40+EN40+EW40)*100%)/(F40+H40+P40+R40+Y40+AA40+AH40+AJ40+AQ40+AS40+AZ40+BB40+BI40+BK40+BR40+BT40+CA40+CC40+CJ40+CL40+CS40+CU40+DB40+DD40+DK40+DM40+DT40+DV40+EC40+EE40+EL40+EN40+EU40+EW40)</f>
        <v>0.673469387755102</v>
      </c>
      <c r="C40" s="669"/>
      <c r="D40" s="681">
        <v>3</v>
      </c>
      <c r="E40" s="682">
        <v>2</v>
      </c>
      <c r="F40" s="683">
        <v>0</v>
      </c>
      <c r="G40" s="683">
        <v>0</v>
      </c>
      <c r="H40" s="683">
        <v>5</v>
      </c>
      <c r="I40" s="683">
        <v>1</v>
      </c>
      <c r="J40" s="684"/>
      <c r="K40" s="685"/>
      <c r="L40" s="684"/>
      <c r="M40" s="686">
        <v>3</v>
      </c>
      <c r="N40" s="687">
        <v>2</v>
      </c>
      <c r="O40" s="688">
        <v>2</v>
      </c>
      <c r="P40" s="689">
        <v>6</v>
      </c>
      <c r="Q40" s="689">
        <v>1</v>
      </c>
      <c r="R40" s="689">
        <v>7</v>
      </c>
      <c r="S40" s="689">
        <v>2</v>
      </c>
      <c r="T40" s="690"/>
      <c r="U40" s="690"/>
      <c r="V40" s="691">
        <v>1</v>
      </c>
      <c r="W40" s="681">
        <v>11</v>
      </c>
      <c r="X40" s="682">
        <v>0</v>
      </c>
      <c r="Y40" s="683">
        <v>0</v>
      </c>
      <c r="Z40" s="683">
        <v>0</v>
      </c>
      <c r="AA40" s="683">
        <v>0</v>
      </c>
      <c r="AB40" s="683">
        <v>0</v>
      </c>
      <c r="AC40" s="684"/>
      <c r="AD40" s="684"/>
      <c r="AE40" s="686">
        <v>4</v>
      </c>
      <c r="AF40" s="681">
        <v>9</v>
      </c>
      <c r="AG40" s="682">
        <v>0</v>
      </c>
      <c r="AH40" s="683">
        <v>2</v>
      </c>
      <c r="AI40" s="683">
        <v>0</v>
      </c>
      <c r="AJ40" s="683">
        <v>6</v>
      </c>
      <c r="AK40" s="683">
        <v>0</v>
      </c>
      <c r="AL40" s="684"/>
      <c r="AM40" s="684"/>
      <c r="AN40" s="686">
        <v>4</v>
      </c>
      <c r="AO40" s="687">
        <v>5</v>
      </c>
      <c r="AP40" s="688">
        <v>0</v>
      </c>
      <c r="AQ40" s="689">
        <v>0</v>
      </c>
      <c r="AR40" s="689">
        <v>0</v>
      </c>
      <c r="AS40" s="689">
        <v>6</v>
      </c>
      <c r="AT40" s="689">
        <v>3</v>
      </c>
      <c r="AU40" s="690"/>
      <c r="AV40" s="690"/>
      <c r="AW40" s="692">
        <v>3</v>
      </c>
      <c r="AX40" s="693"/>
      <c r="AY40" s="693"/>
      <c r="AZ40" s="693"/>
      <c r="BA40" s="693"/>
      <c r="BB40" s="693"/>
      <c r="BC40" s="693"/>
      <c r="BD40" s="694"/>
      <c r="BE40" s="694"/>
      <c r="BF40" s="693"/>
      <c r="BG40" s="695"/>
      <c r="BH40" s="696"/>
      <c r="BI40" s="684"/>
      <c r="BJ40" s="684"/>
      <c r="BK40" s="684"/>
      <c r="BL40" s="684"/>
      <c r="BM40" s="684"/>
      <c r="BN40" s="684"/>
      <c r="BO40" s="697"/>
      <c r="BP40" s="698"/>
      <c r="BQ40" s="696"/>
      <c r="BR40" s="684"/>
      <c r="BS40" s="684"/>
      <c r="BT40" s="684"/>
      <c r="BU40" s="684"/>
      <c r="BV40" s="684"/>
      <c r="BW40" s="684"/>
      <c r="BX40" s="697"/>
      <c r="BY40" s="687">
        <v>3</v>
      </c>
      <c r="BZ40" s="688">
        <v>0</v>
      </c>
      <c r="CA40" s="689">
        <v>0</v>
      </c>
      <c r="CB40" s="689">
        <v>2</v>
      </c>
      <c r="CC40" s="689">
        <v>2</v>
      </c>
      <c r="CD40" s="689">
        <v>1</v>
      </c>
      <c r="CE40" s="690"/>
      <c r="CF40" s="690"/>
      <c r="CG40" s="691">
        <v>3</v>
      </c>
      <c r="CH40" s="687">
        <v>3</v>
      </c>
      <c r="CI40" s="699"/>
      <c r="CJ40" s="689">
        <v>4</v>
      </c>
      <c r="CK40" s="690"/>
      <c r="CL40" s="689">
        <v>4</v>
      </c>
      <c r="CM40" s="690"/>
      <c r="CN40" s="690"/>
      <c r="CO40" s="690"/>
      <c r="CP40" s="691">
        <v>1</v>
      </c>
      <c r="CQ40" s="687">
        <v>3</v>
      </c>
      <c r="CR40" s="688">
        <v>0</v>
      </c>
      <c r="CS40" s="689">
        <v>4</v>
      </c>
      <c r="CT40" s="689">
        <v>0</v>
      </c>
      <c r="CU40" s="689">
        <v>3</v>
      </c>
      <c r="CV40" s="689">
        <v>1</v>
      </c>
      <c r="CW40" s="690"/>
      <c r="CX40" s="690"/>
      <c r="CY40" s="691">
        <v>2</v>
      </c>
      <c r="CZ40" s="698"/>
      <c r="DA40" s="696"/>
      <c r="DB40" s="684"/>
      <c r="DC40" s="684"/>
      <c r="DD40" s="684"/>
      <c r="DE40" s="684"/>
      <c r="DF40" s="684"/>
      <c r="DG40" s="684"/>
      <c r="DH40" s="697"/>
      <c r="DI40" s="698"/>
      <c r="DJ40" s="696"/>
      <c r="DK40" s="684"/>
      <c r="DL40" s="684"/>
      <c r="DM40" s="684"/>
      <c r="DN40" s="684"/>
      <c r="DO40" s="684"/>
      <c r="DP40" s="684"/>
      <c r="DQ40" s="697"/>
      <c r="DR40" s="698"/>
      <c r="DS40" s="696"/>
      <c r="DT40" s="684"/>
      <c r="DU40" s="684"/>
      <c r="DV40" s="684"/>
      <c r="DW40" s="684"/>
      <c r="DX40" s="684"/>
      <c r="DY40" s="684"/>
      <c r="DZ40" s="697"/>
      <c r="EA40" s="698"/>
      <c r="EB40" s="696"/>
      <c r="EC40" s="684"/>
      <c r="ED40" s="684"/>
      <c r="EE40" s="684"/>
      <c r="EF40" s="684"/>
      <c r="EG40" s="684"/>
      <c r="EH40" s="684"/>
      <c r="EI40" s="697"/>
      <c r="EJ40" s="698"/>
      <c r="EK40" s="696"/>
      <c r="EL40" s="684"/>
      <c r="EM40" s="684"/>
      <c r="EN40" s="684"/>
      <c r="EO40" s="684"/>
      <c r="EP40" s="684"/>
      <c r="EQ40" s="684"/>
      <c r="ER40" s="697"/>
      <c r="ES40" s="698"/>
      <c r="ET40" s="696"/>
      <c r="EU40" s="684"/>
      <c r="EV40" s="684"/>
      <c r="EW40" s="684"/>
      <c r="EX40" s="684"/>
      <c r="EY40" s="684"/>
      <c r="EZ40" s="684"/>
      <c r="FA40" s="697"/>
      <c r="FB40" s="700"/>
    </row>
    <row r="41" ht="22.7" customHeight="1">
      <c r="A41" t="s" s="57">
        <v>55</v>
      </c>
      <c r="B41" s="701">
        <f>((H41+R41+AA41+AJ41+AS41+BB41+BK41+BT41+CC41+CL41+CU41+DD41+DM41+DV41+EE41+EN41+EW41)*100%)/(F41+H41+P41+R41+Y41+AA41+AH41+AJ41+AQ41+AS41+AZ41+BB41+BI41+BK41+BR41+BT41+CA41+CC41+CJ41+CL41+CS41+CU41+DB41+DD41+DK41+DM41+DT41+DV41+EC41+EE41+EL41+EN41+EU41+EW41)</f>
        <v>0.6</v>
      </c>
      <c r="C41" s="669"/>
      <c r="D41" s="702">
        <v>3</v>
      </c>
      <c r="E41" s="703">
        <v>0</v>
      </c>
      <c r="F41" s="703">
        <v>1</v>
      </c>
      <c r="G41" s="703">
        <v>0</v>
      </c>
      <c r="H41" s="703">
        <v>2</v>
      </c>
      <c r="I41" s="703">
        <v>1</v>
      </c>
      <c r="J41" s="704"/>
      <c r="K41" s="705"/>
      <c r="L41" s="704"/>
      <c r="M41" s="706">
        <v>2</v>
      </c>
      <c r="N41" s="693"/>
      <c r="O41" s="693"/>
      <c r="P41" s="693"/>
      <c r="Q41" s="693"/>
      <c r="R41" s="693"/>
      <c r="S41" s="693"/>
      <c r="T41" s="694"/>
      <c r="U41" s="694"/>
      <c r="V41" s="693"/>
      <c r="W41" s="707">
        <v>0</v>
      </c>
      <c r="X41" s="703">
        <v>0</v>
      </c>
      <c r="Y41" s="703">
        <v>0</v>
      </c>
      <c r="Z41" s="703">
        <v>0</v>
      </c>
      <c r="AA41" s="703">
        <v>0</v>
      </c>
      <c r="AB41" s="703">
        <v>0</v>
      </c>
      <c r="AC41" s="704"/>
      <c r="AD41" s="704"/>
      <c r="AE41" s="708">
        <v>0</v>
      </c>
      <c r="AF41" s="702">
        <v>0</v>
      </c>
      <c r="AG41" s="703">
        <v>0</v>
      </c>
      <c r="AH41" s="703">
        <v>0</v>
      </c>
      <c r="AI41" s="703">
        <v>0</v>
      </c>
      <c r="AJ41" s="703">
        <v>0</v>
      </c>
      <c r="AK41" s="703">
        <v>0</v>
      </c>
      <c r="AL41" s="704"/>
      <c r="AM41" s="704"/>
      <c r="AN41" s="706">
        <v>0</v>
      </c>
      <c r="AO41" s="693"/>
      <c r="AP41" s="693"/>
      <c r="AQ41" s="693"/>
      <c r="AR41" s="693"/>
      <c r="AS41" s="693"/>
      <c r="AT41" s="693"/>
      <c r="AU41" s="694"/>
      <c r="AV41" s="694"/>
      <c r="AW41" s="693"/>
      <c r="AX41" s="709">
        <v>3</v>
      </c>
      <c r="AY41" s="710">
        <v>0</v>
      </c>
      <c r="AZ41" s="710">
        <v>1</v>
      </c>
      <c r="BA41" s="710">
        <v>0</v>
      </c>
      <c r="BB41" s="710">
        <v>1</v>
      </c>
      <c r="BC41" s="710">
        <v>1</v>
      </c>
      <c r="BD41" s="710">
        <v>0</v>
      </c>
      <c r="BE41" s="710">
        <v>0</v>
      </c>
      <c r="BF41" s="711">
        <v>1</v>
      </c>
      <c r="BG41" s="712"/>
      <c r="BH41" s="713"/>
      <c r="BI41" s="713"/>
      <c r="BJ41" s="713"/>
      <c r="BK41" s="713"/>
      <c r="BL41" s="713"/>
      <c r="BM41" s="713"/>
      <c r="BN41" s="713"/>
      <c r="BO41" s="714"/>
      <c r="BP41" s="712"/>
      <c r="BQ41" s="713"/>
      <c r="BR41" s="713"/>
      <c r="BS41" s="713"/>
      <c r="BT41" s="713"/>
      <c r="BU41" s="713"/>
      <c r="BV41" s="713"/>
      <c r="BW41" s="713"/>
      <c r="BX41" s="715"/>
      <c r="BY41" s="693"/>
      <c r="BZ41" s="693"/>
      <c r="CA41" s="693"/>
      <c r="CB41" s="693"/>
      <c r="CC41" s="693"/>
      <c r="CD41" s="693"/>
      <c r="CE41" s="694"/>
      <c r="CF41" s="694"/>
      <c r="CG41" s="693"/>
      <c r="CH41" s="693"/>
      <c r="CI41" s="693"/>
      <c r="CJ41" s="693"/>
      <c r="CK41" s="693"/>
      <c r="CL41" s="693"/>
      <c r="CM41" s="693"/>
      <c r="CN41" s="694"/>
      <c r="CO41" s="694"/>
      <c r="CP41" s="693"/>
      <c r="CQ41" s="693"/>
      <c r="CR41" s="693"/>
      <c r="CS41" s="693"/>
      <c r="CT41" s="693"/>
      <c r="CU41" s="693"/>
      <c r="CV41" s="693"/>
      <c r="CW41" s="694"/>
      <c r="CX41" s="694"/>
      <c r="CY41" s="693"/>
      <c r="CZ41" s="716"/>
      <c r="DA41" s="713"/>
      <c r="DB41" s="713"/>
      <c r="DC41" s="713"/>
      <c r="DD41" s="713"/>
      <c r="DE41" s="713"/>
      <c r="DF41" s="713"/>
      <c r="DG41" s="713"/>
      <c r="DH41" s="714"/>
      <c r="DI41" s="712"/>
      <c r="DJ41" s="713"/>
      <c r="DK41" s="713"/>
      <c r="DL41" s="713"/>
      <c r="DM41" s="713"/>
      <c r="DN41" s="713"/>
      <c r="DO41" s="713"/>
      <c r="DP41" s="713"/>
      <c r="DQ41" s="714"/>
      <c r="DR41" s="712"/>
      <c r="DS41" s="713"/>
      <c r="DT41" s="713"/>
      <c r="DU41" s="713"/>
      <c r="DV41" s="713"/>
      <c r="DW41" s="713"/>
      <c r="DX41" s="713"/>
      <c r="DY41" s="713"/>
      <c r="DZ41" s="714"/>
      <c r="EA41" s="712"/>
      <c r="EB41" s="713"/>
      <c r="EC41" s="713"/>
      <c r="ED41" s="713"/>
      <c r="EE41" s="713"/>
      <c r="EF41" s="713"/>
      <c r="EG41" s="713"/>
      <c r="EH41" s="713"/>
      <c r="EI41" s="714"/>
      <c r="EJ41" s="712"/>
      <c r="EK41" s="713"/>
      <c r="EL41" s="713"/>
      <c r="EM41" s="713"/>
      <c r="EN41" s="713"/>
      <c r="EO41" s="713"/>
      <c r="EP41" s="713"/>
      <c r="EQ41" s="713"/>
      <c r="ER41" s="714"/>
      <c r="ES41" s="712"/>
      <c r="ET41" s="713"/>
      <c r="EU41" s="713"/>
      <c r="EV41" s="713"/>
      <c r="EW41" s="713"/>
      <c r="EX41" s="713"/>
      <c r="EY41" s="713"/>
      <c r="EZ41" s="713"/>
      <c r="FA41" s="714"/>
      <c r="FB41" s="717"/>
    </row>
    <row r="42" ht="22.7" customHeight="1">
      <c r="A42" t="s" s="70">
        <v>56</v>
      </c>
      <c r="B42" s="680">
        <f>((H42+R42+AA42+AJ42+AS42+BB42+BK42+BT42+CC42+CL42+CU42+DD42+DM42+DV42+EE42+EN42+EW42)*100%)/(F42+H42+P42+R42+Y42+AA42+AH42+AJ42+AQ42+AS42+AZ42+BB42+BI42+BK42+BR42+BT42+CA42+CC42+CJ42+CL42+CS42+CU42+DB42+DD42+DK42+DM42+DT42+DV42+EC42+EE42+EL42+EN42+EU42+EW42)</f>
      </c>
      <c r="C42" s="718"/>
      <c r="D42" s="693"/>
      <c r="E42" s="693"/>
      <c r="F42" s="693"/>
      <c r="G42" s="693"/>
      <c r="H42" s="693"/>
      <c r="I42" s="693"/>
      <c r="J42" s="694"/>
      <c r="K42" s="719"/>
      <c r="L42" s="694"/>
      <c r="M42" s="694"/>
      <c r="N42" s="693"/>
      <c r="O42" s="693"/>
      <c r="P42" s="693"/>
      <c r="Q42" s="693"/>
      <c r="R42" s="693"/>
      <c r="S42" s="693"/>
      <c r="T42" s="694"/>
      <c r="U42" s="694"/>
      <c r="V42" s="693"/>
      <c r="W42" s="693"/>
      <c r="X42" s="693"/>
      <c r="Y42" s="693"/>
      <c r="Z42" s="693"/>
      <c r="AA42" s="693"/>
      <c r="AB42" s="693"/>
      <c r="AC42" s="694"/>
      <c r="AD42" s="694"/>
      <c r="AE42" s="693"/>
      <c r="AF42" s="693"/>
      <c r="AG42" s="693"/>
      <c r="AH42" s="693"/>
      <c r="AI42" s="693"/>
      <c r="AJ42" s="693"/>
      <c r="AK42" s="693"/>
      <c r="AL42" s="694"/>
      <c r="AM42" s="694"/>
      <c r="AN42" s="693"/>
      <c r="AO42" s="693"/>
      <c r="AP42" s="693"/>
      <c r="AQ42" s="693"/>
      <c r="AR42" s="693"/>
      <c r="AS42" s="693"/>
      <c r="AT42" s="693"/>
      <c r="AU42" s="694"/>
      <c r="AV42" s="694"/>
      <c r="AW42" s="693"/>
      <c r="AX42" s="693"/>
      <c r="AY42" s="693"/>
      <c r="AZ42" s="693"/>
      <c r="BA42" s="693"/>
      <c r="BB42" s="693"/>
      <c r="BC42" s="693"/>
      <c r="BD42" s="694"/>
      <c r="BE42" s="694"/>
      <c r="BF42" s="693"/>
      <c r="BG42" s="720"/>
      <c r="BH42" s="721"/>
      <c r="BI42" s="721"/>
      <c r="BJ42" s="721"/>
      <c r="BK42" s="721"/>
      <c r="BL42" s="721"/>
      <c r="BM42" s="721"/>
      <c r="BN42" s="721"/>
      <c r="BO42" s="722"/>
      <c r="BP42" s="723"/>
      <c r="BQ42" s="721"/>
      <c r="BR42" s="721"/>
      <c r="BS42" s="721"/>
      <c r="BT42" s="721"/>
      <c r="BU42" s="721"/>
      <c r="BV42" s="721"/>
      <c r="BW42" s="721"/>
      <c r="BX42" s="724"/>
      <c r="BY42" s="693"/>
      <c r="BZ42" s="693"/>
      <c r="CA42" s="693"/>
      <c r="CB42" s="693"/>
      <c r="CC42" s="693"/>
      <c r="CD42" s="693"/>
      <c r="CE42" s="694"/>
      <c r="CF42" s="694"/>
      <c r="CG42" s="693"/>
      <c r="CH42" s="693"/>
      <c r="CI42" s="693"/>
      <c r="CJ42" s="693"/>
      <c r="CK42" s="693"/>
      <c r="CL42" s="693"/>
      <c r="CM42" s="693"/>
      <c r="CN42" s="694"/>
      <c r="CO42" s="694"/>
      <c r="CP42" s="693"/>
      <c r="CQ42" s="693"/>
      <c r="CR42" s="693"/>
      <c r="CS42" s="693"/>
      <c r="CT42" s="693"/>
      <c r="CU42" s="693"/>
      <c r="CV42" s="693"/>
      <c r="CW42" s="694"/>
      <c r="CX42" s="694"/>
      <c r="CY42" s="693"/>
      <c r="CZ42" s="720"/>
      <c r="DA42" s="721"/>
      <c r="DB42" s="721"/>
      <c r="DC42" s="721"/>
      <c r="DD42" s="721"/>
      <c r="DE42" s="721"/>
      <c r="DF42" s="721"/>
      <c r="DG42" s="721"/>
      <c r="DH42" s="722"/>
      <c r="DI42" s="723"/>
      <c r="DJ42" s="721"/>
      <c r="DK42" s="721"/>
      <c r="DL42" s="721"/>
      <c r="DM42" s="721"/>
      <c r="DN42" s="721"/>
      <c r="DO42" s="721"/>
      <c r="DP42" s="721"/>
      <c r="DQ42" s="722"/>
      <c r="DR42" s="723"/>
      <c r="DS42" s="721"/>
      <c r="DT42" s="721"/>
      <c r="DU42" s="721"/>
      <c r="DV42" s="721"/>
      <c r="DW42" s="721"/>
      <c r="DX42" s="721"/>
      <c r="DY42" s="721"/>
      <c r="DZ42" s="722"/>
      <c r="EA42" s="723"/>
      <c r="EB42" s="721"/>
      <c r="EC42" s="721"/>
      <c r="ED42" s="721"/>
      <c r="EE42" s="721"/>
      <c r="EF42" s="721"/>
      <c r="EG42" s="721"/>
      <c r="EH42" s="721"/>
      <c r="EI42" s="722"/>
      <c r="EJ42" s="723"/>
      <c r="EK42" s="721"/>
      <c r="EL42" s="721"/>
      <c r="EM42" s="721"/>
      <c r="EN42" s="721"/>
      <c r="EO42" s="721"/>
      <c r="EP42" s="721"/>
      <c r="EQ42" s="721"/>
      <c r="ER42" s="722"/>
      <c r="ES42" s="723"/>
      <c r="ET42" s="721"/>
      <c r="EU42" s="721"/>
      <c r="EV42" s="721"/>
      <c r="EW42" s="721"/>
      <c r="EX42" s="721"/>
      <c r="EY42" s="721"/>
      <c r="EZ42" s="721"/>
      <c r="FA42" s="722"/>
      <c r="FB42" s="725"/>
    </row>
    <row r="43" ht="22.7" customHeight="1">
      <c r="A43" t="s" s="79">
        <v>59</v>
      </c>
      <c r="B43" s="701">
        <f>((H43+R43+AA43+AJ43+AS43+BB43+BK43+BT43+CC43+CL43+CU43+DD43+DM43+DV43+EE43+EN43+EW43)*100%)/(F43+H43+P43+R43+Y43+AA43+AH43+AJ43+AQ43+AS43+AZ43+BB43+BI43+BK43+BR43+BT43+CA43+CC43+CJ43+CL43+CS43+CU43+DB43+DD43+DK43+DM43+DT43+DV43+EC43+EE43+EL43+EN43+EU43+EW43)</f>
        <v>0.464285714285714</v>
      </c>
      <c r="C43" s="669"/>
      <c r="D43" s="726">
        <v>2</v>
      </c>
      <c r="E43" s="727">
        <v>1</v>
      </c>
      <c r="F43" s="727">
        <v>1</v>
      </c>
      <c r="G43" s="727">
        <v>0</v>
      </c>
      <c r="H43" s="727">
        <v>4</v>
      </c>
      <c r="I43" s="727">
        <v>4</v>
      </c>
      <c r="J43" s="728"/>
      <c r="K43" s="729"/>
      <c r="L43" s="730"/>
      <c r="M43" s="731">
        <v>0</v>
      </c>
      <c r="N43" s="732">
        <v>0</v>
      </c>
      <c r="O43" s="710">
        <v>0</v>
      </c>
      <c r="P43" s="710">
        <v>2</v>
      </c>
      <c r="Q43" s="710">
        <v>0</v>
      </c>
      <c r="R43" s="710">
        <v>2</v>
      </c>
      <c r="S43" s="710">
        <v>1</v>
      </c>
      <c r="T43" s="733"/>
      <c r="U43" s="733"/>
      <c r="V43" s="711">
        <v>1</v>
      </c>
      <c r="W43" s="732">
        <v>3</v>
      </c>
      <c r="X43" s="710">
        <v>0</v>
      </c>
      <c r="Y43" s="710">
        <v>3</v>
      </c>
      <c r="Z43" s="710">
        <v>0</v>
      </c>
      <c r="AA43" s="710">
        <v>1</v>
      </c>
      <c r="AB43" s="710">
        <v>1</v>
      </c>
      <c r="AC43" s="733"/>
      <c r="AD43" s="733"/>
      <c r="AE43" s="734">
        <v>1</v>
      </c>
      <c r="AF43" s="693"/>
      <c r="AG43" s="693"/>
      <c r="AH43" s="693"/>
      <c r="AI43" s="693"/>
      <c r="AJ43" s="693"/>
      <c r="AK43" s="693"/>
      <c r="AL43" s="694"/>
      <c r="AM43" s="694"/>
      <c r="AN43" s="693"/>
      <c r="AO43" s="735">
        <v>1</v>
      </c>
      <c r="AP43" s="727">
        <v>1</v>
      </c>
      <c r="AQ43" s="727">
        <v>3</v>
      </c>
      <c r="AR43" s="727">
        <v>0</v>
      </c>
      <c r="AS43" s="727">
        <v>1</v>
      </c>
      <c r="AT43" s="727">
        <v>1</v>
      </c>
      <c r="AU43" s="728"/>
      <c r="AV43" s="728"/>
      <c r="AW43" s="736">
        <v>1</v>
      </c>
      <c r="AX43" s="726">
        <v>0</v>
      </c>
      <c r="AY43" s="727">
        <v>1</v>
      </c>
      <c r="AZ43" s="727">
        <v>2</v>
      </c>
      <c r="BA43" s="727">
        <v>0</v>
      </c>
      <c r="BB43" s="727">
        <v>1</v>
      </c>
      <c r="BC43" s="727">
        <v>0</v>
      </c>
      <c r="BD43" s="727">
        <v>0</v>
      </c>
      <c r="BE43" s="727">
        <v>0</v>
      </c>
      <c r="BF43" s="736">
        <v>1</v>
      </c>
      <c r="BG43" s="712"/>
      <c r="BH43" s="713"/>
      <c r="BI43" s="713"/>
      <c r="BJ43" s="713"/>
      <c r="BK43" s="713"/>
      <c r="BL43" s="713"/>
      <c r="BM43" s="713"/>
      <c r="BN43" s="713"/>
      <c r="BO43" s="714"/>
      <c r="BP43" s="712"/>
      <c r="BQ43" s="713"/>
      <c r="BR43" s="713"/>
      <c r="BS43" s="713"/>
      <c r="BT43" s="713"/>
      <c r="BU43" s="713"/>
      <c r="BV43" s="713"/>
      <c r="BW43" s="713"/>
      <c r="BX43" s="714"/>
      <c r="BY43" s="726">
        <v>1</v>
      </c>
      <c r="BZ43" s="727">
        <v>0</v>
      </c>
      <c r="CA43" s="727">
        <v>0</v>
      </c>
      <c r="CB43" s="727">
        <v>1</v>
      </c>
      <c r="CC43" s="727">
        <v>0</v>
      </c>
      <c r="CD43" s="727">
        <v>0</v>
      </c>
      <c r="CE43" s="728"/>
      <c r="CF43" s="728"/>
      <c r="CG43" s="736">
        <v>1</v>
      </c>
      <c r="CH43" s="737"/>
      <c r="CI43" s="728"/>
      <c r="CJ43" s="727">
        <v>2</v>
      </c>
      <c r="CK43" s="728"/>
      <c r="CL43" s="728"/>
      <c r="CM43" s="728"/>
      <c r="CN43" s="728"/>
      <c r="CO43" s="728"/>
      <c r="CP43" s="738"/>
      <c r="CQ43" s="726">
        <v>1</v>
      </c>
      <c r="CR43" s="727">
        <v>1</v>
      </c>
      <c r="CS43" s="727">
        <v>2</v>
      </c>
      <c r="CT43" s="727">
        <v>0</v>
      </c>
      <c r="CU43" s="727">
        <v>4</v>
      </c>
      <c r="CV43" s="727">
        <v>2</v>
      </c>
      <c r="CW43" s="728"/>
      <c r="CX43" s="728"/>
      <c r="CY43" s="736">
        <v>1</v>
      </c>
      <c r="CZ43" s="712"/>
      <c r="DA43" s="713"/>
      <c r="DB43" s="713"/>
      <c r="DC43" s="713"/>
      <c r="DD43" s="713"/>
      <c r="DE43" s="713"/>
      <c r="DF43" s="713"/>
      <c r="DG43" s="713"/>
      <c r="DH43" s="714"/>
      <c r="DI43" s="712"/>
      <c r="DJ43" s="713"/>
      <c r="DK43" s="713"/>
      <c r="DL43" s="713"/>
      <c r="DM43" s="713"/>
      <c r="DN43" s="713"/>
      <c r="DO43" s="713"/>
      <c r="DP43" s="713"/>
      <c r="DQ43" s="714"/>
      <c r="DR43" s="712"/>
      <c r="DS43" s="713"/>
      <c r="DT43" s="713"/>
      <c r="DU43" s="713"/>
      <c r="DV43" s="713"/>
      <c r="DW43" s="713"/>
      <c r="DX43" s="713"/>
      <c r="DY43" s="713"/>
      <c r="DZ43" s="714"/>
      <c r="EA43" s="712"/>
      <c r="EB43" s="713"/>
      <c r="EC43" s="713"/>
      <c r="ED43" s="713"/>
      <c r="EE43" s="713"/>
      <c r="EF43" s="713"/>
      <c r="EG43" s="713"/>
      <c r="EH43" s="713"/>
      <c r="EI43" s="714"/>
      <c r="EJ43" s="712"/>
      <c r="EK43" s="713"/>
      <c r="EL43" s="713"/>
      <c r="EM43" s="713"/>
      <c r="EN43" s="713"/>
      <c r="EO43" s="713"/>
      <c r="EP43" s="713"/>
      <c r="EQ43" s="713"/>
      <c r="ER43" s="714"/>
      <c r="ES43" s="712"/>
      <c r="ET43" s="713"/>
      <c r="EU43" s="713"/>
      <c r="EV43" s="713"/>
      <c r="EW43" s="713"/>
      <c r="EX43" s="713"/>
      <c r="EY43" s="713"/>
      <c r="EZ43" s="713"/>
      <c r="FA43" s="714"/>
      <c r="FB43" s="717"/>
    </row>
    <row r="44" ht="22.7" customHeight="1">
      <c r="A44" t="s" s="739">
        <v>58</v>
      </c>
      <c r="B44" s="680">
        <f>((H44+R44+AA44+AJ44+AS44+BB44+BK44+BT44+CC44+CL44+CU44+DD44+DM44+DV44+EE44+EN44+EW44)*100%)/(F44+H44+P44+R44+Y44+AA44+AH44+AJ44+AQ44+AS44+AZ44+BB44+BI44+BK44+BR44+BT44+CA44+CC44+CJ44+CL44+CS44+CU44+DB44+DD44+DK44+DM44+DT44+DV44+EC44+EE44+EL44+EN44+EU44+EW44)</f>
        <v>0.6590909090909089</v>
      </c>
      <c r="C44" s="669"/>
      <c r="D44" s="740">
        <v>3</v>
      </c>
      <c r="E44" s="741">
        <v>0</v>
      </c>
      <c r="F44" s="741">
        <v>2</v>
      </c>
      <c r="G44" s="741">
        <v>1</v>
      </c>
      <c r="H44" s="741">
        <v>6</v>
      </c>
      <c r="I44" s="741">
        <v>4</v>
      </c>
      <c r="J44" s="721"/>
      <c r="K44" s="742"/>
      <c r="L44" s="743"/>
      <c r="M44" s="744">
        <v>2</v>
      </c>
      <c r="N44" s="693"/>
      <c r="O44" s="693"/>
      <c r="P44" s="693"/>
      <c r="Q44" s="693"/>
      <c r="R44" s="693"/>
      <c r="S44" s="693"/>
      <c r="T44" s="694"/>
      <c r="U44" s="694"/>
      <c r="V44" s="693"/>
      <c r="W44" s="693"/>
      <c r="X44" s="693"/>
      <c r="Y44" s="693"/>
      <c r="Z44" s="693"/>
      <c r="AA44" s="693"/>
      <c r="AB44" s="693"/>
      <c r="AC44" s="694"/>
      <c r="AD44" s="694"/>
      <c r="AE44" s="693"/>
      <c r="AF44" s="745">
        <v>2</v>
      </c>
      <c r="AG44" s="746">
        <v>0</v>
      </c>
      <c r="AH44" s="746">
        <v>0</v>
      </c>
      <c r="AI44" s="746">
        <v>0</v>
      </c>
      <c r="AJ44" s="746">
        <v>1</v>
      </c>
      <c r="AK44" s="746">
        <v>0</v>
      </c>
      <c r="AL44" s="747"/>
      <c r="AM44" s="747"/>
      <c r="AN44" s="748">
        <v>2</v>
      </c>
      <c r="AO44" s="740">
        <v>3</v>
      </c>
      <c r="AP44" s="741">
        <v>4</v>
      </c>
      <c r="AQ44" s="741">
        <v>3</v>
      </c>
      <c r="AR44" s="741">
        <v>1</v>
      </c>
      <c r="AS44" s="741">
        <v>2</v>
      </c>
      <c r="AT44" s="741">
        <v>1</v>
      </c>
      <c r="AU44" s="721"/>
      <c r="AV44" s="721"/>
      <c r="AW44" s="749">
        <v>3</v>
      </c>
      <c r="AX44" s="740">
        <v>3</v>
      </c>
      <c r="AY44" s="741">
        <v>3</v>
      </c>
      <c r="AZ44" s="741">
        <v>5</v>
      </c>
      <c r="BA44" s="741">
        <v>1</v>
      </c>
      <c r="BB44" s="741">
        <v>7</v>
      </c>
      <c r="BC44" s="741">
        <v>3</v>
      </c>
      <c r="BD44" s="741">
        <v>0</v>
      </c>
      <c r="BE44" s="741">
        <v>0</v>
      </c>
      <c r="BF44" s="749">
        <v>1</v>
      </c>
      <c r="BG44" s="723"/>
      <c r="BH44" s="721"/>
      <c r="BI44" s="721"/>
      <c r="BJ44" s="721"/>
      <c r="BK44" s="721"/>
      <c r="BL44" s="721"/>
      <c r="BM44" s="721"/>
      <c r="BN44" s="721"/>
      <c r="BO44" s="722"/>
      <c r="BP44" s="723"/>
      <c r="BQ44" s="721"/>
      <c r="BR44" s="721"/>
      <c r="BS44" s="721"/>
      <c r="BT44" s="721"/>
      <c r="BU44" s="721"/>
      <c r="BV44" s="721"/>
      <c r="BW44" s="721"/>
      <c r="BX44" s="722"/>
      <c r="BY44" s="740">
        <v>2</v>
      </c>
      <c r="BZ44" s="741">
        <v>0</v>
      </c>
      <c r="CA44" s="741">
        <v>1</v>
      </c>
      <c r="CB44" s="741">
        <v>0</v>
      </c>
      <c r="CC44" s="741">
        <v>7</v>
      </c>
      <c r="CD44" s="741">
        <v>1</v>
      </c>
      <c r="CE44" s="721"/>
      <c r="CF44" s="721"/>
      <c r="CG44" s="749">
        <v>2</v>
      </c>
      <c r="CH44" s="740">
        <v>4</v>
      </c>
      <c r="CI44" s="721"/>
      <c r="CJ44" s="741">
        <v>3</v>
      </c>
      <c r="CK44" s="721"/>
      <c r="CL44" s="741">
        <v>1</v>
      </c>
      <c r="CM44" s="721"/>
      <c r="CN44" s="721"/>
      <c r="CO44" s="721"/>
      <c r="CP44" s="749">
        <v>2</v>
      </c>
      <c r="CQ44" s="740">
        <v>2</v>
      </c>
      <c r="CR44" s="741">
        <v>1</v>
      </c>
      <c r="CS44" s="741">
        <v>1</v>
      </c>
      <c r="CT44" s="741">
        <v>0</v>
      </c>
      <c r="CU44" s="741">
        <v>5</v>
      </c>
      <c r="CV44" s="741">
        <v>1</v>
      </c>
      <c r="CW44" s="721"/>
      <c r="CX44" s="721"/>
      <c r="CY44" s="749">
        <v>4</v>
      </c>
      <c r="CZ44" s="723"/>
      <c r="DA44" s="721"/>
      <c r="DB44" s="721"/>
      <c r="DC44" s="721"/>
      <c r="DD44" s="721"/>
      <c r="DE44" s="721"/>
      <c r="DF44" s="721"/>
      <c r="DG44" s="721"/>
      <c r="DH44" s="722"/>
      <c r="DI44" s="723"/>
      <c r="DJ44" s="721"/>
      <c r="DK44" s="721"/>
      <c r="DL44" s="721"/>
      <c r="DM44" s="721"/>
      <c r="DN44" s="721"/>
      <c r="DO44" s="721"/>
      <c r="DP44" s="721"/>
      <c r="DQ44" s="722"/>
      <c r="DR44" s="723"/>
      <c r="DS44" s="721"/>
      <c r="DT44" s="721"/>
      <c r="DU44" s="721"/>
      <c r="DV44" s="721"/>
      <c r="DW44" s="721"/>
      <c r="DX44" s="721"/>
      <c r="DY44" s="721"/>
      <c r="DZ44" s="722"/>
      <c r="EA44" s="723"/>
      <c r="EB44" s="721"/>
      <c r="EC44" s="721"/>
      <c r="ED44" s="721"/>
      <c r="EE44" s="721"/>
      <c r="EF44" s="721"/>
      <c r="EG44" s="721"/>
      <c r="EH44" s="721"/>
      <c r="EI44" s="722"/>
      <c r="EJ44" s="723"/>
      <c r="EK44" s="721"/>
      <c r="EL44" s="721"/>
      <c r="EM44" s="721"/>
      <c r="EN44" s="721"/>
      <c r="EO44" s="721"/>
      <c r="EP44" s="721"/>
      <c r="EQ44" s="721"/>
      <c r="ER44" s="722"/>
      <c r="ES44" s="723"/>
      <c r="ET44" s="721"/>
      <c r="EU44" s="721"/>
      <c r="EV44" s="721"/>
      <c r="EW44" s="721"/>
      <c r="EX44" s="721"/>
      <c r="EY44" s="721"/>
      <c r="EZ44" s="721"/>
      <c r="FA44" s="722"/>
      <c r="FB44" s="725"/>
    </row>
    <row r="45" ht="22.7" customHeight="1">
      <c r="A45" t="s" s="750">
        <v>61</v>
      </c>
      <c r="B45" s="701">
        <f>((H45+R45+AA45+AJ45+AS45+BB45+BK45+BT45+CC45+CL45+CU45+DD45+DM45+DV45+EE45+EN45+EW45)*100%)/(F45+H45+P45+R45+Y45+AA45+AH45+AJ45+AQ45+AS45+AZ45+BB45+BI45+BK45+BR45+BT45+CA45+CC45+CJ45+CL45+CS45+CU45+DB45+DD45+DK45+DM45+DT45+DV45+EC45+EE45+EL45+EN45+EU45+EW45)</f>
        <v>0.642857142857143</v>
      </c>
      <c r="C45" s="669"/>
      <c r="D45" s="751">
        <v>1</v>
      </c>
      <c r="E45" s="752">
        <v>0</v>
      </c>
      <c r="F45" s="752">
        <v>2</v>
      </c>
      <c r="G45" s="752">
        <v>0</v>
      </c>
      <c r="H45" s="752">
        <v>2</v>
      </c>
      <c r="I45" s="752">
        <v>1</v>
      </c>
      <c r="J45" s="713"/>
      <c r="K45" s="742"/>
      <c r="L45" s="753"/>
      <c r="M45" s="754">
        <v>1</v>
      </c>
      <c r="N45" s="693"/>
      <c r="O45" s="693"/>
      <c r="P45" s="693"/>
      <c r="Q45" s="693"/>
      <c r="R45" s="693"/>
      <c r="S45" s="693"/>
      <c r="T45" s="694"/>
      <c r="U45" s="694"/>
      <c r="V45" s="693"/>
      <c r="W45" s="709">
        <v>5</v>
      </c>
      <c r="X45" s="710">
        <v>4</v>
      </c>
      <c r="Y45" s="710">
        <v>2</v>
      </c>
      <c r="Z45" s="710">
        <v>1</v>
      </c>
      <c r="AA45" s="710">
        <v>3</v>
      </c>
      <c r="AB45" s="710">
        <v>4</v>
      </c>
      <c r="AC45" s="733"/>
      <c r="AD45" s="733"/>
      <c r="AE45" s="734">
        <v>2</v>
      </c>
      <c r="AF45" s="693"/>
      <c r="AG45" s="693"/>
      <c r="AH45" s="693"/>
      <c r="AI45" s="693"/>
      <c r="AJ45" s="693"/>
      <c r="AK45" s="693"/>
      <c r="AL45" s="694"/>
      <c r="AM45" s="694"/>
      <c r="AN45" s="693"/>
      <c r="AO45" s="755">
        <v>7</v>
      </c>
      <c r="AP45" s="752">
        <v>2</v>
      </c>
      <c r="AQ45" s="752">
        <v>1</v>
      </c>
      <c r="AR45" s="752">
        <v>0</v>
      </c>
      <c r="AS45" s="752">
        <v>4</v>
      </c>
      <c r="AT45" s="752">
        <v>0</v>
      </c>
      <c r="AU45" s="713"/>
      <c r="AV45" s="713"/>
      <c r="AW45" s="756">
        <v>4</v>
      </c>
      <c r="AX45" s="751">
        <v>2</v>
      </c>
      <c r="AY45" s="752">
        <v>1</v>
      </c>
      <c r="AZ45" s="752">
        <v>3</v>
      </c>
      <c r="BA45" s="752">
        <v>1</v>
      </c>
      <c r="BB45" s="752">
        <v>5</v>
      </c>
      <c r="BC45" s="752">
        <v>1</v>
      </c>
      <c r="BD45" s="752">
        <v>1</v>
      </c>
      <c r="BE45" s="752">
        <v>1</v>
      </c>
      <c r="BF45" s="756">
        <v>2</v>
      </c>
      <c r="BG45" s="712"/>
      <c r="BH45" s="713"/>
      <c r="BI45" s="713"/>
      <c r="BJ45" s="713"/>
      <c r="BK45" s="713"/>
      <c r="BL45" s="713"/>
      <c r="BM45" s="713"/>
      <c r="BN45" s="713"/>
      <c r="BO45" s="714"/>
      <c r="BP45" s="712"/>
      <c r="BQ45" s="713"/>
      <c r="BR45" s="713"/>
      <c r="BS45" s="713"/>
      <c r="BT45" s="713"/>
      <c r="BU45" s="713"/>
      <c r="BV45" s="713"/>
      <c r="BW45" s="713"/>
      <c r="BX45" s="714"/>
      <c r="BY45" s="751">
        <v>0</v>
      </c>
      <c r="BZ45" s="752">
        <v>0</v>
      </c>
      <c r="CA45" s="752">
        <v>1</v>
      </c>
      <c r="CB45" s="752">
        <v>1</v>
      </c>
      <c r="CC45" s="752">
        <v>3</v>
      </c>
      <c r="CD45" s="752">
        <v>1</v>
      </c>
      <c r="CE45" s="713"/>
      <c r="CF45" s="713"/>
      <c r="CG45" s="756">
        <v>0</v>
      </c>
      <c r="CH45" s="712"/>
      <c r="CI45" s="752">
        <v>1</v>
      </c>
      <c r="CJ45" s="713"/>
      <c r="CK45" s="713"/>
      <c r="CL45" s="713"/>
      <c r="CM45" s="713"/>
      <c r="CN45" s="713"/>
      <c r="CO45" s="713"/>
      <c r="CP45" s="756">
        <v>4</v>
      </c>
      <c r="CQ45" s="751">
        <v>0</v>
      </c>
      <c r="CR45" s="752">
        <v>0</v>
      </c>
      <c r="CS45" s="752">
        <v>1</v>
      </c>
      <c r="CT45" s="752">
        <v>0</v>
      </c>
      <c r="CU45" s="752">
        <v>1</v>
      </c>
      <c r="CV45" s="752">
        <v>1</v>
      </c>
      <c r="CW45" s="713"/>
      <c r="CX45" s="713"/>
      <c r="CY45" s="756">
        <v>0</v>
      </c>
      <c r="CZ45" s="712"/>
      <c r="DA45" s="713"/>
      <c r="DB45" s="713"/>
      <c r="DC45" s="713"/>
      <c r="DD45" s="713"/>
      <c r="DE45" s="713"/>
      <c r="DF45" s="713"/>
      <c r="DG45" s="713"/>
      <c r="DH45" s="714"/>
      <c r="DI45" s="712"/>
      <c r="DJ45" s="713"/>
      <c r="DK45" s="713"/>
      <c r="DL45" s="713"/>
      <c r="DM45" s="713"/>
      <c r="DN45" s="713"/>
      <c r="DO45" s="713"/>
      <c r="DP45" s="713"/>
      <c r="DQ45" s="714"/>
      <c r="DR45" s="712"/>
      <c r="DS45" s="713"/>
      <c r="DT45" s="713"/>
      <c r="DU45" s="713"/>
      <c r="DV45" s="713"/>
      <c r="DW45" s="713"/>
      <c r="DX45" s="713"/>
      <c r="DY45" s="713"/>
      <c r="DZ45" s="714"/>
      <c r="EA45" s="712"/>
      <c r="EB45" s="713"/>
      <c r="EC45" s="713"/>
      <c r="ED45" s="713"/>
      <c r="EE45" s="713"/>
      <c r="EF45" s="713"/>
      <c r="EG45" s="713"/>
      <c r="EH45" s="713"/>
      <c r="EI45" s="714"/>
      <c r="EJ45" s="712"/>
      <c r="EK45" s="713"/>
      <c r="EL45" s="713"/>
      <c r="EM45" s="713"/>
      <c r="EN45" s="713"/>
      <c r="EO45" s="713"/>
      <c r="EP45" s="713"/>
      <c r="EQ45" s="713"/>
      <c r="ER45" s="714"/>
      <c r="ES45" s="712"/>
      <c r="ET45" s="713"/>
      <c r="EU45" s="713"/>
      <c r="EV45" s="713"/>
      <c r="EW45" s="713"/>
      <c r="EX45" s="713"/>
      <c r="EY45" s="713"/>
      <c r="EZ45" s="713"/>
      <c r="FA45" s="714"/>
      <c r="FB45" s="717"/>
    </row>
    <row r="46" ht="22.7" customHeight="1">
      <c r="A46" t="s" s="757">
        <v>60</v>
      </c>
      <c r="B46" s="680">
        <f>((H46+R46+AA46+AJ46+AS46+BB46+BK46+BT46+CC46+CL46+CU46+DD46+DM46+DV46+EE46+EN46+EW46)*100%)/(F46+H46+P46+R46+Y46+AA46+AH46+AJ46+AQ46+AS46+AZ46+BB46+BI46+BK46+BR46+BT46+CA46+CC46+CJ46+CL46+CS46+CU46+DB46+DD46+DK46+DM46+DT46+DV46+EC46+EE46+EL46+EN46+EU46+EW46)</f>
        <v>0.655172413793103</v>
      </c>
      <c r="C46" s="669"/>
      <c r="D46" s="758">
        <v>2</v>
      </c>
      <c r="E46" s="759">
        <v>0</v>
      </c>
      <c r="F46" s="759">
        <v>0</v>
      </c>
      <c r="G46" s="759">
        <v>1</v>
      </c>
      <c r="H46" s="759">
        <v>2</v>
      </c>
      <c r="I46" s="759">
        <v>1</v>
      </c>
      <c r="J46" s="760"/>
      <c r="K46" s="761"/>
      <c r="L46" s="762"/>
      <c r="M46" s="763">
        <v>0</v>
      </c>
      <c r="N46" s="764">
        <v>1</v>
      </c>
      <c r="O46" s="765">
        <v>0</v>
      </c>
      <c r="P46" s="765">
        <v>1</v>
      </c>
      <c r="Q46" s="765">
        <v>0</v>
      </c>
      <c r="R46" s="765">
        <v>2</v>
      </c>
      <c r="S46" s="765">
        <v>1</v>
      </c>
      <c r="T46" s="766"/>
      <c r="U46" s="766"/>
      <c r="V46" s="767">
        <v>0</v>
      </c>
      <c r="W46" s="693"/>
      <c r="X46" s="693"/>
      <c r="Y46" s="693"/>
      <c r="Z46" s="693"/>
      <c r="AA46" s="693"/>
      <c r="AB46" s="693"/>
      <c r="AC46" s="694"/>
      <c r="AD46" s="694"/>
      <c r="AE46" s="693"/>
      <c r="AF46" s="768">
        <v>5</v>
      </c>
      <c r="AG46" s="765">
        <v>1</v>
      </c>
      <c r="AH46" s="765">
        <v>1</v>
      </c>
      <c r="AI46" s="765">
        <v>0</v>
      </c>
      <c r="AJ46" s="765">
        <v>3</v>
      </c>
      <c r="AK46" s="765">
        <v>1</v>
      </c>
      <c r="AL46" s="766"/>
      <c r="AM46" s="766"/>
      <c r="AN46" s="769">
        <v>1</v>
      </c>
      <c r="AO46" s="758">
        <v>0</v>
      </c>
      <c r="AP46" s="759">
        <v>0</v>
      </c>
      <c r="AQ46" s="759">
        <v>2</v>
      </c>
      <c r="AR46" s="759">
        <v>0</v>
      </c>
      <c r="AS46" s="759">
        <v>0</v>
      </c>
      <c r="AT46" s="759">
        <v>0</v>
      </c>
      <c r="AU46" s="760"/>
      <c r="AV46" s="760"/>
      <c r="AW46" s="770">
        <v>0</v>
      </c>
      <c r="AX46" s="740">
        <v>2</v>
      </c>
      <c r="AY46" s="741">
        <v>1</v>
      </c>
      <c r="AZ46" s="741">
        <v>0</v>
      </c>
      <c r="BA46" s="741">
        <v>0</v>
      </c>
      <c r="BB46" s="741">
        <v>3</v>
      </c>
      <c r="BC46" s="741">
        <v>2</v>
      </c>
      <c r="BD46" s="741">
        <v>0</v>
      </c>
      <c r="BE46" s="741">
        <v>0</v>
      </c>
      <c r="BF46" s="749">
        <v>3</v>
      </c>
      <c r="BG46" s="723"/>
      <c r="BH46" s="721"/>
      <c r="BI46" s="721"/>
      <c r="BJ46" s="721"/>
      <c r="BK46" s="721"/>
      <c r="BL46" s="721"/>
      <c r="BM46" s="721"/>
      <c r="BN46" s="721"/>
      <c r="BO46" s="722"/>
      <c r="BP46" s="723"/>
      <c r="BQ46" s="721"/>
      <c r="BR46" s="721"/>
      <c r="BS46" s="721"/>
      <c r="BT46" s="721"/>
      <c r="BU46" s="721"/>
      <c r="BV46" s="721"/>
      <c r="BW46" s="721"/>
      <c r="BX46" s="722"/>
      <c r="BY46" s="740">
        <v>4</v>
      </c>
      <c r="BZ46" s="741">
        <v>2</v>
      </c>
      <c r="CA46" s="741">
        <v>1</v>
      </c>
      <c r="CB46" s="741">
        <v>1</v>
      </c>
      <c r="CC46" s="741">
        <v>8</v>
      </c>
      <c r="CD46" s="741">
        <v>2</v>
      </c>
      <c r="CE46" s="721"/>
      <c r="CF46" s="721"/>
      <c r="CG46" s="749">
        <v>1</v>
      </c>
      <c r="CH46" s="740">
        <v>1</v>
      </c>
      <c r="CI46" s="721"/>
      <c r="CJ46" s="741">
        <v>4</v>
      </c>
      <c r="CK46" s="721"/>
      <c r="CL46" s="721"/>
      <c r="CM46" s="721"/>
      <c r="CN46" s="721"/>
      <c r="CO46" s="721"/>
      <c r="CP46" s="749">
        <v>2</v>
      </c>
      <c r="CQ46" s="740">
        <v>0</v>
      </c>
      <c r="CR46" s="741">
        <v>0</v>
      </c>
      <c r="CS46" s="741">
        <v>1</v>
      </c>
      <c r="CT46" s="741">
        <v>0</v>
      </c>
      <c r="CU46" s="741">
        <v>1</v>
      </c>
      <c r="CV46" s="741">
        <v>1</v>
      </c>
      <c r="CW46" s="721"/>
      <c r="CX46" s="721"/>
      <c r="CY46" s="749">
        <v>1</v>
      </c>
      <c r="CZ46" s="723"/>
      <c r="DA46" s="721"/>
      <c r="DB46" s="721"/>
      <c r="DC46" s="721"/>
      <c r="DD46" s="721"/>
      <c r="DE46" s="721"/>
      <c r="DF46" s="721"/>
      <c r="DG46" s="721"/>
      <c r="DH46" s="722"/>
      <c r="DI46" s="723"/>
      <c r="DJ46" s="721"/>
      <c r="DK46" s="721"/>
      <c r="DL46" s="721"/>
      <c r="DM46" s="721"/>
      <c r="DN46" s="721"/>
      <c r="DO46" s="721"/>
      <c r="DP46" s="721"/>
      <c r="DQ46" s="722"/>
      <c r="DR46" s="723"/>
      <c r="DS46" s="721"/>
      <c r="DT46" s="721"/>
      <c r="DU46" s="721"/>
      <c r="DV46" s="721"/>
      <c r="DW46" s="721"/>
      <c r="DX46" s="721"/>
      <c r="DY46" s="721"/>
      <c r="DZ46" s="722"/>
      <c r="EA46" s="723"/>
      <c r="EB46" s="721"/>
      <c r="EC46" s="721"/>
      <c r="ED46" s="721"/>
      <c r="EE46" s="721"/>
      <c r="EF46" s="721"/>
      <c r="EG46" s="721"/>
      <c r="EH46" s="721"/>
      <c r="EI46" s="722"/>
      <c r="EJ46" s="723"/>
      <c r="EK46" s="721"/>
      <c r="EL46" s="721"/>
      <c r="EM46" s="721"/>
      <c r="EN46" s="721"/>
      <c r="EO46" s="721"/>
      <c r="EP46" s="721"/>
      <c r="EQ46" s="721"/>
      <c r="ER46" s="722"/>
      <c r="ES46" s="723"/>
      <c r="ET46" s="721"/>
      <c r="EU46" s="721"/>
      <c r="EV46" s="721"/>
      <c r="EW46" s="721"/>
      <c r="EX46" s="721"/>
      <c r="EY46" s="721"/>
      <c r="EZ46" s="721"/>
      <c r="FA46" s="722"/>
      <c r="FB46" s="725"/>
    </row>
    <row r="47" ht="22.7" customHeight="1">
      <c r="A47" t="s" s="79">
        <v>57</v>
      </c>
      <c r="B47" s="701">
        <f>((H47+R47+AA47+AJ47+AS47+BB47+BK47+BT47+CC47+CL47+CU47+DD47+DM47+DV47+EE47+EN47+EW47)*100%)/(F47+H47+P47+R47+Y47+AA47+AH47+AJ47+AQ47+AS47+AZ47+BB47+BI47+BK47+BR47+BT47+CA47+CC47+CJ47+CL47+CS47+CU47+DB47+DD47+DK47+DM47+DT47+DV47+EC47+EE47+EL47+EN47+EU47+EW47)</f>
        <v>0.888888888888889</v>
      </c>
      <c r="C47" s="718"/>
      <c r="D47" s="693"/>
      <c r="E47" s="693"/>
      <c r="F47" s="693"/>
      <c r="G47" s="693"/>
      <c r="H47" s="693"/>
      <c r="I47" s="693"/>
      <c r="J47" s="694"/>
      <c r="K47" s="719"/>
      <c r="L47" s="694"/>
      <c r="M47" s="694"/>
      <c r="N47" s="755">
        <v>1</v>
      </c>
      <c r="O47" s="752">
        <v>0</v>
      </c>
      <c r="P47" s="752">
        <v>1</v>
      </c>
      <c r="Q47" s="752">
        <v>0</v>
      </c>
      <c r="R47" s="752">
        <v>4</v>
      </c>
      <c r="S47" s="752">
        <v>2</v>
      </c>
      <c r="T47" s="713"/>
      <c r="U47" s="713"/>
      <c r="V47" s="756">
        <v>1</v>
      </c>
      <c r="W47" s="726">
        <v>2</v>
      </c>
      <c r="X47" s="727">
        <v>1</v>
      </c>
      <c r="Y47" s="727">
        <v>0</v>
      </c>
      <c r="Z47" s="727">
        <v>0</v>
      </c>
      <c r="AA47" s="727">
        <v>0</v>
      </c>
      <c r="AB47" s="727">
        <v>0</v>
      </c>
      <c r="AC47" s="728"/>
      <c r="AD47" s="728"/>
      <c r="AE47" s="736">
        <v>2</v>
      </c>
      <c r="AF47" s="751">
        <v>1</v>
      </c>
      <c r="AG47" s="752">
        <v>0</v>
      </c>
      <c r="AH47" s="752">
        <v>0</v>
      </c>
      <c r="AI47" s="752">
        <v>0</v>
      </c>
      <c r="AJ47" s="752">
        <v>1</v>
      </c>
      <c r="AK47" s="752">
        <v>0</v>
      </c>
      <c r="AL47" s="713"/>
      <c r="AM47" s="713"/>
      <c r="AN47" s="771">
        <v>0</v>
      </c>
      <c r="AO47" s="693"/>
      <c r="AP47" s="693"/>
      <c r="AQ47" s="693"/>
      <c r="AR47" s="693"/>
      <c r="AS47" s="693"/>
      <c r="AT47" s="693"/>
      <c r="AU47" s="694"/>
      <c r="AV47" s="694"/>
      <c r="AW47" s="693"/>
      <c r="AX47" s="707">
        <v>2</v>
      </c>
      <c r="AY47" s="703">
        <v>0</v>
      </c>
      <c r="AZ47" s="703">
        <v>0</v>
      </c>
      <c r="BA47" s="703">
        <v>0</v>
      </c>
      <c r="BB47" s="703">
        <v>2</v>
      </c>
      <c r="BC47" s="703">
        <v>0</v>
      </c>
      <c r="BD47" s="703">
        <v>0</v>
      </c>
      <c r="BE47" s="703">
        <v>0</v>
      </c>
      <c r="BF47" s="708">
        <v>0</v>
      </c>
      <c r="BG47" s="712"/>
      <c r="BH47" s="713"/>
      <c r="BI47" s="713"/>
      <c r="BJ47" s="713"/>
      <c r="BK47" s="713"/>
      <c r="BL47" s="713"/>
      <c r="BM47" s="713"/>
      <c r="BN47" s="713"/>
      <c r="BO47" s="714"/>
      <c r="BP47" s="712"/>
      <c r="BQ47" s="713"/>
      <c r="BR47" s="713"/>
      <c r="BS47" s="713"/>
      <c r="BT47" s="713"/>
      <c r="BU47" s="713"/>
      <c r="BV47" s="713"/>
      <c r="BW47" s="713"/>
      <c r="BX47" s="714"/>
      <c r="BY47" s="751">
        <v>1</v>
      </c>
      <c r="BZ47" s="752">
        <v>0</v>
      </c>
      <c r="CA47" s="752">
        <v>0</v>
      </c>
      <c r="CB47" s="752">
        <v>0</v>
      </c>
      <c r="CC47" s="752">
        <v>1</v>
      </c>
      <c r="CD47" s="752">
        <v>0</v>
      </c>
      <c r="CE47" s="713"/>
      <c r="CF47" s="713"/>
      <c r="CG47" s="756">
        <v>0</v>
      </c>
      <c r="CH47" s="712"/>
      <c r="CI47" s="713"/>
      <c r="CJ47" s="713"/>
      <c r="CK47" s="713"/>
      <c r="CL47" s="713"/>
      <c r="CM47" s="713"/>
      <c r="CN47" s="713"/>
      <c r="CO47" s="713"/>
      <c r="CP47" s="756">
        <v>3</v>
      </c>
      <c r="CQ47" s="751">
        <v>0</v>
      </c>
      <c r="CR47" s="752">
        <v>0</v>
      </c>
      <c r="CS47" s="752">
        <v>0</v>
      </c>
      <c r="CT47" s="752">
        <v>0</v>
      </c>
      <c r="CU47" s="752">
        <v>0</v>
      </c>
      <c r="CV47" s="752">
        <v>0</v>
      </c>
      <c r="CW47" s="713"/>
      <c r="CX47" s="713"/>
      <c r="CY47" s="756">
        <v>0</v>
      </c>
      <c r="CZ47" s="712"/>
      <c r="DA47" s="713"/>
      <c r="DB47" s="713"/>
      <c r="DC47" s="713"/>
      <c r="DD47" s="713"/>
      <c r="DE47" s="713"/>
      <c r="DF47" s="713"/>
      <c r="DG47" s="713"/>
      <c r="DH47" s="714"/>
      <c r="DI47" s="712"/>
      <c r="DJ47" s="713"/>
      <c r="DK47" s="713"/>
      <c r="DL47" s="713"/>
      <c r="DM47" s="713"/>
      <c r="DN47" s="713"/>
      <c r="DO47" s="713"/>
      <c r="DP47" s="713"/>
      <c r="DQ47" s="714"/>
      <c r="DR47" s="712"/>
      <c r="DS47" s="713"/>
      <c r="DT47" s="713"/>
      <c r="DU47" s="713"/>
      <c r="DV47" s="713"/>
      <c r="DW47" s="713"/>
      <c r="DX47" s="713"/>
      <c r="DY47" s="713"/>
      <c r="DZ47" s="714"/>
      <c r="EA47" s="712"/>
      <c r="EB47" s="713"/>
      <c r="EC47" s="713"/>
      <c r="ED47" s="713"/>
      <c r="EE47" s="713"/>
      <c r="EF47" s="713"/>
      <c r="EG47" s="713"/>
      <c r="EH47" s="713"/>
      <c r="EI47" s="714"/>
      <c r="EJ47" s="712"/>
      <c r="EK47" s="713"/>
      <c r="EL47" s="713"/>
      <c r="EM47" s="713"/>
      <c r="EN47" s="713"/>
      <c r="EO47" s="713"/>
      <c r="EP47" s="713"/>
      <c r="EQ47" s="713"/>
      <c r="ER47" s="714"/>
      <c r="ES47" s="712"/>
      <c r="ET47" s="713"/>
      <c r="EU47" s="713"/>
      <c r="EV47" s="713"/>
      <c r="EW47" s="713"/>
      <c r="EX47" s="713"/>
      <c r="EY47" s="713"/>
      <c r="EZ47" s="713"/>
      <c r="FA47" s="714"/>
      <c r="FB47" s="717"/>
    </row>
    <row r="48" ht="22.7" customHeight="1">
      <c r="A48" t="s" s="70">
        <v>64</v>
      </c>
      <c r="B48" s="680">
        <f>((H48+R48+AA48+AJ48+AS48+BB48+BK48+BT48+CC48+CL48+CU48+DD48+DM48+DV48+EE48+EN48+EW48)*100%)/(F48+H48+P48+R48+Y48+AA48+AH48+AJ48+AQ48+AS48+AZ48+BB48+BI48+BK48+BR48+BT48+CA48+CC48+CJ48+CL48+CS48+CU48+DB48+DD48+DK48+DM48+DT48+DV48+EC48+EE48+EL48+EN48+EU48+EW48)</f>
        <v>0.625</v>
      </c>
      <c r="C48" s="669"/>
      <c r="D48" s="772">
        <v>2</v>
      </c>
      <c r="E48" s="746">
        <v>0</v>
      </c>
      <c r="F48" s="746">
        <v>4</v>
      </c>
      <c r="G48" s="746">
        <v>0</v>
      </c>
      <c r="H48" s="746">
        <v>9</v>
      </c>
      <c r="I48" s="746">
        <v>3</v>
      </c>
      <c r="J48" s="747"/>
      <c r="K48" s="773"/>
      <c r="L48" s="774"/>
      <c r="M48" s="775">
        <v>1</v>
      </c>
      <c r="N48" s="740">
        <v>1</v>
      </c>
      <c r="O48" s="741">
        <v>0</v>
      </c>
      <c r="P48" s="741">
        <v>0</v>
      </c>
      <c r="Q48" s="741">
        <v>0</v>
      </c>
      <c r="R48" s="741">
        <v>1</v>
      </c>
      <c r="S48" s="741">
        <v>1</v>
      </c>
      <c r="T48" s="721"/>
      <c r="U48" s="721"/>
      <c r="V48" s="749">
        <v>0</v>
      </c>
      <c r="W48" s="740">
        <v>1</v>
      </c>
      <c r="X48" s="741">
        <v>0</v>
      </c>
      <c r="Y48" s="741">
        <v>3</v>
      </c>
      <c r="Z48" s="741">
        <v>0</v>
      </c>
      <c r="AA48" s="741">
        <v>2</v>
      </c>
      <c r="AB48" s="741">
        <v>0</v>
      </c>
      <c r="AC48" s="721"/>
      <c r="AD48" s="721"/>
      <c r="AE48" s="749">
        <v>1</v>
      </c>
      <c r="AF48" s="740">
        <v>0</v>
      </c>
      <c r="AG48" s="741">
        <v>0</v>
      </c>
      <c r="AH48" s="741">
        <v>3</v>
      </c>
      <c r="AI48" s="741">
        <v>0</v>
      </c>
      <c r="AJ48" s="741">
        <v>3</v>
      </c>
      <c r="AK48" s="741">
        <v>3</v>
      </c>
      <c r="AL48" s="721"/>
      <c r="AM48" s="721"/>
      <c r="AN48" s="776">
        <v>2</v>
      </c>
      <c r="AO48" s="693"/>
      <c r="AP48" s="693"/>
      <c r="AQ48" s="693"/>
      <c r="AR48" s="693"/>
      <c r="AS48" s="693"/>
      <c r="AT48" s="693"/>
      <c r="AU48" s="694"/>
      <c r="AV48" s="694"/>
      <c r="AW48" s="693"/>
      <c r="AX48" s="693"/>
      <c r="AY48" s="693"/>
      <c r="AZ48" s="693"/>
      <c r="BA48" s="693"/>
      <c r="BB48" s="693"/>
      <c r="BC48" s="693"/>
      <c r="BD48" s="694"/>
      <c r="BE48" s="694"/>
      <c r="BF48" s="693"/>
      <c r="BG48" s="720"/>
      <c r="BH48" s="721"/>
      <c r="BI48" s="721"/>
      <c r="BJ48" s="721"/>
      <c r="BK48" s="721"/>
      <c r="BL48" s="721"/>
      <c r="BM48" s="721"/>
      <c r="BN48" s="721"/>
      <c r="BO48" s="722"/>
      <c r="BP48" s="723"/>
      <c r="BQ48" s="721"/>
      <c r="BR48" s="721"/>
      <c r="BS48" s="721"/>
      <c r="BT48" s="721"/>
      <c r="BU48" s="721"/>
      <c r="BV48" s="721"/>
      <c r="BW48" s="721"/>
      <c r="BX48" s="722"/>
      <c r="BY48" s="740">
        <v>1</v>
      </c>
      <c r="BZ48" s="741">
        <v>2</v>
      </c>
      <c r="CA48" s="741">
        <v>1</v>
      </c>
      <c r="CB48" s="741">
        <v>1</v>
      </c>
      <c r="CC48" s="741">
        <v>1</v>
      </c>
      <c r="CD48" s="741">
        <v>0</v>
      </c>
      <c r="CE48" s="721"/>
      <c r="CF48" s="721"/>
      <c r="CG48" s="749">
        <v>2</v>
      </c>
      <c r="CH48" s="740">
        <v>1</v>
      </c>
      <c r="CI48" s="721"/>
      <c r="CJ48" s="721"/>
      <c r="CK48" s="721"/>
      <c r="CL48" s="721"/>
      <c r="CM48" s="721"/>
      <c r="CN48" s="721"/>
      <c r="CO48" s="721"/>
      <c r="CP48" s="722"/>
      <c r="CQ48" s="758">
        <v>0</v>
      </c>
      <c r="CR48" s="759">
        <v>0</v>
      </c>
      <c r="CS48" s="759">
        <v>1</v>
      </c>
      <c r="CT48" s="759">
        <v>1</v>
      </c>
      <c r="CU48" s="759">
        <v>4</v>
      </c>
      <c r="CV48" s="759">
        <v>2</v>
      </c>
      <c r="CW48" s="760"/>
      <c r="CX48" s="760"/>
      <c r="CY48" s="770">
        <v>2</v>
      </c>
      <c r="CZ48" s="723"/>
      <c r="DA48" s="721"/>
      <c r="DB48" s="721"/>
      <c r="DC48" s="721"/>
      <c r="DD48" s="721"/>
      <c r="DE48" s="721"/>
      <c r="DF48" s="721"/>
      <c r="DG48" s="721"/>
      <c r="DH48" s="722"/>
      <c r="DI48" s="723"/>
      <c r="DJ48" s="721"/>
      <c r="DK48" s="721"/>
      <c r="DL48" s="721"/>
      <c r="DM48" s="721"/>
      <c r="DN48" s="721"/>
      <c r="DO48" s="721"/>
      <c r="DP48" s="721"/>
      <c r="DQ48" s="722"/>
      <c r="DR48" s="723"/>
      <c r="DS48" s="721"/>
      <c r="DT48" s="721"/>
      <c r="DU48" s="721"/>
      <c r="DV48" s="721"/>
      <c r="DW48" s="721"/>
      <c r="DX48" s="721"/>
      <c r="DY48" s="721"/>
      <c r="DZ48" s="722"/>
      <c r="EA48" s="723"/>
      <c r="EB48" s="721"/>
      <c r="EC48" s="721"/>
      <c r="ED48" s="721"/>
      <c r="EE48" s="721"/>
      <c r="EF48" s="721"/>
      <c r="EG48" s="721"/>
      <c r="EH48" s="721"/>
      <c r="EI48" s="722"/>
      <c r="EJ48" s="723"/>
      <c r="EK48" s="721"/>
      <c r="EL48" s="721"/>
      <c r="EM48" s="721"/>
      <c r="EN48" s="721"/>
      <c r="EO48" s="721"/>
      <c r="EP48" s="721"/>
      <c r="EQ48" s="721"/>
      <c r="ER48" s="722"/>
      <c r="ES48" s="723"/>
      <c r="ET48" s="721"/>
      <c r="EU48" s="721"/>
      <c r="EV48" s="721"/>
      <c r="EW48" s="721"/>
      <c r="EX48" s="721"/>
      <c r="EY48" s="721"/>
      <c r="EZ48" s="721"/>
      <c r="FA48" s="722"/>
      <c r="FB48" s="725"/>
    </row>
    <row r="49" ht="22.7" customHeight="1">
      <c r="A49" t="s" s="79">
        <v>63</v>
      </c>
      <c r="B49" s="701">
        <f>((H49+R49+AA49+AJ49+AS49+BB49+BK49+BT49+CC49+CL49+CU49+DD49+DM49+DV49+EE49+EN49+EW49)*100%)/(F49+H49+P49+R49+Y49+AA49+AH49+AJ49+AQ49+AS49+AZ49+BB49+BI49+BK49+BR49+BT49+CA49+CC49+CJ49+CL49+CS49+CU49+DB49+DD49+DK49+DM49+DT49+DV49+EC49+EE49+EL49+EN49+EU49+EW49)</f>
        <v>0.541666666666667</v>
      </c>
      <c r="C49" s="718"/>
      <c r="D49" s="693"/>
      <c r="E49" s="693"/>
      <c r="F49" s="693"/>
      <c r="G49" s="693"/>
      <c r="H49" s="693"/>
      <c r="I49" s="693"/>
      <c r="J49" s="694"/>
      <c r="K49" s="719"/>
      <c r="L49" s="694"/>
      <c r="M49" s="694"/>
      <c r="N49" s="755">
        <v>0</v>
      </c>
      <c r="O49" s="752">
        <v>1</v>
      </c>
      <c r="P49" s="752">
        <v>3</v>
      </c>
      <c r="Q49" s="752">
        <v>0</v>
      </c>
      <c r="R49" s="752">
        <v>2</v>
      </c>
      <c r="S49" s="752">
        <v>0</v>
      </c>
      <c r="T49" s="713"/>
      <c r="U49" s="713"/>
      <c r="V49" s="756">
        <v>1</v>
      </c>
      <c r="W49" s="751">
        <v>0</v>
      </c>
      <c r="X49" s="752">
        <v>0</v>
      </c>
      <c r="Y49" s="752">
        <v>2</v>
      </c>
      <c r="Z49" s="752">
        <v>0</v>
      </c>
      <c r="AA49" s="752">
        <v>0</v>
      </c>
      <c r="AB49" s="752">
        <v>0</v>
      </c>
      <c r="AC49" s="713"/>
      <c r="AD49" s="713"/>
      <c r="AE49" s="756">
        <v>1</v>
      </c>
      <c r="AF49" s="751">
        <v>0</v>
      </c>
      <c r="AG49" s="752">
        <v>0</v>
      </c>
      <c r="AH49" s="752">
        <v>0</v>
      </c>
      <c r="AI49" s="752">
        <v>0</v>
      </c>
      <c r="AJ49" s="752">
        <v>0</v>
      </c>
      <c r="AK49" s="752">
        <v>0</v>
      </c>
      <c r="AL49" s="713"/>
      <c r="AM49" s="713"/>
      <c r="AN49" s="756">
        <v>1</v>
      </c>
      <c r="AO49" s="726">
        <v>0</v>
      </c>
      <c r="AP49" s="727">
        <v>3</v>
      </c>
      <c r="AQ49" s="727">
        <v>1</v>
      </c>
      <c r="AR49" s="727">
        <v>0</v>
      </c>
      <c r="AS49" s="727">
        <v>5</v>
      </c>
      <c r="AT49" s="727">
        <v>3</v>
      </c>
      <c r="AU49" s="728"/>
      <c r="AV49" s="728"/>
      <c r="AW49" s="736">
        <v>1</v>
      </c>
      <c r="AX49" s="726">
        <v>0</v>
      </c>
      <c r="AY49" s="727">
        <v>2</v>
      </c>
      <c r="AZ49" s="727">
        <v>1</v>
      </c>
      <c r="BA49" s="727">
        <v>0</v>
      </c>
      <c r="BB49" s="727">
        <v>5</v>
      </c>
      <c r="BC49" s="727">
        <v>1</v>
      </c>
      <c r="BD49" s="727">
        <v>2</v>
      </c>
      <c r="BE49" s="727">
        <v>1</v>
      </c>
      <c r="BF49" s="736">
        <v>1</v>
      </c>
      <c r="BG49" s="712"/>
      <c r="BH49" s="713"/>
      <c r="BI49" s="713"/>
      <c r="BJ49" s="713"/>
      <c r="BK49" s="713"/>
      <c r="BL49" s="713"/>
      <c r="BM49" s="713"/>
      <c r="BN49" s="713"/>
      <c r="BO49" s="714"/>
      <c r="BP49" s="712"/>
      <c r="BQ49" s="713"/>
      <c r="BR49" s="713"/>
      <c r="BS49" s="713"/>
      <c r="BT49" s="713"/>
      <c r="BU49" s="713"/>
      <c r="BV49" s="713"/>
      <c r="BW49" s="713"/>
      <c r="BX49" s="714"/>
      <c r="BY49" s="751">
        <v>0</v>
      </c>
      <c r="BZ49" s="752">
        <v>2</v>
      </c>
      <c r="CA49" s="752">
        <v>3</v>
      </c>
      <c r="CB49" s="752">
        <v>0</v>
      </c>
      <c r="CC49" s="752">
        <v>1</v>
      </c>
      <c r="CD49" s="752">
        <v>1</v>
      </c>
      <c r="CE49" s="713"/>
      <c r="CF49" s="713"/>
      <c r="CG49" s="756">
        <v>0</v>
      </c>
      <c r="CH49" s="712"/>
      <c r="CI49" s="713"/>
      <c r="CJ49" s="752">
        <v>1</v>
      </c>
      <c r="CK49" s="713"/>
      <c r="CL49" s="713"/>
      <c r="CM49" s="713"/>
      <c r="CN49" s="713"/>
      <c r="CO49" s="713"/>
      <c r="CP49" s="715"/>
      <c r="CQ49" s="693"/>
      <c r="CR49" s="693"/>
      <c r="CS49" s="693"/>
      <c r="CT49" s="693"/>
      <c r="CU49" s="693"/>
      <c r="CV49" s="693"/>
      <c r="CW49" s="694"/>
      <c r="CX49" s="694"/>
      <c r="CY49" s="693"/>
      <c r="CZ49" s="716"/>
      <c r="DA49" s="713"/>
      <c r="DB49" s="713"/>
      <c r="DC49" s="713"/>
      <c r="DD49" s="713"/>
      <c r="DE49" s="713"/>
      <c r="DF49" s="713"/>
      <c r="DG49" s="713"/>
      <c r="DH49" s="714"/>
      <c r="DI49" s="712"/>
      <c r="DJ49" s="713"/>
      <c r="DK49" s="713"/>
      <c r="DL49" s="713"/>
      <c r="DM49" s="713"/>
      <c r="DN49" s="713"/>
      <c r="DO49" s="713"/>
      <c r="DP49" s="713"/>
      <c r="DQ49" s="714"/>
      <c r="DR49" s="712"/>
      <c r="DS49" s="713"/>
      <c r="DT49" s="713"/>
      <c r="DU49" s="713"/>
      <c r="DV49" s="713"/>
      <c r="DW49" s="713"/>
      <c r="DX49" s="713"/>
      <c r="DY49" s="713"/>
      <c r="DZ49" s="714"/>
      <c r="EA49" s="712"/>
      <c r="EB49" s="713"/>
      <c r="EC49" s="713"/>
      <c r="ED49" s="713"/>
      <c r="EE49" s="713"/>
      <c r="EF49" s="713"/>
      <c r="EG49" s="713"/>
      <c r="EH49" s="713"/>
      <c r="EI49" s="714"/>
      <c r="EJ49" s="712"/>
      <c r="EK49" s="713"/>
      <c r="EL49" s="713"/>
      <c r="EM49" s="713"/>
      <c r="EN49" s="713"/>
      <c r="EO49" s="713"/>
      <c r="EP49" s="713"/>
      <c r="EQ49" s="713"/>
      <c r="ER49" s="714"/>
      <c r="ES49" s="712"/>
      <c r="ET49" s="713"/>
      <c r="EU49" s="713"/>
      <c r="EV49" s="713"/>
      <c r="EW49" s="713"/>
      <c r="EX49" s="713"/>
      <c r="EY49" s="713"/>
      <c r="EZ49" s="713"/>
      <c r="FA49" s="714"/>
      <c r="FB49" s="717"/>
    </row>
    <row r="50" ht="22.7" customHeight="1">
      <c r="A50" t="s" s="70">
        <v>66</v>
      </c>
      <c r="B50" s="680">
        <f>((H50+R50+AA50+AJ50+AS50+BB50+BK50+BT50+CC50+CL50+CU50+DD50+DM50+DV50+EE50+EN50+EW50)*100%)/(F50+H50+P50+R50+Y50+AA50+AH50+AJ50+AQ50+AS50+AZ50+BB50+BI50+BK50+BR50+BT50+CA50+CC50+CJ50+CL50+CS50+CU50+DB50+DD50+DK50+DM50+DT50+DV50+EC50+EE50+EL50+EN50+EU50+EW50)</f>
        <v>0.755555555555556</v>
      </c>
      <c r="C50" s="669"/>
      <c r="D50" s="764">
        <v>0</v>
      </c>
      <c r="E50" s="765">
        <v>1</v>
      </c>
      <c r="F50" s="765">
        <v>0</v>
      </c>
      <c r="G50" s="765">
        <v>0</v>
      </c>
      <c r="H50" s="765">
        <v>4</v>
      </c>
      <c r="I50" s="765">
        <v>2</v>
      </c>
      <c r="J50" s="766"/>
      <c r="K50" s="729"/>
      <c r="L50" s="777"/>
      <c r="M50" s="778">
        <v>0</v>
      </c>
      <c r="N50" s="740">
        <v>0</v>
      </c>
      <c r="O50" s="741">
        <v>2</v>
      </c>
      <c r="P50" s="741">
        <v>3</v>
      </c>
      <c r="Q50" s="741">
        <v>0</v>
      </c>
      <c r="R50" s="741">
        <v>3</v>
      </c>
      <c r="S50" s="741">
        <v>2</v>
      </c>
      <c r="T50" s="721"/>
      <c r="U50" s="721"/>
      <c r="V50" s="749">
        <v>0</v>
      </c>
      <c r="W50" s="740">
        <v>0</v>
      </c>
      <c r="X50" s="741">
        <v>1</v>
      </c>
      <c r="Y50" s="741">
        <v>0</v>
      </c>
      <c r="Z50" s="741">
        <v>0</v>
      </c>
      <c r="AA50" s="741">
        <v>3</v>
      </c>
      <c r="AB50" s="741">
        <v>1</v>
      </c>
      <c r="AC50" s="721"/>
      <c r="AD50" s="721"/>
      <c r="AE50" s="749">
        <v>3</v>
      </c>
      <c r="AF50" s="740">
        <v>0</v>
      </c>
      <c r="AG50" s="741">
        <v>1</v>
      </c>
      <c r="AH50" s="741">
        <v>3</v>
      </c>
      <c r="AI50" s="741">
        <v>1</v>
      </c>
      <c r="AJ50" s="741">
        <v>6</v>
      </c>
      <c r="AK50" s="741">
        <v>6</v>
      </c>
      <c r="AL50" s="721"/>
      <c r="AM50" s="721"/>
      <c r="AN50" s="749">
        <v>1</v>
      </c>
      <c r="AO50" s="740">
        <v>0</v>
      </c>
      <c r="AP50" s="741">
        <v>0</v>
      </c>
      <c r="AQ50" s="741">
        <v>3</v>
      </c>
      <c r="AR50" s="741">
        <v>0</v>
      </c>
      <c r="AS50" s="741">
        <v>6</v>
      </c>
      <c r="AT50" s="741">
        <v>4</v>
      </c>
      <c r="AU50" s="721"/>
      <c r="AV50" s="721"/>
      <c r="AW50" s="749">
        <v>1</v>
      </c>
      <c r="AX50" s="758">
        <v>1</v>
      </c>
      <c r="AY50" s="759">
        <v>2</v>
      </c>
      <c r="AZ50" s="759">
        <v>0</v>
      </c>
      <c r="BA50" s="759">
        <v>0</v>
      </c>
      <c r="BB50" s="759">
        <v>4</v>
      </c>
      <c r="BC50" s="759">
        <v>1</v>
      </c>
      <c r="BD50" s="759">
        <v>2</v>
      </c>
      <c r="BE50" s="759">
        <v>2</v>
      </c>
      <c r="BF50" s="770">
        <v>1</v>
      </c>
      <c r="BG50" s="723"/>
      <c r="BH50" s="721"/>
      <c r="BI50" s="721"/>
      <c r="BJ50" s="721"/>
      <c r="BK50" s="721"/>
      <c r="BL50" s="721"/>
      <c r="BM50" s="721"/>
      <c r="BN50" s="721"/>
      <c r="BO50" s="722"/>
      <c r="BP50" s="723"/>
      <c r="BQ50" s="721"/>
      <c r="BR50" s="721"/>
      <c r="BS50" s="721"/>
      <c r="BT50" s="721"/>
      <c r="BU50" s="721"/>
      <c r="BV50" s="721"/>
      <c r="BW50" s="721"/>
      <c r="BX50" s="722"/>
      <c r="BY50" s="740">
        <v>0</v>
      </c>
      <c r="BZ50" s="741">
        <v>1</v>
      </c>
      <c r="CA50" s="741">
        <v>0</v>
      </c>
      <c r="CB50" s="741">
        <v>0</v>
      </c>
      <c r="CC50" s="741">
        <v>3</v>
      </c>
      <c r="CD50" s="741">
        <v>2</v>
      </c>
      <c r="CE50" s="721"/>
      <c r="CF50" s="721"/>
      <c r="CG50" s="749">
        <v>0</v>
      </c>
      <c r="CH50" s="779"/>
      <c r="CI50" s="760"/>
      <c r="CJ50" s="760"/>
      <c r="CK50" s="760"/>
      <c r="CL50" s="760"/>
      <c r="CM50" s="760"/>
      <c r="CN50" s="760"/>
      <c r="CO50" s="760"/>
      <c r="CP50" s="770">
        <v>1</v>
      </c>
      <c r="CQ50" s="764">
        <v>2</v>
      </c>
      <c r="CR50" s="765">
        <v>0</v>
      </c>
      <c r="CS50" s="765">
        <v>2</v>
      </c>
      <c r="CT50" s="765">
        <v>0</v>
      </c>
      <c r="CU50" s="765">
        <v>5</v>
      </c>
      <c r="CV50" s="765">
        <v>2</v>
      </c>
      <c r="CW50" s="766"/>
      <c r="CX50" s="766"/>
      <c r="CY50" s="769">
        <v>2</v>
      </c>
      <c r="CZ50" s="723"/>
      <c r="DA50" s="721"/>
      <c r="DB50" s="721"/>
      <c r="DC50" s="721"/>
      <c r="DD50" s="721"/>
      <c r="DE50" s="721"/>
      <c r="DF50" s="721"/>
      <c r="DG50" s="721"/>
      <c r="DH50" s="722"/>
      <c r="DI50" s="723"/>
      <c r="DJ50" s="721"/>
      <c r="DK50" s="721"/>
      <c r="DL50" s="721"/>
      <c r="DM50" s="721"/>
      <c r="DN50" s="721"/>
      <c r="DO50" s="721"/>
      <c r="DP50" s="721"/>
      <c r="DQ50" s="722"/>
      <c r="DR50" s="723"/>
      <c r="DS50" s="721"/>
      <c r="DT50" s="721"/>
      <c r="DU50" s="721"/>
      <c r="DV50" s="721"/>
      <c r="DW50" s="721"/>
      <c r="DX50" s="721"/>
      <c r="DY50" s="721"/>
      <c r="DZ50" s="722"/>
      <c r="EA50" s="723"/>
      <c r="EB50" s="721"/>
      <c r="EC50" s="721"/>
      <c r="ED50" s="721"/>
      <c r="EE50" s="721"/>
      <c r="EF50" s="721"/>
      <c r="EG50" s="721"/>
      <c r="EH50" s="721"/>
      <c r="EI50" s="722"/>
      <c r="EJ50" s="723"/>
      <c r="EK50" s="721"/>
      <c r="EL50" s="721"/>
      <c r="EM50" s="721"/>
      <c r="EN50" s="721"/>
      <c r="EO50" s="721"/>
      <c r="EP50" s="721"/>
      <c r="EQ50" s="721"/>
      <c r="ER50" s="722"/>
      <c r="ES50" s="723"/>
      <c r="ET50" s="721"/>
      <c r="EU50" s="721"/>
      <c r="EV50" s="721"/>
      <c r="EW50" s="721"/>
      <c r="EX50" s="721"/>
      <c r="EY50" s="721"/>
      <c r="EZ50" s="721"/>
      <c r="FA50" s="722"/>
      <c r="FB50" s="725"/>
    </row>
    <row r="51" ht="22.7" customHeight="1">
      <c r="A51" t="s" s="79">
        <v>67</v>
      </c>
      <c r="B51" s="701">
        <f>((H51+R51+AA51+AJ51+AS51+BB51+BK51+BT51+CC51+CL51+CU51+DD51+DM51+DV51+EE51+EN51+EW51)*100%)/(F51+H51+P51+R51+Y51+AA51+AH51+AJ51+AQ51+AS51+AZ51+BB51+BI51+BK51+BR51+BT51+CA51+CC51+CJ51+CL51+CS51+CU51+DB51+DD51+DK51+DM51+DT51+DV51+EC51+EE51+EL51+EN51+EU51+EW51)</f>
        <v>0.166666666666667</v>
      </c>
      <c r="C51" s="669"/>
      <c r="D51" s="702">
        <v>1</v>
      </c>
      <c r="E51" s="703">
        <v>1</v>
      </c>
      <c r="F51" s="703">
        <v>0</v>
      </c>
      <c r="G51" s="703">
        <v>0</v>
      </c>
      <c r="H51" s="703">
        <v>0</v>
      </c>
      <c r="I51" s="703">
        <v>0</v>
      </c>
      <c r="J51" s="703">
        <v>2</v>
      </c>
      <c r="K51" s="761"/>
      <c r="L51" s="780">
        <v>2</v>
      </c>
      <c r="M51" s="781">
        <v>0</v>
      </c>
      <c r="N51" s="751">
        <v>0</v>
      </c>
      <c r="O51" s="752">
        <v>0</v>
      </c>
      <c r="P51" s="752">
        <v>0</v>
      </c>
      <c r="Q51" s="752">
        <v>0</v>
      </c>
      <c r="R51" s="752">
        <v>0</v>
      </c>
      <c r="S51" s="752">
        <v>0</v>
      </c>
      <c r="T51" s="752">
        <v>4</v>
      </c>
      <c r="U51" s="752">
        <v>4</v>
      </c>
      <c r="V51" s="756">
        <v>0</v>
      </c>
      <c r="W51" s="751">
        <v>1</v>
      </c>
      <c r="X51" s="752">
        <v>0</v>
      </c>
      <c r="Y51" s="752">
        <v>0</v>
      </c>
      <c r="Z51" s="752">
        <v>0</v>
      </c>
      <c r="AA51" s="752">
        <v>1</v>
      </c>
      <c r="AB51" s="752">
        <v>1</v>
      </c>
      <c r="AC51" s="752">
        <v>7</v>
      </c>
      <c r="AD51" s="752">
        <v>5</v>
      </c>
      <c r="AE51" s="756">
        <v>3</v>
      </c>
      <c r="AF51" s="702">
        <v>0</v>
      </c>
      <c r="AG51" s="703">
        <v>0</v>
      </c>
      <c r="AH51" s="703">
        <v>0</v>
      </c>
      <c r="AI51" s="703">
        <v>0</v>
      </c>
      <c r="AJ51" s="703">
        <v>0</v>
      </c>
      <c r="AK51" s="703">
        <v>0</v>
      </c>
      <c r="AL51" s="703">
        <v>4</v>
      </c>
      <c r="AM51" s="703">
        <v>3</v>
      </c>
      <c r="AN51" s="708">
        <v>0</v>
      </c>
      <c r="AO51" s="751">
        <v>0</v>
      </c>
      <c r="AP51" s="752">
        <v>1</v>
      </c>
      <c r="AQ51" s="752">
        <v>2</v>
      </c>
      <c r="AR51" s="752">
        <v>0</v>
      </c>
      <c r="AS51" s="752">
        <v>0</v>
      </c>
      <c r="AT51" s="752">
        <v>0</v>
      </c>
      <c r="AU51" s="752">
        <v>3</v>
      </c>
      <c r="AV51" s="752">
        <v>3</v>
      </c>
      <c r="AW51" s="771">
        <v>0</v>
      </c>
      <c r="AX51" s="693"/>
      <c r="AY51" s="693"/>
      <c r="AZ51" s="693"/>
      <c r="BA51" s="693"/>
      <c r="BB51" s="693"/>
      <c r="BC51" s="693"/>
      <c r="BD51" s="694"/>
      <c r="BE51" s="694"/>
      <c r="BF51" s="693"/>
      <c r="BG51" s="716"/>
      <c r="BH51" s="713"/>
      <c r="BI51" s="713"/>
      <c r="BJ51" s="713"/>
      <c r="BK51" s="713"/>
      <c r="BL51" s="713"/>
      <c r="BM51" s="713"/>
      <c r="BN51" s="713"/>
      <c r="BO51" s="714"/>
      <c r="BP51" s="712"/>
      <c r="BQ51" s="713"/>
      <c r="BR51" s="713"/>
      <c r="BS51" s="713"/>
      <c r="BT51" s="713"/>
      <c r="BU51" s="713"/>
      <c r="BV51" s="713"/>
      <c r="BW51" s="713"/>
      <c r="BX51" s="714"/>
      <c r="BY51" s="702">
        <v>0</v>
      </c>
      <c r="BZ51" s="703">
        <v>0</v>
      </c>
      <c r="CA51" s="703">
        <v>1</v>
      </c>
      <c r="CB51" s="703">
        <v>0</v>
      </c>
      <c r="CC51" s="703">
        <v>0</v>
      </c>
      <c r="CD51" s="703">
        <v>0</v>
      </c>
      <c r="CE51" s="703">
        <v>4</v>
      </c>
      <c r="CF51" s="703">
        <v>4</v>
      </c>
      <c r="CG51" s="706">
        <v>2</v>
      </c>
      <c r="CH51" s="693"/>
      <c r="CI51" s="693"/>
      <c r="CJ51" s="693"/>
      <c r="CK51" s="693"/>
      <c r="CL51" s="693"/>
      <c r="CM51" s="693"/>
      <c r="CN51" s="694"/>
      <c r="CO51" s="694"/>
      <c r="CP51" s="693"/>
      <c r="CQ51" s="755">
        <v>0</v>
      </c>
      <c r="CR51" s="752">
        <v>0</v>
      </c>
      <c r="CS51" s="752">
        <v>2</v>
      </c>
      <c r="CT51" s="752">
        <v>1</v>
      </c>
      <c r="CU51" s="752">
        <v>0</v>
      </c>
      <c r="CV51" s="752">
        <v>0</v>
      </c>
      <c r="CW51" s="752">
        <v>2</v>
      </c>
      <c r="CX51" s="752">
        <v>2</v>
      </c>
      <c r="CY51" s="756">
        <v>0</v>
      </c>
      <c r="CZ51" s="712"/>
      <c r="DA51" s="713"/>
      <c r="DB51" s="713"/>
      <c r="DC51" s="713"/>
      <c r="DD51" s="713"/>
      <c r="DE51" s="713"/>
      <c r="DF51" s="713"/>
      <c r="DG51" s="713"/>
      <c r="DH51" s="714"/>
      <c r="DI51" s="712"/>
      <c r="DJ51" s="713"/>
      <c r="DK51" s="713"/>
      <c r="DL51" s="713"/>
      <c r="DM51" s="713"/>
      <c r="DN51" s="713"/>
      <c r="DO51" s="713"/>
      <c r="DP51" s="713"/>
      <c r="DQ51" s="714"/>
      <c r="DR51" s="712"/>
      <c r="DS51" s="713"/>
      <c r="DT51" s="713"/>
      <c r="DU51" s="713"/>
      <c r="DV51" s="713"/>
      <c r="DW51" s="713"/>
      <c r="DX51" s="713"/>
      <c r="DY51" s="713"/>
      <c r="DZ51" s="714"/>
      <c r="EA51" s="712"/>
      <c r="EB51" s="713"/>
      <c r="EC51" s="713"/>
      <c r="ED51" s="713"/>
      <c r="EE51" s="713"/>
      <c r="EF51" s="713"/>
      <c r="EG51" s="713"/>
      <c r="EH51" s="713"/>
      <c r="EI51" s="714"/>
      <c r="EJ51" s="712"/>
      <c r="EK51" s="713"/>
      <c r="EL51" s="713"/>
      <c r="EM51" s="713"/>
      <c r="EN51" s="713"/>
      <c r="EO51" s="713"/>
      <c r="EP51" s="713"/>
      <c r="EQ51" s="713"/>
      <c r="ER51" s="714"/>
      <c r="ES51" s="712"/>
      <c r="ET51" s="713"/>
      <c r="EU51" s="713"/>
      <c r="EV51" s="713"/>
      <c r="EW51" s="713"/>
      <c r="EX51" s="713"/>
      <c r="EY51" s="713"/>
      <c r="EZ51" s="713"/>
      <c r="FA51" s="714"/>
      <c r="FB51" s="717"/>
    </row>
    <row r="52" ht="22.7" customHeight="1">
      <c r="A52" t="s" s="70">
        <v>65</v>
      </c>
      <c r="B52" s="680">
        <f>((H52+R52+AA52+AJ52+AS52+BB52+BK52+BT52+CC52+CL52+CU52+DD52+DM52+DV52+EE52+EN52+EW52)*100%)/(F52+H52+P52+R52+Y52+AA52+AH52+AJ52+AQ52+AS52+AZ52+BB52+BI52+BK52+BR52+BT52+CA52+CC52+CJ52+CL52+CS52+CU52+DB52+DD52+DK52+DM52+DT52+DV52+EC52+EE52+EL52+EN52+EU52+EW52)</f>
        <v>0</v>
      </c>
      <c r="C52" s="718"/>
      <c r="D52" s="693"/>
      <c r="E52" s="693"/>
      <c r="F52" s="693"/>
      <c r="G52" s="693"/>
      <c r="H52" s="693"/>
      <c r="I52" s="693"/>
      <c r="J52" s="694"/>
      <c r="K52" s="719"/>
      <c r="L52" s="694"/>
      <c r="M52" s="694"/>
      <c r="N52" s="782">
        <v>0</v>
      </c>
      <c r="O52" s="741">
        <v>0</v>
      </c>
      <c r="P52" s="741">
        <v>0</v>
      </c>
      <c r="Q52" s="741">
        <v>0</v>
      </c>
      <c r="R52" s="741">
        <v>0</v>
      </c>
      <c r="S52" s="741">
        <v>0</v>
      </c>
      <c r="T52" s="721"/>
      <c r="U52" s="721"/>
      <c r="V52" s="749">
        <v>0</v>
      </c>
      <c r="W52" s="740">
        <v>0</v>
      </c>
      <c r="X52" s="741">
        <v>0</v>
      </c>
      <c r="Y52" s="741">
        <v>0</v>
      </c>
      <c r="Z52" s="741">
        <v>0</v>
      </c>
      <c r="AA52" s="741">
        <v>0</v>
      </c>
      <c r="AB52" s="741">
        <v>0</v>
      </c>
      <c r="AC52" s="721"/>
      <c r="AD52" s="721"/>
      <c r="AE52" s="776">
        <v>0</v>
      </c>
      <c r="AF52" s="693"/>
      <c r="AG52" s="693"/>
      <c r="AH52" s="693"/>
      <c r="AI52" s="693"/>
      <c r="AJ52" s="693"/>
      <c r="AK52" s="693"/>
      <c r="AL52" s="694"/>
      <c r="AM52" s="694"/>
      <c r="AN52" s="693"/>
      <c r="AO52" s="782">
        <v>0</v>
      </c>
      <c r="AP52" s="741">
        <v>0</v>
      </c>
      <c r="AQ52" s="741">
        <v>0</v>
      </c>
      <c r="AR52" s="741">
        <v>0</v>
      </c>
      <c r="AS52" s="741">
        <v>0</v>
      </c>
      <c r="AT52" s="741">
        <v>0</v>
      </c>
      <c r="AU52" s="741">
        <v>0</v>
      </c>
      <c r="AV52" s="741">
        <v>0</v>
      </c>
      <c r="AW52" s="749">
        <v>0</v>
      </c>
      <c r="AX52" s="764">
        <v>0</v>
      </c>
      <c r="AY52" s="765">
        <v>0</v>
      </c>
      <c r="AZ52" s="765">
        <v>1</v>
      </c>
      <c r="BA52" s="765">
        <v>0</v>
      </c>
      <c r="BB52" s="765">
        <v>0</v>
      </c>
      <c r="BC52" s="765">
        <v>0</v>
      </c>
      <c r="BD52" s="765">
        <v>0</v>
      </c>
      <c r="BE52" s="765">
        <v>0</v>
      </c>
      <c r="BF52" s="769">
        <v>0</v>
      </c>
      <c r="BG52" s="723"/>
      <c r="BH52" s="721"/>
      <c r="BI52" s="721"/>
      <c r="BJ52" s="721"/>
      <c r="BK52" s="721"/>
      <c r="BL52" s="721"/>
      <c r="BM52" s="721"/>
      <c r="BN52" s="721"/>
      <c r="BO52" s="722"/>
      <c r="BP52" s="723"/>
      <c r="BQ52" s="721"/>
      <c r="BR52" s="721"/>
      <c r="BS52" s="721"/>
      <c r="BT52" s="721"/>
      <c r="BU52" s="721"/>
      <c r="BV52" s="721"/>
      <c r="BW52" s="721"/>
      <c r="BX52" s="724"/>
      <c r="BY52" s="693"/>
      <c r="BZ52" s="693"/>
      <c r="CA52" s="693"/>
      <c r="CB52" s="693"/>
      <c r="CC52" s="693"/>
      <c r="CD52" s="693"/>
      <c r="CE52" s="694"/>
      <c r="CF52" s="694"/>
      <c r="CG52" s="693"/>
      <c r="CH52" s="693"/>
      <c r="CI52" s="693"/>
      <c r="CJ52" s="693"/>
      <c r="CK52" s="693"/>
      <c r="CL52" s="693"/>
      <c r="CM52" s="693"/>
      <c r="CN52" s="694"/>
      <c r="CO52" s="694"/>
      <c r="CP52" s="693"/>
      <c r="CQ52" s="783">
        <v>0</v>
      </c>
      <c r="CR52" s="759">
        <v>0</v>
      </c>
      <c r="CS52" s="759">
        <v>0</v>
      </c>
      <c r="CT52" s="759">
        <v>0</v>
      </c>
      <c r="CU52" s="759">
        <v>0</v>
      </c>
      <c r="CV52" s="759">
        <v>0</v>
      </c>
      <c r="CW52" s="760"/>
      <c r="CX52" s="760"/>
      <c r="CY52" s="770">
        <v>0</v>
      </c>
      <c r="CZ52" s="723"/>
      <c r="DA52" s="721"/>
      <c r="DB52" s="721"/>
      <c r="DC52" s="721"/>
      <c r="DD52" s="721"/>
      <c r="DE52" s="721"/>
      <c r="DF52" s="721"/>
      <c r="DG52" s="721"/>
      <c r="DH52" s="722"/>
      <c r="DI52" s="723"/>
      <c r="DJ52" s="721"/>
      <c r="DK52" s="721"/>
      <c r="DL52" s="721"/>
      <c r="DM52" s="721"/>
      <c r="DN52" s="721"/>
      <c r="DO52" s="721"/>
      <c r="DP52" s="721"/>
      <c r="DQ52" s="722"/>
      <c r="DR52" s="723"/>
      <c r="DS52" s="721"/>
      <c r="DT52" s="721"/>
      <c r="DU52" s="721"/>
      <c r="DV52" s="721"/>
      <c r="DW52" s="721"/>
      <c r="DX52" s="721"/>
      <c r="DY52" s="721"/>
      <c r="DZ52" s="722"/>
      <c r="EA52" s="723"/>
      <c r="EB52" s="721"/>
      <c r="EC52" s="721"/>
      <c r="ED52" s="721"/>
      <c r="EE52" s="721"/>
      <c r="EF52" s="721"/>
      <c r="EG52" s="721"/>
      <c r="EH52" s="721"/>
      <c r="EI52" s="722"/>
      <c r="EJ52" s="723"/>
      <c r="EK52" s="721"/>
      <c r="EL52" s="721"/>
      <c r="EM52" s="721"/>
      <c r="EN52" s="721"/>
      <c r="EO52" s="721"/>
      <c r="EP52" s="721"/>
      <c r="EQ52" s="721"/>
      <c r="ER52" s="722"/>
      <c r="ES52" s="723"/>
      <c r="ET52" s="721"/>
      <c r="EU52" s="721"/>
      <c r="EV52" s="721"/>
      <c r="EW52" s="721"/>
      <c r="EX52" s="721"/>
      <c r="EY52" s="721"/>
      <c r="EZ52" s="721"/>
      <c r="FA52" s="722"/>
      <c r="FB52" s="725"/>
    </row>
    <row r="53" ht="22.7" customHeight="1">
      <c r="A53" t="s" s="79">
        <v>69</v>
      </c>
      <c r="B53" s="701">
        <f>((H53+R53+AA53+AJ53+AS53+BB53+BK53+BT53+CC53+CL53+CU53+DD53+DM53+DV53+EE53+EN53+EW53)*100%)/(F53+H53+P53+R53+Y53+AA53+AH53+AJ53+AQ53+AS53+AZ53+BB53+BI53+BK53+BR53+BT53+CA53+CC53+CJ53+CL53+CS53+CU53+DB53+DD53+DK53+DM53+DT53+DV53+EC53+EE53+EL53+EN53+EU53+EW53)</f>
        <v>0.714285714285714</v>
      </c>
      <c r="C53" s="669"/>
      <c r="D53" s="726">
        <v>2</v>
      </c>
      <c r="E53" s="727">
        <v>1</v>
      </c>
      <c r="F53" s="727">
        <v>1</v>
      </c>
      <c r="G53" s="727">
        <v>1</v>
      </c>
      <c r="H53" s="727">
        <v>1</v>
      </c>
      <c r="I53" s="727">
        <v>0</v>
      </c>
      <c r="J53" s="728"/>
      <c r="K53" s="729"/>
      <c r="L53" s="730"/>
      <c r="M53" s="731">
        <v>1</v>
      </c>
      <c r="N53" s="751">
        <v>1</v>
      </c>
      <c r="O53" s="752">
        <v>3</v>
      </c>
      <c r="P53" s="752">
        <v>2</v>
      </c>
      <c r="Q53" s="752">
        <v>1</v>
      </c>
      <c r="R53" s="752">
        <v>4</v>
      </c>
      <c r="S53" s="752">
        <v>0</v>
      </c>
      <c r="T53" s="713"/>
      <c r="U53" s="713"/>
      <c r="V53" s="756">
        <v>0</v>
      </c>
      <c r="W53" s="751">
        <v>0</v>
      </c>
      <c r="X53" s="752">
        <v>1</v>
      </c>
      <c r="Y53" s="752">
        <v>0</v>
      </c>
      <c r="Z53" s="752">
        <v>0</v>
      </c>
      <c r="AA53" s="752">
        <v>2</v>
      </c>
      <c r="AB53" s="752">
        <v>3</v>
      </c>
      <c r="AC53" s="713"/>
      <c r="AD53" s="713"/>
      <c r="AE53" s="756">
        <v>0</v>
      </c>
      <c r="AF53" s="726">
        <v>0</v>
      </c>
      <c r="AG53" s="727">
        <v>1</v>
      </c>
      <c r="AH53" s="727">
        <v>1</v>
      </c>
      <c r="AI53" s="727">
        <v>1</v>
      </c>
      <c r="AJ53" s="727">
        <v>2</v>
      </c>
      <c r="AK53" s="727">
        <v>1</v>
      </c>
      <c r="AL53" s="728"/>
      <c r="AM53" s="728"/>
      <c r="AN53" s="736">
        <v>1</v>
      </c>
      <c r="AO53" s="751">
        <v>1</v>
      </c>
      <c r="AP53" s="752">
        <v>2</v>
      </c>
      <c r="AQ53" s="752">
        <v>0</v>
      </c>
      <c r="AR53" s="752">
        <v>0</v>
      </c>
      <c r="AS53" s="752">
        <v>2</v>
      </c>
      <c r="AT53" s="752">
        <v>1</v>
      </c>
      <c r="AU53" s="713"/>
      <c r="AV53" s="713"/>
      <c r="AW53" s="756">
        <v>0</v>
      </c>
      <c r="AX53" s="751">
        <v>4</v>
      </c>
      <c r="AY53" s="752">
        <v>0</v>
      </c>
      <c r="AZ53" s="752">
        <v>0</v>
      </c>
      <c r="BA53" s="752">
        <v>1</v>
      </c>
      <c r="BB53" s="752">
        <v>2</v>
      </c>
      <c r="BC53" s="752">
        <v>1</v>
      </c>
      <c r="BD53" s="752">
        <v>0</v>
      </c>
      <c r="BE53" s="752">
        <v>0</v>
      </c>
      <c r="BF53" s="756">
        <v>1</v>
      </c>
      <c r="BG53" s="712"/>
      <c r="BH53" s="713"/>
      <c r="BI53" s="713"/>
      <c r="BJ53" s="713"/>
      <c r="BK53" s="713"/>
      <c r="BL53" s="713"/>
      <c r="BM53" s="713"/>
      <c r="BN53" s="713"/>
      <c r="BO53" s="714"/>
      <c r="BP53" s="712"/>
      <c r="BQ53" s="713"/>
      <c r="BR53" s="713"/>
      <c r="BS53" s="713"/>
      <c r="BT53" s="713"/>
      <c r="BU53" s="713"/>
      <c r="BV53" s="713"/>
      <c r="BW53" s="713"/>
      <c r="BX53" s="714"/>
      <c r="BY53" s="726">
        <v>1</v>
      </c>
      <c r="BZ53" s="727">
        <v>1</v>
      </c>
      <c r="CA53" s="727">
        <v>2</v>
      </c>
      <c r="CB53" s="727">
        <v>0</v>
      </c>
      <c r="CC53" s="727">
        <v>2</v>
      </c>
      <c r="CD53" s="727">
        <v>2</v>
      </c>
      <c r="CE53" s="728"/>
      <c r="CF53" s="728"/>
      <c r="CG53" s="736">
        <v>0</v>
      </c>
      <c r="CH53" s="737"/>
      <c r="CI53" s="727">
        <v>2</v>
      </c>
      <c r="CJ53" s="728"/>
      <c r="CK53" s="728"/>
      <c r="CL53" s="728"/>
      <c r="CM53" s="728"/>
      <c r="CN53" s="728"/>
      <c r="CO53" s="728"/>
      <c r="CP53" s="784"/>
      <c r="CQ53" s="693"/>
      <c r="CR53" s="693"/>
      <c r="CS53" s="693"/>
      <c r="CT53" s="693"/>
      <c r="CU53" s="693"/>
      <c r="CV53" s="693"/>
      <c r="CW53" s="694"/>
      <c r="CX53" s="694"/>
      <c r="CY53" s="693"/>
      <c r="CZ53" s="716"/>
      <c r="DA53" s="713"/>
      <c r="DB53" s="713"/>
      <c r="DC53" s="713"/>
      <c r="DD53" s="713"/>
      <c r="DE53" s="713"/>
      <c r="DF53" s="713"/>
      <c r="DG53" s="713"/>
      <c r="DH53" s="714"/>
      <c r="DI53" s="712"/>
      <c r="DJ53" s="713"/>
      <c r="DK53" s="713"/>
      <c r="DL53" s="713"/>
      <c r="DM53" s="713"/>
      <c r="DN53" s="713"/>
      <c r="DO53" s="713"/>
      <c r="DP53" s="713"/>
      <c r="DQ53" s="714"/>
      <c r="DR53" s="712"/>
      <c r="DS53" s="713"/>
      <c r="DT53" s="713"/>
      <c r="DU53" s="713"/>
      <c r="DV53" s="713"/>
      <c r="DW53" s="713"/>
      <c r="DX53" s="713"/>
      <c r="DY53" s="713"/>
      <c r="DZ53" s="714"/>
      <c r="EA53" s="712"/>
      <c r="EB53" s="713"/>
      <c r="EC53" s="713"/>
      <c r="ED53" s="713"/>
      <c r="EE53" s="713"/>
      <c r="EF53" s="713"/>
      <c r="EG53" s="713"/>
      <c r="EH53" s="713"/>
      <c r="EI53" s="714"/>
      <c r="EJ53" s="712"/>
      <c r="EK53" s="713"/>
      <c r="EL53" s="713"/>
      <c r="EM53" s="713"/>
      <c r="EN53" s="713"/>
      <c r="EO53" s="713"/>
      <c r="EP53" s="713"/>
      <c r="EQ53" s="713"/>
      <c r="ER53" s="714"/>
      <c r="ES53" s="712"/>
      <c r="ET53" s="713"/>
      <c r="EU53" s="713"/>
      <c r="EV53" s="713"/>
      <c r="EW53" s="713"/>
      <c r="EX53" s="713"/>
      <c r="EY53" s="713"/>
      <c r="EZ53" s="713"/>
      <c r="FA53" s="714"/>
      <c r="FB53" s="717"/>
    </row>
    <row r="54" ht="22.7" customHeight="1">
      <c r="A54" t="s" s="70">
        <v>68</v>
      </c>
      <c r="B54" s="680">
        <f>((H54+R54+AA54+AJ54+AS54+BB54+BK54+BT54+CC54+CL54+CU54+DD54+DM54+DV54+EE54+EN54+EW54)*100%)/(F54+H54+P54+R54+Y54+AA54+AH54+AJ54+AQ54+AS54+AZ54+BB54+BI54+BK54+BR54+BT54+CA54+CC54+CJ54+CL54+CS54+CU54+DB54+DD54+DK54+DM54+DT54+DV54+EC54+EE54+EL54+EN54+EU54+EW54)</f>
        <v>0.636363636363636</v>
      </c>
      <c r="C54" s="669"/>
      <c r="D54" s="758">
        <v>0</v>
      </c>
      <c r="E54" s="759">
        <v>1</v>
      </c>
      <c r="F54" s="759">
        <v>0</v>
      </c>
      <c r="G54" s="759">
        <v>0</v>
      </c>
      <c r="H54" s="759">
        <v>2</v>
      </c>
      <c r="I54" s="759">
        <v>2</v>
      </c>
      <c r="J54" s="760"/>
      <c r="K54" s="761"/>
      <c r="L54" s="785"/>
      <c r="M54" s="763">
        <v>1</v>
      </c>
      <c r="N54" s="758">
        <v>1</v>
      </c>
      <c r="O54" s="759">
        <v>1</v>
      </c>
      <c r="P54" s="759">
        <v>1</v>
      </c>
      <c r="Q54" s="759">
        <v>1</v>
      </c>
      <c r="R54" s="759">
        <v>0</v>
      </c>
      <c r="S54" s="759">
        <v>0</v>
      </c>
      <c r="T54" s="760"/>
      <c r="U54" s="760"/>
      <c r="V54" s="770">
        <v>3</v>
      </c>
      <c r="W54" s="758">
        <v>1</v>
      </c>
      <c r="X54" s="759">
        <v>3</v>
      </c>
      <c r="Y54" s="759">
        <v>1</v>
      </c>
      <c r="Z54" s="759">
        <v>0</v>
      </c>
      <c r="AA54" s="759">
        <v>3</v>
      </c>
      <c r="AB54" s="759">
        <v>3</v>
      </c>
      <c r="AC54" s="760"/>
      <c r="AD54" s="760"/>
      <c r="AE54" s="770">
        <v>1</v>
      </c>
      <c r="AF54" s="758">
        <v>1</v>
      </c>
      <c r="AG54" s="759">
        <v>0</v>
      </c>
      <c r="AH54" s="759">
        <v>3</v>
      </c>
      <c r="AI54" s="759">
        <v>1</v>
      </c>
      <c r="AJ54" s="759">
        <v>4</v>
      </c>
      <c r="AK54" s="759">
        <v>4</v>
      </c>
      <c r="AL54" s="760"/>
      <c r="AM54" s="760"/>
      <c r="AN54" s="770">
        <v>1</v>
      </c>
      <c r="AO54" s="740">
        <v>1</v>
      </c>
      <c r="AP54" s="741">
        <v>2</v>
      </c>
      <c r="AQ54" s="741">
        <v>2</v>
      </c>
      <c r="AR54" s="741">
        <v>1</v>
      </c>
      <c r="AS54" s="741">
        <v>1</v>
      </c>
      <c r="AT54" s="741">
        <v>1</v>
      </c>
      <c r="AU54" s="721"/>
      <c r="AV54" s="721"/>
      <c r="AW54" s="749">
        <v>1</v>
      </c>
      <c r="AX54" s="740">
        <v>0</v>
      </c>
      <c r="AY54" s="741">
        <v>3</v>
      </c>
      <c r="AZ54" s="741">
        <v>2</v>
      </c>
      <c r="BA54" s="741">
        <v>0</v>
      </c>
      <c r="BB54" s="741">
        <v>4</v>
      </c>
      <c r="BC54" s="741">
        <v>4</v>
      </c>
      <c r="BD54" s="741">
        <v>0</v>
      </c>
      <c r="BE54" s="741">
        <v>0</v>
      </c>
      <c r="BF54" s="749">
        <v>1</v>
      </c>
      <c r="BG54" s="723"/>
      <c r="BH54" s="721"/>
      <c r="BI54" s="721"/>
      <c r="BJ54" s="721"/>
      <c r="BK54" s="721"/>
      <c r="BL54" s="721"/>
      <c r="BM54" s="721"/>
      <c r="BN54" s="721"/>
      <c r="BO54" s="722"/>
      <c r="BP54" s="723"/>
      <c r="BQ54" s="721"/>
      <c r="BR54" s="721"/>
      <c r="BS54" s="721"/>
      <c r="BT54" s="721"/>
      <c r="BU54" s="721"/>
      <c r="BV54" s="721"/>
      <c r="BW54" s="721"/>
      <c r="BX54" s="722"/>
      <c r="BY54" s="758">
        <v>0</v>
      </c>
      <c r="BZ54" s="759">
        <v>2</v>
      </c>
      <c r="CA54" s="759">
        <v>0</v>
      </c>
      <c r="CB54" s="759">
        <v>0</v>
      </c>
      <c r="CC54" s="759">
        <v>4</v>
      </c>
      <c r="CD54" s="759">
        <v>2</v>
      </c>
      <c r="CE54" s="760"/>
      <c r="CF54" s="760"/>
      <c r="CG54" s="770">
        <v>3</v>
      </c>
      <c r="CH54" s="779"/>
      <c r="CI54" s="759">
        <v>1</v>
      </c>
      <c r="CJ54" s="759">
        <v>1</v>
      </c>
      <c r="CK54" s="760"/>
      <c r="CL54" s="760"/>
      <c r="CM54" s="760"/>
      <c r="CN54" s="760"/>
      <c r="CO54" s="760"/>
      <c r="CP54" s="770">
        <v>1</v>
      </c>
      <c r="CQ54" s="764">
        <v>0</v>
      </c>
      <c r="CR54" s="765">
        <v>1</v>
      </c>
      <c r="CS54" s="765">
        <v>2</v>
      </c>
      <c r="CT54" s="765">
        <v>2</v>
      </c>
      <c r="CU54" s="765">
        <v>3</v>
      </c>
      <c r="CV54" s="765">
        <v>2</v>
      </c>
      <c r="CW54" s="766"/>
      <c r="CX54" s="766"/>
      <c r="CY54" s="769">
        <v>1</v>
      </c>
      <c r="CZ54" s="723"/>
      <c r="DA54" s="721"/>
      <c r="DB54" s="721"/>
      <c r="DC54" s="721"/>
      <c r="DD54" s="721"/>
      <c r="DE54" s="721"/>
      <c r="DF54" s="721"/>
      <c r="DG54" s="721"/>
      <c r="DH54" s="722"/>
      <c r="DI54" s="723"/>
      <c r="DJ54" s="721"/>
      <c r="DK54" s="721"/>
      <c r="DL54" s="721"/>
      <c r="DM54" s="721"/>
      <c r="DN54" s="721"/>
      <c r="DO54" s="721"/>
      <c r="DP54" s="721"/>
      <c r="DQ54" s="722"/>
      <c r="DR54" s="723"/>
      <c r="DS54" s="721"/>
      <c r="DT54" s="721"/>
      <c r="DU54" s="721"/>
      <c r="DV54" s="721"/>
      <c r="DW54" s="721"/>
      <c r="DX54" s="721"/>
      <c r="DY54" s="721"/>
      <c r="DZ54" s="722"/>
      <c r="EA54" s="723"/>
      <c r="EB54" s="721"/>
      <c r="EC54" s="721"/>
      <c r="ED54" s="721"/>
      <c r="EE54" s="721"/>
      <c r="EF54" s="721"/>
      <c r="EG54" s="721"/>
      <c r="EH54" s="721"/>
      <c r="EI54" s="722"/>
      <c r="EJ54" s="723"/>
      <c r="EK54" s="721"/>
      <c r="EL54" s="721"/>
      <c r="EM54" s="721"/>
      <c r="EN54" s="721"/>
      <c r="EO54" s="721"/>
      <c r="EP54" s="721"/>
      <c r="EQ54" s="721"/>
      <c r="ER54" s="722"/>
      <c r="ES54" s="723"/>
      <c r="ET54" s="721"/>
      <c r="EU54" s="721"/>
      <c r="EV54" s="721"/>
      <c r="EW54" s="721"/>
      <c r="EX54" s="721"/>
      <c r="EY54" s="721"/>
      <c r="EZ54" s="721"/>
      <c r="FA54" s="722"/>
      <c r="FB54" s="725"/>
    </row>
    <row r="55" ht="22.7" customHeight="1">
      <c r="A55" t="s" s="79">
        <v>70</v>
      </c>
      <c r="B55" s="701">
        <f>((H55+R55+AA55+AJ55+AS55+BB55+BK55+BT55+CC55+CL55+CU55+DD55+DM55+DV55+EE55+EN55+EW55)*100%)/(F55+H55+P55+R55+Y55+AA55+AH55+AJ55+AQ55+AS55+AZ55+BB55+BI55+BK55+BR55+BT55+CA55+CC55+CJ55+CL55+CS55+CU55+DB55+DD55+DK55+DM55+DT55+DV55+EC55+EE55+EL55+EN55+EU55+EW55)</f>
        <v>1</v>
      </c>
      <c r="C55" s="718"/>
      <c r="D55" s="693"/>
      <c r="E55" s="693"/>
      <c r="F55" s="693"/>
      <c r="G55" s="693"/>
      <c r="H55" s="693"/>
      <c r="I55" s="693"/>
      <c r="J55" s="694"/>
      <c r="K55" s="719"/>
      <c r="L55" s="694"/>
      <c r="M55" s="694"/>
      <c r="N55" s="693"/>
      <c r="O55" s="693"/>
      <c r="P55" s="693"/>
      <c r="Q55" s="693"/>
      <c r="R55" s="693"/>
      <c r="S55" s="693"/>
      <c r="T55" s="694"/>
      <c r="U55" s="694"/>
      <c r="V55" s="693"/>
      <c r="W55" s="693"/>
      <c r="X55" s="693"/>
      <c r="Y55" s="693"/>
      <c r="Z55" s="693"/>
      <c r="AA55" s="693"/>
      <c r="AB55" s="693"/>
      <c r="AC55" s="694"/>
      <c r="AD55" s="694"/>
      <c r="AE55" s="693"/>
      <c r="AF55" s="693"/>
      <c r="AG55" s="693"/>
      <c r="AH55" s="693"/>
      <c r="AI55" s="693"/>
      <c r="AJ55" s="693"/>
      <c r="AK55" s="693"/>
      <c r="AL55" s="694"/>
      <c r="AM55" s="694"/>
      <c r="AN55" s="693"/>
      <c r="AO55" s="707">
        <v>1</v>
      </c>
      <c r="AP55" s="703">
        <v>0</v>
      </c>
      <c r="AQ55" s="703">
        <v>0</v>
      </c>
      <c r="AR55" s="703">
        <v>0</v>
      </c>
      <c r="AS55" s="703">
        <v>0</v>
      </c>
      <c r="AT55" s="703">
        <v>0</v>
      </c>
      <c r="AU55" s="704"/>
      <c r="AV55" s="704"/>
      <c r="AW55" s="708">
        <v>0</v>
      </c>
      <c r="AX55" s="702">
        <v>0</v>
      </c>
      <c r="AY55" s="703">
        <v>0</v>
      </c>
      <c r="AZ55" s="703">
        <v>0</v>
      </c>
      <c r="BA55" s="703">
        <v>0</v>
      </c>
      <c r="BB55" s="703">
        <v>1</v>
      </c>
      <c r="BC55" s="703">
        <v>1</v>
      </c>
      <c r="BD55" s="703">
        <v>0</v>
      </c>
      <c r="BE55" s="703">
        <v>0</v>
      </c>
      <c r="BF55" s="708">
        <v>0</v>
      </c>
      <c r="BG55" s="712"/>
      <c r="BH55" s="713"/>
      <c r="BI55" s="713"/>
      <c r="BJ55" s="713"/>
      <c r="BK55" s="713"/>
      <c r="BL55" s="713"/>
      <c r="BM55" s="713"/>
      <c r="BN55" s="713"/>
      <c r="BO55" s="714"/>
      <c r="BP55" s="712"/>
      <c r="BQ55" s="713"/>
      <c r="BR55" s="713"/>
      <c r="BS55" s="713"/>
      <c r="BT55" s="713"/>
      <c r="BU55" s="713"/>
      <c r="BV55" s="713"/>
      <c r="BW55" s="713"/>
      <c r="BX55" s="715"/>
      <c r="BY55" s="693"/>
      <c r="BZ55" s="693"/>
      <c r="CA55" s="693"/>
      <c r="CB55" s="693"/>
      <c r="CC55" s="693"/>
      <c r="CD55" s="693"/>
      <c r="CE55" s="694"/>
      <c r="CF55" s="694"/>
      <c r="CG55" s="693"/>
      <c r="CH55" s="693"/>
      <c r="CI55" s="693"/>
      <c r="CJ55" s="693"/>
      <c r="CK55" s="693"/>
      <c r="CL55" s="693"/>
      <c r="CM55" s="693"/>
      <c r="CN55" s="694"/>
      <c r="CO55" s="694"/>
      <c r="CP55" s="693"/>
      <c r="CQ55" s="707">
        <v>0</v>
      </c>
      <c r="CR55" s="703">
        <v>0</v>
      </c>
      <c r="CS55" s="703">
        <v>0</v>
      </c>
      <c r="CT55" s="703">
        <v>0</v>
      </c>
      <c r="CU55" s="703">
        <v>0</v>
      </c>
      <c r="CV55" s="703">
        <v>0</v>
      </c>
      <c r="CW55" s="704"/>
      <c r="CX55" s="704"/>
      <c r="CY55" s="708">
        <v>0</v>
      </c>
      <c r="CZ55" s="712"/>
      <c r="DA55" s="713"/>
      <c r="DB55" s="713"/>
      <c r="DC55" s="713"/>
      <c r="DD55" s="713"/>
      <c r="DE55" s="713"/>
      <c r="DF55" s="713"/>
      <c r="DG55" s="713"/>
      <c r="DH55" s="714"/>
      <c r="DI55" s="712"/>
      <c r="DJ55" s="713"/>
      <c r="DK55" s="713"/>
      <c r="DL55" s="713"/>
      <c r="DM55" s="713"/>
      <c r="DN55" s="713"/>
      <c r="DO55" s="713"/>
      <c r="DP55" s="713"/>
      <c r="DQ55" s="714"/>
      <c r="DR55" s="712"/>
      <c r="DS55" s="713"/>
      <c r="DT55" s="713"/>
      <c r="DU55" s="713"/>
      <c r="DV55" s="713"/>
      <c r="DW55" s="713"/>
      <c r="DX55" s="713"/>
      <c r="DY55" s="713"/>
      <c r="DZ55" s="714"/>
      <c r="EA55" s="712"/>
      <c r="EB55" s="713"/>
      <c r="EC55" s="713"/>
      <c r="ED55" s="713"/>
      <c r="EE55" s="713"/>
      <c r="EF55" s="713"/>
      <c r="EG55" s="713"/>
      <c r="EH55" s="713"/>
      <c r="EI55" s="714"/>
      <c r="EJ55" s="712"/>
      <c r="EK55" s="713"/>
      <c r="EL55" s="713"/>
      <c r="EM55" s="713"/>
      <c r="EN55" s="713"/>
      <c r="EO55" s="713"/>
      <c r="EP55" s="713"/>
      <c r="EQ55" s="713"/>
      <c r="ER55" s="714"/>
      <c r="ES55" s="712"/>
      <c r="ET55" s="713"/>
      <c r="EU55" s="713"/>
      <c r="EV55" s="713"/>
      <c r="EW55" s="713"/>
      <c r="EX55" s="713"/>
      <c r="EY55" s="713"/>
      <c r="EZ55" s="713"/>
      <c r="FA55" s="714"/>
      <c r="FB55" s="717"/>
    </row>
    <row r="56" ht="22.7" customHeight="1">
      <c r="A56" s="70"/>
      <c r="B56" s="680"/>
      <c r="C56" s="718"/>
      <c r="D56" s="693"/>
      <c r="E56" s="693"/>
      <c r="F56" s="693"/>
      <c r="G56" s="693"/>
      <c r="H56" s="693"/>
      <c r="I56" s="693"/>
      <c r="J56" s="694"/>
      <c r="K56" s="719"/>
      <c r="L56" s="694"/>
      <c r="M56" s="694"/>
      <c r="N56" s="693"/>
      <c r="O56" s="693"/>
      <c r="P56" s="693"/>
      <c r="Q56" s="693"/>
      <c r="R56" s="693"/>
      <c r="S56" s="693"/>
      <c r="T56" s="694"/>
      <c r="U56" s="694"/>
      <c r="V56" s="693"/>
      <c r="W56" s="693"/>
      <c r="X56" s="693"/>
      <c r="Y56" s="693"/>
      <c r="Z56" s="693"/>
      <c r="AA56" s="693"/>
      <c r="AB56" s="693"/>
      <c r="AC56" s="694"/>
      <c r="AD56" s="694"/>
      <c r="AE56" s="693"/>
      <c r="AF56" s="693"/>
      <c r="AG56" s="693"/>
      <c r="AH56" s="693"/>
      <c r="AI56" s="693"/>
      <c r="AJ56" s="693"/>
      <c r="AK56" s="693"/>
      <c r="AL56" s="694"/>
      <c r="AM56" s="694"/>
      <c r="AN56" s="693"/>
      <c r="AO56" s="693"/>
      <c r="AP56" s="693"/>
      <c r="AQ56" s="693"/>
      <c r="AR56" s="693"/>
      <c r="AS56" s="693"/>
      <c r="AT56" s="693"/>
      <c r="AU56" s="694"/>
      <c r="AV56" s="694"/>
      <c r="AW56" s="693"/>
      <c r="AX56" s="693"/>
      <c r="AY56" s="693"/>
      <c r="AZ56" s="693"/>
      <c r="BA56" s="693"/>
      <c r="BB56" s="693"/>
      <c r="BC56" s="693"/>
      <c r="BD56" s="694"/>
      <c r="BE56" s="694"/>
      <c r="BF56" s="693"/>
      <c r="BG56" s="720"/>
      <c r="BH56" s="721"/>
      <c r="BI56" s="721"/>
      <c r="BJ56" s="721"/>
      <c r="BK56" s="721"/>
      <c r="BL56" s="721"/>
      <c r="BM56" s="721"/>
      <c r="BN56" s="721"/>
      <c r="BO56" s="722"/>
      <c r="BP56" s="723"/>
      <c r="BQ56" s="721"/>
      <c r="BR56" s="721"/>
      <c r="BS56" s="721"/>
      <c r="BT56" s="721"/>
      <c r="BU56" s="721"/>
      <c r="BV56" s="721"/>
      <c r="BW56" s="721"/>
      <c r="BX56" s="724"/>
      <c r="BY56" s="693"/>
      <c r="BZ56" s="693"/>
      <c r="CA56" s="693"/>
      <c r="CB56" s="693"/>
      <c r="CC56" s="693"/>
      <c r="CD56" s="693"/>
      <c r="CE56" s="694"/>
      <c r="CF56" s="694"/>
      <c r="CG56" s="693"/>
      <c r="CH56" s="693"/>
      <c r="CI56" s="693"/>
      <c r="CJ56" s="693"/>
      <c r="CK56" s="693"/>
      <c r="CL56" s="693"/>
      <c r="CM56" s="693"/>
      <c r="CN56" s="694"/>
      <c r="CO56" s="694"/>
      <c r="CP56" s="693"/>
      <c r="CQ56" s="693"/>
      <c r="CR56" s="693"/>
      <c r="CS56" s="693"/>
      <c r="CT56" s="693"/>
      <c r="CU56" s="693"/>
      <c r="CV56" s="693"/>
      <c r="CW56" s="694"/>
      <c r="CX56" s="694"/>
      <c r="CY56" s="693"/>
      <c r="CZ56" s="720"/>
      <c r="DA56" s="721"/>
      <c r="DB56" s="721"/>
      <c r="DC56" s="721"/>
      <c r="DD56" s="721"/>
      <c r="DE56" s="721"/>
      <c r="DF56" s="721"/>
      <c r="DG56" s="721"/>
      <c r="DH56" s="722"/>
      <c r="DI56" s="723"/>
      <c r="DJ56" s="721"/>
      <c r="DK56" s="721"/>
      <c r="DL56" s="721"/>
      <c r="DM56" s="721"/>
      <c r="DN56" s="721"/>
      <c r="DO56" s="721"/>
      <c r="DP56" s="721"/>
      <c r="DQ56" s="722"/>
      <c r="DR56" s="723"/>
      <c r="DS56" s="721"/>
      <c r="DT56" s="721"/>
      <c r="DU56" s="721"/>
      <c r="DV56" s="721"/>
      <c r="DW56" s="721"/>
      <c r="DX56" s="721"/>
      <c r="DY56" s="721"/>
      <c r="DZ56" s="722"/>
      <c r="EA56" s="723"/>
      <c r="EB56" s="721"/>
      <c r="EC56" s="721"/>
      <c r="ED56" s="721"/>
      <c r="EE56" s="721"/>
      <c r="EF56" s="721"/>
      <c r="EG56" s="721"/>
      <c r="EH56" s="721"/>
      <c r="EI56" s="722"/>
      <c r="EJ56" s="723"/>
      <c r="EK56" s="721"/>
      <c r="EL56" s="721"/>
      <c r="EM56" s="721"/>
      <c r="EN56" s="721"/>
      <c r="EO56" s="721"/>
      <c r="EP56" s="721"/>
      <c r="EQ56" s="721"/>
      <c r="ER56" s="722"/>
      <c r="ES56" s="723"/>
      <c r="ET56" s="721"/>
      <c r="EU56" s="721"/>
      <c r="EV56" s="721"/>
      <c r="EW56" s="721"/>
      <c r="EX56" s="721"/>
      <c r="EY56" s="721"/>
      <c r="EZ56" s="721"/>
      <c r="FA56" s="722"/>
      <c r="FB56" s="725"/>
    </row>
    <row r="57" ht="22.7" customHeight="1">
      <c r="A57" s="786"/>
      <c r="B57" s="787"/>
      <c r="C57" s="718"/>
      <c r="D57" s="693"/>
      <c r="E57" s="693"/>
      <c r="F57" s="693"/>
      <c r="G57" s="693"/>
      <c r="H57" s="693"/>
      <c r="I57" s="693"/>
      <c r="J57" s="694"/>
      <c r="K57" s="719"/>
      <c r="L57" s="694"/>
      <c r="M57" s="693"/>
      <c r="N57" s="693"/>
      <c r="O57" s="693"/>
      <c r="P57" s="693"/>
      <c r="Q57" s="693"/>
      <c r="R57" s="693"/>
      <c r="S57" s="693"/>
      <c r="T57" s="694"/>
      <c r="U57" s="694"/>
      <c r="V57" s="693"/>
      <c r="W57" s="693"/>
      <c r="X57" s="693"/>
      <c r="Y57" s="693"/>
      <c r="Z57" s="693"/>
      <c r="AA57" s="693"/>
      <c r="AB57" s="693"/>
      <c r="AC57" s="694"/>
      <c r="AD57" s="694"/>
      <c r="AE57" s="693"/>
      <c r="AF57" s="693"/>
      <c r="AG57" s="693"/>
      <c r="AH57" s="693"/>
      <c r="AI57" s="693"/>
      <c r="AJ57" s="693"/>
      <c r="AK57" s="693"/>
      <c r="AL57" s="694"/>
      <c r="AM57" s="694"/>
      <c r="AN57" s="693"/>
      <c r="AO57" s="693"/>
      <c r="AP57" s="693"/>
      <c r="AQ57" s="693"/>
      <c r="AR57" s="693"/>
      <c r="AS57" s="693"/>
      <c r="AT57" s="693"/>
      <c r="AU57" s="694"/>
      <c r="AV57" s="694"/>
      <c r="AW57" s="693"/>
      <c r="AX57" s="693"/>
      <c r="AY57" s="693"/>
      <c r="AZ57" s="693"/>
      <c r="BA57" s="693"/>
      <c r="BB57" s="693"/>
      <c r="BC57" s="693"/>
      <c r="BD57" s="694"/>
      <c r="BE57" s="694"/>
      <c r="BF57" s="693"/>
      <c r="BG57" s="716"/>
      <c r="BH57" s="713"/>
      <c r="BI57" s="713"/>
      <c r="BJ57" s="713"/>
      <c r="BK57" s="713"/>
      <c r="BL57" s="713"/>
      <c r="BM57" s="713"/>
      <c r="BN57" s="713"/>
      <c r="BO57" s="714"/>
      <c r="BP57" s="712"/>
      <c r="BQ57" s="713"/>
      <c r="BR57" s="713"/>
      <c r="BS57" s="713"/>
      <c r="BT57" s="713"/>
      <c r="BU57" s="713"/>
      <c r="BV57" s="713"/>
      <c r="BW57" s="713"/>
      <c r="BX57" s="715"/>
      <c r="BY57" s="693"/>
      <c r="BZ57" s="693"/>
      <c r="CA57" s="693"/>
      <c r="CB57" s="693"/>
      <c r="CC57" s="693"/>
      <c r="CD57" s="693"/>
      <c r="CE57" s="694"/>
      <c r="CF57" s="694"/>
      <c r="CG57" s="693"/>
      <c r="CH57" s="693"/>
      <c r="CI57" s="693"/>
      <c r="CJ57" s="693"/>
      <c r="CK57" s="693"/>
      <c r="CL57" s="693"/>
      <c r="CM57" s="693"/>
      <c r="CN57" s="694"/>
      <c r="CO57" s="694"/>
      <c r="CP57" s="693"/>
      <c r="CQ57" s="693"/>
      <c r="CR57" s="693"/>
      <c r="CS57" s="693"/>
      <c r="CT57" s="693"/>
      <c r="CU57" s="693"/>
      <c r="CV57" s="693"/>
      <c r="CW57" s="694"/>
      <c r="CX57" s="694"/>
      <c r="CY57" s="693"/>
      <c r="CZ57" s="716"/>
      <c r="DA57" s="713"/>
      <c r="DB57" s="713"/>
      <c r="DC57" s="713"/>
      <c r="DD57" s="713"/>
      <c r="DE57" s="713"/>
      <c r="DF57" s="713"/>
      <c r="DG57" s="713"/>
      <c r="DH57" s="714"/>
      <c r="DI57" s="712"/>
      <c r="DJ57" s="713"/>
      <c r="DK57" s="713"/>
      <c r="DL57" s="713"/>
      <c r="DM57" s="713"/>
      <c r="DN57" s="713"/>
      <c r="DO57" s="713"/>
      <c r="DP57" s="713"/>
      <c r="DQ57" s="714"/>
      <c r="DR57" s="712"/>
      <c r="DS57" s="713"/>
      <c r="DT57" s="713"/>
      <c r="DU57" s="713"/>
      <c r="DV57" s="713"/>
      <c r="DW57" s="713"/>
      <c r="DX57" s="713"/>
      <c r="DY57" s="713"/>
      <c r="DZ57" s="714"/>
      <c r="EA57" s="712"/>
      <c r="EB57" s="713"/>
      <c r="EC57" s="713"/>
      <c r="ED57" s="713"/>
      <c r="EE57" s="713"/>
      <c r="EF57" s="713"/>
      <c r="EG57" s="713"/>
      <c r="EH57" s="713"/>
      <c r="EI57" s="714"/>
      <c r="EJ57" s="712"/>
      <c r="EK57" s="713"/>
      <c r="EL57" s="713"/>
      <c r="EM57" s="713"/>
      <c r="EN57" s="713"/>
      <c r="EO57" s="713"/>
      <c r="EP57" s="713"/>
      <c r="EQ57" s="713"/>
      <c r="ER57" s="714"/>
      <c r="ES57" s="712"/>
      <c r="ET57" s="713"/>
      <c r="EU57" s="713"/>
      <c r="EV57" s="713"/>
      <c r="EW57" s="713"/>
      <c r="EX57" s="713"/>
      <c r="EY57" s="713"/>
      <c r="EZ57" s="713"/>
      <c r="FA57" s="714"/>
      <c r="FB57" s="717"/>
    </row>
    <row r="58" ht="22.7" customHeight="1">
      <c r="A58" s="788"/>
      <c r="B58" t="s" s="789">
        <v>71</v>
      </c>
      <c r="C58" s="669"/>
      <c r="D58" s="790">
        <f>SUM(D40:D57)</f>
        <v>19</v>
      </c>
      <c r="E58" s="791">
        <f>SUM(E40:E57)</f>
        <v>7</v>
      </c>
      <c r="F58" s="791">
        <f>SUM(F40:F57)</f>
        <v>11</v>
      </c>
      <c r="G58" s="791">
        <f>SUM(G40:G57)</f>
        <v>3</v>
      </c>
      <c r="H58" s="791">
        <f>SUM(H40:H57)</f>
        <v>37</v>
      </c>
      <c r="I58" s="791">
        <f>SUM(I40:I57)</f>
        <v>19</v>
      </c>
      <c r="J58" s="791">
        <f>SUM(J40:J57)</f>
        <v>2</v>
      </c>
      <c r="K58" s="792"/>
      <c r="L58" s="791">
        <f>SUM(L40:L57)</f>
        <v>2</v>
      </c>
      <c r="M58" s="793">
        <f>SUM(M40:M57)</f>
        <v>11</v>
      </c>
      <c r="N58" s="790">
        <f>SUM(N40:N57)</f>
        <v>7</v>
      </c>
      <c r="O58" s="791">
        <f>SUM(O40:O57)</f>
        <v>9</v>
      </c>
      <c r="P58" s="791">
        <f>SUM(P40:P57)</f>
        <v>19</v>
      </c>
      <c r="Q58" s="791">
        <f>SUM(Q40:Q57)</f>
        <v>3</v>
      </c>
      <c r="R58" s="791">
        <f>SUM(R40:R57)</f>
        <v>25</v>
      </c>
      <c r="S58" s="791">
        <f>SUM(S40:S57)</f>
        <v>9</v>
      </c>
      <c r="T58" s="791">
        <f>SUM(T40:T57)</f>
        <v>4</v>
      </c>
      <c r="U58" s="791">
        <f>SUM(U40:U57)</f>
        <v>4</v>
      </c>
      <c r="V58" s="793">
        <f>SUM(V40:V57)</f>
        <v>7</v>
      </c>
      <c r="W58" s="790">
        <f>SUM(W40:W57)</f>
        <v>24</v>
      </c>
      <c r="X58" s="791">
        <f>SUM(X40:X57)</f>
        <v>10</v>
      </c>
      <c r="Y58" s="791">
        <f>SUM(Y40:Y57)</f>
        <v>11</v>
      </c>
      <c r="Z58" s="791">
        <f>SUM(Z40:Z57)</f>
        <v>1</v>
      </c>
      <c r="AA58" s="791">
        <f>SUM(AA40:AA57)</f>
        <v>15</v>
      </c>
      <c r="AB58" s="791">
        <f>SUM(AB40:AB57)</f>
        <v>13</v>
      </c>
      <c r="AC58" s="791">
        <f>SUM(AC40:AC57)</f>
        <v>7</v>
      </c>
      <c r="AD58" s="791">
        <f>SUM(AD40:AD57)</f>
        <v>5</v>
      </c>
      <c r="AE58" s="793">
        <f>SUM(AE40:AE57)</f>
        <v>18</v>
      </c>
      <c r="AF58" s="790">
        <f>SUM(AF40:AF57)</f>
        <v>18</v>
      </c>
      <c r="AG58" s="791">
        <f>SUM(AG40:AG57)</f>
        <v>3</v>
      </c>
      <c r="AH58" s="791">
        <f>SUM(AH40:AH57)</f>
        <v>13</v>
      </c>
      <c r="AI58" s="791">
        <f>SUM(AI40:AI57)</f>
        <v>3</v>
      </c>
      <c r="AJ58" s="791">
        <f>SUM(AJ40:AJ57)</f>
        <v>26</v>
      </c>
      <c r="AK58" s="791">
        <f>SUM(AK40:AK57)</f>
        <v>15</v>
      </c>
      <c r="AL58" s="791">
        <f>SUM(AL40:AL57)</f>
        <v>4</v>
      </c>
      <c r="AM58" s="791">
        <f>SUM(AM40:AM57)</f>
        <v>3</v>
      </c>
      <c r="AN58" s="793">
        <f>SUM(AN40:AN57)</f>
        <v>13</v>
      </c>
      <c r="AO58" s="790">
        <f>SUM(AO40:AO57)</f>
        <v>19</v>
      </c>
      <c r="AP58" s="791">
        <f>SUM(AP40:AP57)</f>
        <v>15</v>
      </c>
      <c r="AQ58" s="791">
        <f>SUM(AQ40:AQ57)</f>
        <v>17</v>
      </c>
      <c r="AR58" s="791">
        <f>SUM(AR40:AR57)</f>
        <v>2</v>
      </c>
      <c r="AS58" s="791">
        <f>SUM(AS40:AS57)</f>
        <v>27</v>
      </c>
      <c r="AT58" s="791">
        <f>SUM(AT40:AT57)</f>
        <v>14</v>
      </c>
      <c r="AU58" s="791">
        <f>SUM(AU40:AU57)</f>
        <v>3</v>
      </c>
      <c r="AV58" s="791">
        <f>SUM(AV40:AV57)</f>
        <v>3</v>
      </c>
      <c r="AW58" s="793">
        <f>SUM(AW40:AW57)</f>
        <v>14</v>
      </c>
      <c r="AX58" s="790">
        <f>SUM(AX40:AX57)</f>
        <v>17</v>
      </c>
      <c r="AY58" s="791">
        <f>SUM(AY40:AY57)</f>
        <v>13</v>
      </c>
      <c r="AZ58" s="791">
        <f>SUM(AZ40:AZ57)</f>
        <v>15</v>
      </c>
      <c r="BA58" s="791">
        <f>SUM(BA40:BA57)</f>
        <v>3</v>
      </c>
      <c r="BB58" s="791">
        <f>SUM(BB40:BB57)</f>
        <v>35</v>
      </c>
      <c r="BC58" s="791">
        <f>SUM(BC40:BC57)</f>
        <v>15</v>
      </c>
      <c r="BD58" s="791">
        <f>SUM(BD40:BD57)</f>
        <v>5</v>
      </c>
      <c r="BE58" s="791">
        <f>SUM(BE40:BE57)</f>
        <v>4</v>
      </c>
      <c r="BF58" s="793">
        <f>SUM(BF40:BF57)</f>
        <v>12</v>
      </c>
      <c r="BG58" s="794">
        <f>SUM(BG40:BG57)</f>
        <v>0</v>
      </c>
      <c r="BH58" s="795">
        <f>SUM(BH40:BH57)</f>
        <v>0</v>
      </c>
      <c r="BI58" s="795">
        <f>SUM(BI40:BI57)</f>
        <v>0</v>
      </c>
      <c r="BJ58" s="795">
        <f>SUM(BJ40:BJ57)</f>
        <v>0</v>
      </c>
      <c r="BK58" s="795">
        <f>SUM(BK40:BK57)</f>
        <v>0</v>
      </c>
      <c r="BL58" s="795">
        <f>SUM(BL40:BL57)</f>
        <v>0</v>
      </c>
      <c r="BM58" s="795">
        <f>SUM(BM40:BM57)</f>
        <v>0</v>
      </c>
      <c r="BN58" s="795">
        <f>SUM(BN40:BN57)</f>
        <v>0</v>
      </c>
      <c r="BO58" s="796">
        <f>SUM(BO40:BO57)</f>
        <v>0</v>
      </c>
      <c r="BP58" s="794">
        <f>SUM(BP40:BP57)</f>
        <v>0</v>
      </c>
      <c r="BQ58" s="795">
        <f>SUM(BQ40:BQ57)</f>
        <v>0</v>
      </c>
      <c r="BR58" s="795">
        <f>SUM(BR40:BR57)</f>
        <v>0</v>
      </c>
      <c r="BS58" s="795">
        <f>SUM(BS40:BS57)</f>
        <v>0</v>
      </c>
      <c r="BT58" s="795">
        <f>SUM(BT40:BT57)</f>
        <v>0</v>
      </c>
      <c r="BU58" s="795">
        <f>SUM(BU40:BU57)</f>
        <v>0</v>
      </c>
      <c r="BV58" s="795">
        <f>SUM(BV40:BV57)</f>
        <v>0</v>
      </c>
      <c r="BW58" s="795">
        <f>SUM(BW40:BW57)</f>
        <v>0</v>
      </c>
      <c r="BX58" s="796">
        <f>SUM(BX40:BX57)</f>
        <v>0</v>
      </c>
      <c r="BY58" s="790">
        <f>SUM(BY40:BY57)</f>
        <v>13</v>
      </c>
      <c r="BZ58" s="791">
        <f>SUM(BZ40:BZ57)</f>
        <v>10</v>
      </c>
      <c r="CA58" s="791">
        <f>SUM(CA40:CA57)</f>
        <v>10</v>
      </c>
      <c r="CB58" s="791">
        <f>SUM(CB40:CB57)</f>
        <v>6</v>
      </c>
      <c r="CC58" s="791">
        <f>SUM(CC40:CC57)</f>
        <v>32</v>
      </c>
      <c r="CD58" s="791">
        <f>SUM(CD40:CD57)</f>
        <v>12</v>
      </c>
      <c r="CE58" s="791">
        <f>SUM(CE40:CE57)</f>
        <v>4</v>
      </c>
      <c r="CF58" s="791">
        <f>SUM(CF40:CF57)</f>
        <v>4</v>
      </c>
      <c r="CG58" s="793">
        <f>SUM(CG40:CG57)</f>
        <v>14</v>
      </c>
      <c r="CH58" s="790">
        <f>SUM(CH40:CH57)</f>
        <v>9</v>
      </c>
      <c r="CI58" s="791">
        <f>SUM(CI40:CI57)</f>
        <v>4</v>
      </c>
      <c r="CJ58" s="791">
        <f>SUM(CJ40:CJ57)</f>
        <v>15</v>
      </c>
      <c r="CK58" s="791">
        <f>SUM(CK40:CK57)</f>
        <v>0</v>
      </c>
      <c r="CL58" s="791">
        <f>SUM(CL40:CL57)</f>
        <v>5</v>
      </c>
      <c r="CM58" s="791">
        <f>SUM(CM40:CM57)</f>
        <v>0</v>
      </c>
      <c r="CN58" s="791">
        <f>SUM(CN40:CN57)</f>
        <v>0</v>
      </c>
      <c r="CO58" s="791">
        <f>SUM(CO40:CO57)</f>
        <v>0</v>
      </c>
      <c r="CP58" s="793">
        <f>SUM(CP40:CP57)</f>
        <v>14</v>
      </c>
      <c r="CQ58" s="790">
        <f>SUM(CQ40:CQ57)</f>
        <v>8</v>
      </c>
      <c r="CR58" s="791">
        <f>SUM(CR40:CR57)</f>
        <v>3</v>
      </c>
      <c r="CS58" s="791">
        <f>SUM(CS40:CS57)</f>
        <v>16</v>
      </c>
      <c r="CT58" s="791">
        <f>SUM(CT40:CT57)</f>
        <v>4</v>
      </c>
      <c r="CU58" s="791">
        <f>SUM(CU40:CU57)</f>
        <v>26</v>
      </c>
      <c r="CV58" s="791">
        <f>SUM(CV40:CV57)</f>
        <v>12</v>
      </c>
      <c r="CW58" s="791">
        <f>SUM(CW40:CW57)</f>
        <v>2</v>
      </c>
      <c r="CX58" s="791">
        <f>SUM(CX40:CX57)</f>
        <v>2</v>
      </c>
      <c r="CY58" s="793">
        <f>SUM(CY40:CY57)</f>
        <v>13</v>
      </c>
      <c r="CZ58" s="794">
        <f>SUM(CZ40:CZ57)</f>
        <v>0</v>
      </c>
      <c r="DA58" s="795">
        <f>SUM(DA40:DA57)</f>
        <v>0</v>
      </c>
      <c r="DB58" s="795">
        <f>SUM(DB40:DB57)</f>
        <v>0</v>
      </c>
      <c r="DC58" s="795">
        <f>SUM(DC40:DC57)</f>
        <v>0</v>
      </c>
      <c r="DD58" s="795">
        <f>SUM(DD40:DD57)</f>
        <v>0</v>
      </c>
      <c r="DE58" s="795">
        <f>SUM(DE40:DE57)</f>
        <v>0</v>
      </c>
      <c r="DF58" s="795">
        <f>SUM(DF40:DF57)</f>
        <v>0</v>
      </c>
      <c r="DG58" s="795">
        <f>SUM(DG40:DG57)</f>
        <v>0</v>
      </c>
      <c r="DH58" s="796">
        <f>SUM(DH40:DH57)</f>
        <v>0</v>
      </c>
      <c r="DI58" s="794">
        <f>SUM(DI40:DI57)</f>
        <v>0</v>
      </c>
      <c r="DJ58" s="795">
        <f>SUM(DJ40:DJ57)</f>
        <v>0</v>
      </c>
      <c r="DK58" s="795">
        <f>SUM(DK40:DK57)</f>
        <v>0</v>
      </c>
      <c r="DL58" s="795">
        <f>SUM(DL40:DL57)</f>
        <v>0</v>
      </c>
      <c r="DM58" s="795">
        <f>SUM(DM40:DM57)</f>
        <v>0</v>
      </c>
      <c r="DN58" s="795">
        <f>SUM(DN40:DN57)</f>
        <v>0</v>
      </c>
      <c r="DO58" s="795">
        <f>SUM(DO40:DO57)</f>
        <v>0</v>
      </c>
      <c r="DP58" s="795">
        <f>SUM(DP40:DP57)</f>
        <v>0</v>
      </c>
      <c r="DQ58" s="796">
        <f>SUM(DQ40:DQ57)</f>
        <v>0</v>
      </c>
      <c r="DR58" s="794">
        <f>SUM(DR40:DR57)</f>
        <v>0</v>
      </c>
      <c r="DS58" s="795">
        <f>SUM(DS40:DS57)</f>
        <v>0</v>
      </c>
      <c r="DT58" s="795">
        <f>SUM(DT40:DT57)</f>
        <v>0</v>
      </c>
      <c r="DU58" s="795">
        <f>SUM(DU40:DU57)</f>
        <v>0</v>
      </c>
      <c r="DV58" s="795">
        <f>SUM(DV40:DV57)</f>
        <v>0</v>
      </c>
      <c r="DW58" s="795">
        <f>SUM(DW40:DW57)</f>
        <v>0</v>
      </c>
      <c r="DX58" s="795">
        <f>SUM(DX40:DX57)</f>
        <v>0</v>
      </c>
      <c r="DY58" s="795">
        <f>SUM(DY40:DY57)</f>
        <v>0</v>
      </c>
      <c r="DZ58" s="796">
        <f>SUM(DZ40:DZ57)</f>
        <v>0</v>
      </c>
      <c r="EA58" s="794">
        <f>SUM(EA40:EA57)</f>
        <v>0</v>
      </c>
      <c r="EB58" s="795">
        <f>SUM(EB40:EB57)</f>
        <v>0</v>
      </c>
      <c r="EC58" s="795">
        <f>SUM(EC40:EC57)</f>
        <v>0</v>
      </c>
      <c r="ED58" s="795">
        <f>SUM(ED40:ED57)</f>
        <v>0</v>
      </c>
      <c r="EE58" s="795">
        <f>SUM(EE40:EE57)</f>
        <v>0</v>
      </c>
      <c r="EF58" s="795">
        <f>SUM(EF40:EF57)</f>
        <v>0</v>
      </c>
      <c r="EG58" s="795">
        <f>SUM(EG40:EG57)</f>
        <v>0</v>
      </c>
      <c r="EH58" s="795">
        <f>SUM(EH40:EH57)</f>
        <v>0</v>
      </c>
      <c r="EI58" s="796">
        <f>SUM(EI40:EI57)</f>
        <v>0</v>
      </c>
      <c r="EJ58" s="794">
        <f>SUM(EJ40:EJ57)</f>
        <v>0</v>
      </c>
      <c r="EK58" s="795">
        <f>SUM(EK40:EK57)</f>
        <v>0</v>
      </c>
      <c r="EL58" s="795">
        <f>SUM(EL40:EL57)</f>
        <v>0</v>
      </c>
      <c r="EM58" s="795">
        <f>SUM(EM40:EM57)</f>
        <v>0</v>
      </c>
      <c r="EN58" s="795">
        <f>SUM(EN40:EN57)</f>
        <v>0</v>
      </c>
      <c r="EO58" s="795">
        <f>SUM(EO40:EO57)</f>
        <v>0</v>
      </c>
      <c r="EP58" s="795">
        <f>SUM(EP40:EP57)</f>
        <v>0</v>
      </c>
      <c r="EQ58" s="795">
        <f>SUM(EQ40:EQ57)</f>
        <v>0</v>
      </c>
      <c r="ER58" s="796">
        <f>SUM(ER40:ER57)</f>
        <v>0</v>
      </c>
      <c r="ES58" s="794">
        <f>SUM(ES40:ES57)</f>
        <v>0</v>
      </c>
      <c r="ET58" s="795">
        <f>SUM(ET40:ET57)</f>
        <v>0</v>
      </c>
      <c r="EU58" s="795">
        <f>SUM(EU40:EU57)</f>
        <v>0</v>
      </c>
      <c r="EV58" s="795">
        <f>SUM(EV40:EV57)</f>
        <v>0</v>
      </c>
      <c r="EW58" s="795">
        <f>SUM(EW40:EW57)</f>
        <v>0</v>
      </c>
      <c r="EX58" s="795">
        <f>SUM(EX40:EX57)</f>
        <v>0</v>
      </c>
      <c r="EY58" s="795">
        <f>SUM(EY40:EY57)</f>
        <v>0</v>
      </c>
      <c r="EZ58" s="795">
        <f>SUM(EZ40:EZ57)</f>
        <v>0</v>
      </c>
      <c r="FA58" s="796">
        <f>SUM(FA40:FA57)</f>
        <v>0</v>
      </c>
      <c r="FB58" s="797">
        <f>SUM(FB40:FB57)</f>
        <v>0</v>
      </c>
    </row>
    <row r="59" ht="31.6" customHeight="1">
      <c r="A59" t="s" s="798">
        <v>72</v>
      </c>
      <c r="B59" t="s" s="799">
        <v>73</v>
      </c>
      <c r="C59" s="800"/>
      <c r="D59" t="s" s="121">
        <v>246</v>
      </c>
      <c r="E59" t="s" s="121">
        <v>247</v>
      </c>
      <c r="F59" t="s" s="121">
        <v>76</v>
      </c>
      <c r="G59" t="s" s="121">
        <v>77</v>
      </c>
      <c r="H59" t="s" s="128">
        <v>78</v>
      </c>
      <c r="I59" t="s" s="120">
        <v>79</v>
      </c>
      <c r="J59" t="s" s="121">
        <v>80</v>
      </c>
      <c r="K59" s="801"/>
      <c r="L59" t="s" s="121">
        <v>81</v>
      </c>
      <c r="M59" t="s" s="121">
        <v>82</v>
      </c>
      <c r="N59" t="s" s="121">
        <v>40</v>
      </c>
      <c r="O59" t="s" s="121">
        <v>165</v>
      </c>
      <c r="P59" t="s" s="121">
        <v>76</v>
      </c>
      <c r="Q59" t="s" s="121">
        <v>77</v>
      </c>
      <c r="R59" t="s" s="128">
        <v>78</v>
      </c>
      <c r="S59" t="s" s="120">
        <v>79</v>
      </c>
      <c r="T59" t="s" s="121">
        <v>80</v>
      </c>
      <c r="U59" t="s" s="121">
        <v>81</v>
      </c>
      <c r="V59" t="s" s="121">
        <v>82</v>
      </c>
      <c r="W59" t="s" s="121">
        <v>40</v>
      </c>
      <c r="X59" t="s" s="121">
        <v>165</v>
      </c>
      <c r="Y59" t="s" s="121">
        <v>76</v>
      </c>
      <c r="Z59" t="s" s="121">
        <v>77</v>
      </c>
      <c r="AA59" t="s" s="128">
        <v>78</v>
      </c>
      <c r="AB59" t="s" s="120">
        <v>79</v>
      </c>
      <c r="AC59" t="s" s="121">
        <v>80</v>
      </c>
      <c r="AD59" t="s" s="121">
        <v>81</v>
      </c>
      <c r="AE59" t="s" s="121">
        <v>82</v>
      </c>
      <c r="AF59" t="s" s="121">
        <v>40</v>
      </c>
      <c r="AG59" t="s" s="121">
        <v>165</v>
      </c>
      <c r="AH59" t="s" s="121">
        <v>76</v>
      </c>
      <c r="AI59" t="s" s="121">
        <v>77</v>
      </c>
      <c r="AJ59" t="s" s="128">
        <v>78</v>
      </c>
      <c r="AK59" t="s" s="120">
        <v>79</v>
      </c>
      <c r="AL59" t="s" s="121">
        <v>80</v>
      </c>
      <c r="AM59" t="s" s="121">
        <v>81</v>
      </c>
      <c r="AN59" t="s" s="121">
        <v>82</v>
      </c>
      <c r="AO59" t="s" s="121">
        <v>40</v>
      </c>
      <c r="AP59" t="s" s="121">
        <v>165</v>
      </c>
      <c r="AQ59" t="s" s="121">
        <v>76</v>
      </c>
      <c r="AR59" t="s" s="121">
        <v>77</v>
      </c>
      <c r="AS59" t="s" s="128">
        <v>78</v>
      </c>
      <c r="AT59" t="s" s="120">
        <v>79</v>
      </c>
      <c r="AU59" t="s" s="121">
        <v>80</v>
      </c>
      <c r="AV59" t="s" s="121">
        <v>81</v>
      </c>
      <c r="AW59" t="s" s="121">
        <v>82</v>
      </c>
      <c r="AX59" t="s" s="121">
        <v>40</v>
      </c>
      <c r="AY59" t="s" s="121">
        <v>165</v>
      </c>
      <c r="AZ59" t="s" s="121">
        <v>76</v>
      </c>
      <c r="BA59" t="s" s="121">
        <v>77</v>
      </c>
      <c r="BB59" t="s" s="128">
        <v>78</v>
      </c>
      <c r="BC59" t="s" s="120">
        <v>79</v>
      </c>
      <c r="BD59" t="s" s="121">
        <v>80</v>
      </c>
      <c r="BE59" t="s" s="121">
        <v>81</v>
      </c>
      <c r="BF59" t="s" s="121">
        <v>82</v>
      </c>
      <c r="BG59" t="s" s="121">
        <v>40</v>
      </c>
      <c r="BH59" t="s" s="121">
        <v>165</v>
      </c>
      <c r="BI59" t="s" s="121">
        <v>76</v>
      </c>
      <c r="BJ59" t="s" s="121">
        <v>77</v>
      </c>
      <c r="BK59" t="s" s="128">
        <v>78</v>
      </c>
      <c r="BL59" t="s" s="120">
        <v>79</v>
      </c>
      <c r="BM59" t="s" s="121">
        <v>80</v>
      </c>
      <c r="BN59" t="s" s="121">
        <v>81</v>
      </c>
      <c r="BO59" t="s" s="121">
        <v>82</v>
      </c>
      <c r="BP59" t="s" s="121">
        <v>40</v>
      </c>
      <c r="BQ59" t="s" s="121">
        <v>165</v>
      </c>
      <c r="BR59" t="s" s="121">
        <v>76</v>
      </c>
      <c r="BS59" t="s" s="121">
        <v>77</v>
      </c>
      <c r="BT59" t="s" s="128">
        <v>78</v>
      </c>
      <c r="BU59" t="s" s="120">
        <v>79</v>
      </c>
      <c r="BV59" t="s" s="121">
        <v>80</v>
      </c>
      <c r="BW59" t="s" s="121">
        <v>81</v>
      </c>
      <c r="BX59" t="s" s="121">
        <v>82</v>
      </c>
      <c r="BY59" t="s" s="121">
        <v>40</v>
      </c>
      <c r="BZ59" t="s" s="121">
        <v>165</v>
      </c>
      <c r="CA59" t="s" s="121">
        <v>76</v>
      </c>
      <c r="CB59" t="s" s="121">
        <v>77</v>
      </c>
      <c r="CC59" t="s" s="128">
        <v>78</v>
      </c>
      <c r="CD59" t="s" s="120">
        <v>79</v>
      </c>
      <c r="CE59" t="s" s="121">
        <v>80</v>
      </c>
      <c r="CF59" t="s" s="121">
        <v>81</v>
      </c>
      <c r="CG59" t="s" s="121">
        <v>82</v>
      </c>
      <c r="CH59" t="s" s="121">
        <v>40</v>
      </c>
      <c r="CI59" t="s" s="121">
        <v>165</v>
      </c>
      <c r="CJ59" t="s" s="121">
        <v>76</v>
      </c>
      <c r="CK59" t="s" s="121">
        <v>77</v>
      </c>
      <c r="CL59" t="s" s="128">
        <v>78</v>
      </c>
      <c r="CM59" t="s" s="120">
        <v>79</v>
      </c>
      <c r="CN59" t="s" s="121">
        <v>80</v>
      </c>
      <c r="CO59" t="s" s="121">
        <v>81</v>
      </c>
      <c r="CP59" t="s" s="121">
        <v>82</v>
      </c>
      <c r="CQ59" t="s" s="121">
        <v>40</v>
      </c>
      <c r="CR59" t="s" s="121">
        <v>165</v>
      </c>
      <c r="CS59" t="s" s="121">
        <v>76</v>
      </c>
      <c r="CT59" t="s" s="121">
        <v>77</v>
      </c>
      <c r="CU59" t="s" s="128">
        <v>78</v>
      </c>
      <c r="CV59" t="s" s="120">
        <v>79</v>
      </c>
      <c r="CW59" t="s" s="121">
        <v>80</v>
      </c>
      <c r="CX59" t="s" s="121">
        <v>81</v>
      </c>
      <c r="CY59" t="s" s="121">
        <v>82</v>
      </c>
      <c r="CZ59" t="s" s="121">
        <v>40</v>
      </c>
      <c r="DA59" t="s" s="121">
        <v>165</v>
      </c>
      <c r="DB59" t="s" s="121">
        <v>76</v>
      </c>
      <c r="DC59" t="s" s="121">
        <v>77</v>
      </c>
      <c r="DD59" t="s" s="128">
        <v>78</v>
      </c>
      <c r="DE59" t="s" s="120">
        <v>79</v>
      </c>
      <c r="DF59" t="s" s="121">
        <v>80</v>
      </c>
      <c r="DG59" t="s" s="121">
        <v>81</v>
      </c>
      <c r="DH59" t="s" s="121">
        <v>82</v>
      </c>
      <c r="DI59" t="s" s="121">
        <v>40</v>
      </c>
      <c r="DJ59" t="s" s="121">
        <v>165</v>
      </c>
      <c r="DK59" t="s" s="121">
        <v>76</v>
      </c>
      <c r="DL59" t="s" s="121">
        <v>77</v>
      </c>
      <c r="DM59" t="s" s="128">
        <v>78</v>
      </c>
      <c r="DN59" t="s" s="120">
        <v>79</v>
      </c>
      <c r="DO59" t="s" s="121">
        <v>80</v>
      </c>
      <c r="DP59" t="s" s="121">
        <v>81</v>
      </c>
      <c r="DQ59" t="s" s="121">
        <v>82</v>
      </c>
      <c r="DR59" t="s" s="121">
        <v>40</v>
      </c>
      <c r="DS59" t="s" s="121">
        <v>165</v>
      </c>
      <c r="DT59" t="s" s="121">
        <v>76</v>
      </c>
      <c r="DU59" t="s" s="121">
        <v>77</v>
      </c>
      <c r="DV59" t="s" s="128">
        <v>78</v>
      </c>
      <c r="DW59" t="s" s="120">
        <v>79</v>
      </c>
      <c r="DX59" t="s" s="121">
        <v>80</v>
      </c>
      <c r="DY59" t="s" s="121">
        <v>81</v>
      </c>
      <c r="DZ59" t="s" s="121">
        <v>82</v>
      </c>
      <c r="EA59" t="s" s="121">
        <v>40</v>
      </c>
      <c r="EB59" t="s" s="121">
        <v>165</v>
      </c>
      <c r="EC59" t="s" s="121">
        <v>76</v>
      </c>
      <c r="ED59" t="s" s="121">
        <v>77</v>
      </c>
      <c r="EE59" t="s" s="128">
        <v>78</v>
      </c>
      <c r="EF59" t="s" s="120">
        <v>79</v>
      </c>
      <c r="EG59" t="s" s="121">
        <v>80</v>
      </c>
      <c r="EH59" t="s" s="121">
        <v>81</v>
      </c>
      <c r="EI59" t="s" s="121">
        <v>82</v>
      </c>
      <c r="EJ59" t="s" s="121">
        <v>40</v>
      </c>
      <c r="EK59" t="s" s="121">
        <v>165</v>
      </c>
      <c r="EL59" t="s" s="121">
        <v>76</v>
      </c>
      <c r="EM59" t="s" s="121">
        <v>77</v>
      </c>
      <c r="EN59" t="s" s="128">
        <v>78</v>
      </c>
      <c r="EO59" t="s" s="120">
        <v>79</v>
      </c>
      <c r="EP59" t="s" s="121">
        <v>80</v>
      </c>
      <c r="EQ59" t="s" s="121">
        <v>81</v>
      </c>
      <c r="ER59" t="s" s="121">
        <v>82</v>
      </c>
      <c r="ES59" t="s" s="121">
        <v>40</v>
      </c>
      <c r="ET59" t="s" s="121">
        <v>165</v>
      </c>
      <c r="EU59" t="s" s="121">
        <v>76</v>
      </c>
      <c r="EV59" t="s" s="121">
        <v>77</v>
      </c>
      <c r="EW59" t="s" s="128">
        <v>78</v>
      </c>
      <c r="EX59" t="s" s="120">
        <v>79</v>
      </c>
      <c r="EY59" t="s" s="121">
        <v>80</v>
      </c>
      <c r="EZ59" t="s" s="121">
        <v>81</v>
      </c>
      <c r="FA59" t="s" s="121">
        <v>82</v>
      </c>
      <c r="FB59" s="802"/>
    </row>
    <row r="60" ht="22.7" customHeight="1">
      <c r="A60" t="s" s="803">
        <v>83</v>
      </c>
      <c r="B60" s="804">
        <f>((M60+V60+AE60+AN60+AW60+BF60+BO60+BX60+CG60+CP60+CY60+DH60+DQ60+DZ60+EI60+ER60+FA60)*100%)/(J60+M60+T60+V60+AC60+AE60+AL60+AN60+AU60+AW60+BD60+BF60+BM60+BO60+BV60+BX60+CE60+CG60+CN60+CP60+CW60+CY60+DF60+DH60+DO60+DQ60+DX60+DZ60+EG60+EI60+EP60+ER60+EY60+FA60)</f>
        <v>0.327956989247312</v>
      </c>
      <c r="C60" s="800"/>
      <c r="D60" s="805">
        <v>3</v>
      </c>
      <c r="E60" s="806">
        <v>0</v>
      </c>
      <c r="F60" s="806">
        <v>1</v>
      </c>
      <c r="G60" s="806">
        <v>11</v>
      </c>
      <c r="H60" s="806">
        <v>3</v>
      </c>
      <c r="I60" s="806">
        <f>SUM(F60:H60,J60)</f>
        <v>31</v>
      </c>
      <c r="J60" s="806">
        <v>16</v>
      </c>
      <c r="K60" s="807"/>
      <c r="L60" s="808">
        <f>(M60*100%)/(J60+M60)</f>
        <v>0.483870967741935</v>
      </c>
      <c r="M60" s="809">
        <v>15</v>
      </c>
      <c r="N60" s="810">
        <v>0</v>
      </c>
      <c r="O60" s="811">
        <v>1</v>
      </c>
      <c r="P60" s="811">
        <v>3</v>
      </c>
      <c r="Q60" s="811">
        <v>3</v>
      </c>
      <c r="R60" s="811">
        <v>4</v>
      </c>
      <c r="S60" s="811">
        <f>T60+V60</f>
        <v>37</v>
      </c>
      <c r="T60" s="811">
        <v>27</v>
      </c>
      <c r="U60" s="812">
        <f>(V60*100%)/(T60+V60)</f>
        <v>0.27027027027027</v>
      </c>
      <c r="V60" s="813">
        <f>SUM(P60:R60)</f>
        <v>10</v>
      </c>
      <c r="W60" s="810">
        <v>0</v>
      </c>
      <c r="X60" s="811">
        <v>1</v>
      </c>
      <c r="Y60" s="811">
        <v>0</v>
      </c>
      <c r="Z60" s="811">
        <v>3</v>
      </c>
      <c r="AA60" s="811">
        <v>1</v>
      </c>
      <c r="AB60" s="811">
        <v>15</v>
      </c>
      <c r="AC60" s="811">
        <v>11</v>
      </c>
      <c r="AD60" s="812">
        <f>(AE60*100%)/(AC60+AE60)</f>
        <v>0.266666666666667</v>
      </c>
      <c r="AE60" s="813">
        <v>4</v>
      </c>
      <c r="AF60" s="805">
        <v>0</v>
      </c>
      <c r="AG60" s="806">
        <v>1</v>
      </c>
      <c r="AH60" s="806">
        <v>4</v>
      </c>
      <c r="AI60" s="806">
        <v>5</v>
      </c>
      <c r="AJ60" s="806">
        <v>3</v>
      </c>
      <c r="AK60" s="806">
        <v>44</v>
      </c>
      <c r="AL60" s="806">
        <v>32</v>
      </c>
      <c r="AM60" s="808">
        <f>(AN60*100%)/(AL60+AN60)</f>
        <v>0.272727272727273</v>
      </c>
      <c r="AN60" s="809">
        <v>12</v>
      </c>
      <c r="AO60" s="805">
        <v>1</v>
      </c>
      <c r="AP60" s="806">
        <v>3</v>
      </c>
      <c r="AQ60" s="806">
        <v>3</v>
      </c>
      <c r="AR60" s="806">
        <v>9</v>
      </c>
      <c r="AS60" s="806">
        <v>3</v>
      </c>
      <c r="AT60" s="806">
        <v>37</v>
      </c>
      <c r="AU60" s="806">
        <v>22</v>
      </c>
      <c r="AV60" s="808">
        <f>(AW60*100%)/(AU60+AW60)</f>
        <v>0.405405405405405</v>
      </c>
      <c r="AW60" s="809">
        <v>15</v>
      </c>
      <c r="AX60" s="805">
        <v>0</v>
      </c>
      <c r="AY60" s="806">
        <v>1</v>
      </c>
      <c r="AZ60" s="806">
        <v>0</v>
      </c>
      <c r="BA60" s="806">
        <v>4</v>
      </c>
      <c r="BB60" s="806">
        <v>1</v>
      </c>
      <c r="BC60" s="806">
        <v>22</v>
      </c>
      <c r="BD60" s="806">
        <v>17</v>
      </c>
      <c r="BE60" s="808">
        <f>(BF60*100%)/(BD60+BF60)</f>
        <v>0.227272727272727</v>
      </c>
      <c r="BF60" s="809">
        <v>5</v>
      </c>
      <c r="BG60" s="814"/>
      <c r="BH60" s="815"/>
      <c r="BI60" s="815"/>
      <c r="BJ60" s="815"/>
      <c r="BK60" s="815"/>
      <c r="BL60" s="815"/>
      <c r="BM60" s="815"/>
      <c r="BN60" s="812">
        <f>(BO60*100%)/(BM60+BO60)</f>
      </c>
      <c r="BO60" s="816"/>
      <c r="BP60" s="814"/>
      <c r="BQ60" s="815"/>
      <c r="BR60" s="815"/>
      <c r="BS60" s="815"/>
      <c r="BT60" s="815"/>
      <c r="BU60" s="815"/>
      <c r="BV60" s="815"/>
      <c r="BW60" s="812">
        <f>(BX60*100%)/(BV60+BX60)</f>
      </c>
      <c r="BX60" s="816"/>
      <c r="BY60" s="814"/>
      <c r="BZ60" s="815"/>
      <c r="CA60" s="815"/>
      <c r="CB60" s="815"/>
      <c r="CC60" s="815"/>
      <c r="CD60" s="815"/>
      <c r="CE60" s="815"/>
      <c r="CF60" s="812">
        <f>(CG60*100%)/(CE60+CG60)</f>
      </c>
      <c r="CG60" s="816"/>
      <c r="CH60" s="814"/>
      <c r="CI60" s="815"/>
      <c r="CJ60" s="815"/>
      <c r="CK60" s="815"/>
      <c r="CL60" s="815"/>
      <c r="CM60" s="815"/>
      <c r="CN60" s="815"/>
      <c r="CO60" s="812">
        <f>(CP60*100%)/(CN60+CP60)</f>
      </c>
      <c r="CP60" s="816"/>
      <c r="CQ60" s="814"/>
      <c r="CR60" s="815"/>
      <c r="CS60" s="815"/>
      <c r="CT60" s="815"/>
      <c r="CU60" s="815"/>
      <c r="CV60" s="815"/>
      <c r="CW60" s="815"/>
      <c r="CX60" s="812">
        <f>(CY60*100%)/(CW60+CY60)</f>
      </c>
      <c r="CY60" s="816"/>
      <c r="CZ60" s="814"/>
      <c r="DA60" s="815"/>
      <c r="DB60" s="815"/>
      <c r="DC60" s="815"/>
      <c r="DD60" s="815"/>
      <c r="DE60" s="815"/>
      <c r="DF60" s="815"/>
      <c r="DG60" s="812">
        <f>(DH60*100%)/(DF60+DH60)</f>
      </c>
      <c r="DH60" s="816"/>
      <c r="DI60" s="814"/>
      <c r="DJ60" s="815"/>
      <c r="DK60" s="815"/>
      <c r="DL60" s="815"/>
      <c r="DM60" s="815"/>
      <c r="DN60" s="815"/>
      <c r="DO60" s="815"/>
      <c r="DP60" s="812">
        <f>(DQ60*100%)/(DO60+DQ60)</f>
      </c>
      <c r="DQ60" s="816"/>
      <c r="DR60" s="814"/>
      <c r="DS60" s="815"/>
      <c r="DT60" s="815"/>
      <c r="DU60" s="815"/>
      <c r="DV60" s="815"/>
      <c r="DW60" s="815"/>
      <c r="DX60" s="815"/>
      <c r="DY60" s="812">
        <f>(DZ60*100%)/(DX60+DZ60)</f>
      </c>
      <c r="DZ60" s="816"/>
      <c r="EA60" s="814"/>
      <c r="EB60" s="815"/>
      <c r="EC60" s="815"/>
      <c r="ED60" s="815"/>
      <c r="EE60" s="815"/>
      <c r="EF60" s="815"/>
      <c r="EG60" s="815"/>
      <c r="EH60" s="812">
        <f>(EI60*100%)/(EG60+EI60)</f>
      </c>
      <c r="EI60" s="816"/>
      <c r="EJ60" s="814"/>
      <c r="EK60" s="815"/>
      <c r="EL60" s="815"/>
      <c r="EM60" s="815"/>
      <c r="EN60" s="815"/>
      <c r="EO60" s="815"/>
      <c r="EP60" s="815"/>
      <c r="EQ60" s="812">
        <f>(ER60*100%)/(EP60+ER60)</f>
      </c>
      <c r="ER60" s="816"/>
      <c r="ES60" s="814"/>
      <c r="ET60" s="815"/>
      <c r="EU60" s="815"/>
      <c r="EV60" s="815"/>
      <c r="EW60" s="815"/>
      <c r="EX60" s="815"/>
      <c r="EY60" s="815"/>
      <c r="EZ60" s="812">
        <f>(FA60*100%)/(EY60+FA60)</f>
      </c>
      <c r="FA60" s="816"/>
      <c r="FB60" s="817"/>
    </row>
    <row r="61" ht="22.7" customHeight="1">
      <c r="A61" t="s" s="818">
        <v>84</v>
      </c>
      <c r="B61" s="819">
        <f>((M61+V61+AE61+AN61+AW61+BF61+BO61+BX61+CG61+CP61+CY61+DH61+DQ61+DZ61+EI61+ER61+FA61)*100%)/(J61+M61+T61+V61+AC61+AE61+AL61+AN61+AU61+AW61+BD61+BF61+BM61+BO61+BV61+BX61+CE61+CG61+CN61+CP61+CW61+CY61+DF61+DH61+DO61+DQ61+DX61+DZ61+EG61+EI61+EP61+ER61+EY61+FA61)</f>
        <v>0.346153846153846</v>
      </c>
      <c r="C61" s="820"/>
      <c r="D61" s="821"/>
      <c r="E61" s="821"/>
      <c r="F61" s="821"/>
      <c r="G61" s="821"/>
      <c r="H61" s="821"/>
      <c r="I61" s="821"/>
      <c r="J61" s="822"/>
      <c r="K61" s="719"/>
      <c r="L61" s="821"/>
      <c r="M61" s="821"/>
      <c r="N61" s="783">
        <v>0</v>
      </c>
      <c r="O61" s="759">
        <v>0</v>
      </c>
      <c r="P61" s="759">
        <v>0</v>
      </c>
      <c r="Q61" s="759">
        <v>0</v>
      </c>
      <c r="R61" s="759">
        <v>0</v>
      </c>
      <c r="S61" s="759">
        <v>1</v>
      </c>
      <c r="T61" s="759">
        <v>1</v>
      </c>
      <c r="U61" s="823">
        <f>(V61*100%)/(T61+V61)</f>
        <v>0</v>
      </c>
      <c r="V61" s="770">
        <v>0</v>
      </c>
      <c r="W61" s="758">
        <v>0</v>
      </c>
      <c r="X61" s="759">
        <v>0</v>
      </c>
      <c r="Y61" s="759">
        <v>2</v>
      </c>
      <c r="Z61" s="759">
        <v>3</v>
      </c>
      <c r="AA61" s="759">
        <v>4</v>
      </c>
      <c r="AB61" s="759">
        <v>25</v>
      </c>
      <c r="AC61" s="759">
        <v>16</v>
      </c>
      <c r="AD61" s="823">
        <f>(AE61*100%)/(AC61+AE61)</f>
        <v>0.36</v>
      </c>
      <c r="AE61" s="824">
        <v>9</v>
      </c>
      <c r="AF61" s="821"/>
      <c r="AG61" s="821"/>
      <c r="AH61" s="821"/>
      <c r="AI61" s="821"/>
      <c r="AJ61" s="821"/>
      <c r="AK61" s="821"/>
      <c r="AL61" s="822"/>
      <c r="AM61" s="822"/>
      <c r="AN61" s="821"/>
      <c r="AO61" s="821"/>
      <c r="AP61" s="821"/>
      <c r="AQ61" s="821"/>
      <c r="AR61" s="821"/>
      <c r="AS61" s="821"/>
      <c r="AT61" s="821"/>
      <c r="AU61" s="822"/>
      <c r="AV61" s="822"/>
      <c r="AW61" s="821"/>
      <c r="AX61" s="821"/>
      <c r="AY61" s="821"/>
      <c r="AZ61" s="821"/>
      <c r="BA61" s="821"/>
      <c r="BB61" s="821"/>
      <c r="BC61" s="821"/>
      <c r="BD61" s="822"/>
      <c r="BE61" s="822"/>
      <c r="BF61" s="821"/>
      <c r="BG61" s="720"/>
      <c r="BH61" s="825"/>
      <c r="BI61" s="825"/>
      <c r="BJ61" s="825"/>
      <c r="BK61" s="825"/>
      <c r="BL61" s="825"/>
      <c r="BM61" s="825"/>
      <c r="BN61" s="826">
        <f>(BO61*100%)/(BM61+BO61)</f>
      </c>
      <c r="BO61" s="827"/>
      <c r="BP61" s="828"/>
      <c r="BQ61" s="825"/>
      <c r="BR61" s="825"/>
      <c r="BS61" s="825"/>
      <c r="BT61" s="825"/>
      <c r="BU61" s="825"/>
      <c r="BV61" s="825"/>
      <c r="BW61" s="826">
        <f>(BX61*100%)/(BV61+BX61)</f>
      </c>
      <c r="BX61" s="827"/>
      <c r="BY61" s="828"/>
      <c r="BZ61" s="825"/>
      <c r="CA61" s="825"/>
      <c r="CB61" s="825"/>
      <c r="CC61" s="825"/>
      <c r="CD61" s="825"/>
      <c r="CE61" s="825"/>
      <c r="CF61" s="826">
        <f>(CG61*100%)/(CE61+CG61)</f>
      </c>
      <c r="CG61" s="827"/>
      <c r="CH61" s="828"/>
      <c r="CI61" s="825"/>
      <c r="CJ61" s="825"/>
      <c r="CK61" s="825"/>
      <c r="CL61" s="825"/>
      <c r="CM61" s="825"/>
      <c r="CN61" s="825"/>
      <c r="CO61" s="826">
        <f>(CP61*100%)/(CN61+CP61)</f>
      </c>
      <c r="CP61" s="827"/>
      <c r="CQ61" s="828"/>
      <c r="CR61" s="825"/>
      <c r="CS61" s="825"/>
      <c r="CT61" s="825"/>
      <c r="CU61" s="825"/>
      <c r="CV61" s="825"/>
      <c r="CW61" s="825"/>
      <c r="CX61" s="826">
        <f>(CY61*100%)/(CW61+CY61)</f>
      </c>
      <c r="CY61" s="827"/>
      <c r="CZ61" s="828"/>
      <c r="DA61" s="825"/>
      <c r="DB61" s="825"/>
      <c r="DC61" s="825"/>
      <c r="DD61" s="825"/>
      <c r="DE61" s="825"/>
      <c r="DF61" s="825"/>
      <c r="DG61" s="826">
        <f>(DH61*100%)/(DF61+DH61)</f>
      </c>
      <c r="DH61" s="827"/>
      <c r="DI61" s="828"/>
      <c r="DJ61" s="825"/>
      <c r="DK61" s="825"/>
      <c r="DL61" s="825"/>
      <c r="DM61" s="825"/>
      <c r="DN61" s="825"/>
      <c r="DO61" s="825"/>
      <c r="DP61" s="826">
        <f>(DQ61*100%)/(DO61+DQ61)</f>
      </c>
      <c r="DQ61" s="827"/>
      <c r="DR61" s="828"/>
      <c r="DS61" s="825"/>
      <c r="DT61" s="825"/>
      <c r="DU61" s="825"/>
      <c r="DV61" s="825"/>
      <c r="DW61" s="825"/>
      <c r="DX61" s="825"/>
      <c r="DY61" s="826">
        <f>(DZ61*100%)/(DX61+DZ61)</f>
      </c>
      <c r="DZ61" s="827"/>
      <c r="EA61" s="828"/>
      <c r="EB61" s="825"/>
      <c r="EC61" s="825"/>
      <c r="ED61" s="825"/>
      <c r="EE61" s="825"/>
      <c r="EF61" s="825"/>
      <c r="EG61" s="825"/>
      <c r="EH61" s="826">
        <f>(EI61*100%)/(EG61+EI61)</f>
      </c>
      <c r="EI61" s="827"/>
      <c r="EJ61" s="828"/>
      <c r="EK61" s="825"/>
      <c r="EL61" s="825"/>
      <c r="EM61" s="825"/>
      <c r="EN61" s="825"/>
      <c r="EO61" s="825"/>
      <c r="EP61" s="825"/>
      <c r="EQ61" s="826">
        <f>(ER61*100%)/(EP61+ER61)</f>
      </c>
      <c r="ER61" s="827"/>
      <c r="ES61" s="828"/>
      <c r="ET61" s="825"/>
      <c r="EU61" s="825"/>
      <c r="EV61" s="825"/>
      <c r="EW61" s="825"/>
      <c r="EX61" s="825"/>
      <c r="EY61" s="825"/>
      <c r="EZ61" s="826">
        <f>(FA61*100%)/(EY61+FA61)</f>
      </c>
      <c r="FA61" s="827"/>
      <c r="FB61" s="829"/>
    </row>
    <row r="62" ht="22.7" customHeight="1">
      <c r="A62" t="s" s="830">
        <v>86</v>
      </c>
      <c r="B62" s="804">
        <f>((M62+V62+AE62+AN62+AW62+BF62+BO62+BX62+CG62+CP62+CY62+DH62+DQ62+DZ62+EI62+ER62+FA62)*100%)/(J62+M62+T62+V62+AC62+AE62+AL62+AN62+AU62+AW62+BD62+BF62+BM62+BO62+BV62+BX62+CE62+CG62+CN62+CP62+CW62+CY62+DF62+DH62+DO62+DQ62+DX62+DZ62+EG62+EI62+EP62+ER62+EY62+FA62)</f>
        <v>0.214285714285714</v>
      </c>
      <c r="C62" s="820"/>
      <c r="D62" s="821"/>
      <c r="E62" s="821"/>
      <c r="F62" s="821"/>
      <c r="G62" s="821"/>
      <c r="H62" s="821"/>
      <c r="I62" s="821"/>
      <c r="J62" s="822"/>
      <c r="K62" s="719"/>
      <c r="L62" s="821"/>
      <c r="M62" s="821"/>
      <c r="N62" s="693"/>
      <c r="O62" s="693"/>
      <c r="P62" s="693"/>
      <c r="Q62" s="693"/>
      <c r="R62" s="693"/>
      <c r="S62" s="693"/>
      <c r="T62" s="694"/>
      <c r="U62" s="694"/>
      <c r="V62" s="693"/>
      <c r="W62" s="821"/>
      <c r="X62" s="821"/>
      <c r="Y62" s="821"/>
      <c r="Z62" s="821"/>
      <c r="AA62" s="821"/>
      <c r="AB62" s="821"/>
      <c r="AC62" s="822"/>
      <c r="AD62" s="719"/>
      <c r="AE62" s="821"/>
      <c r="AF62" s="821"/>
      <c r="AG62" s="821"/>
      <c r="AH62" s="821"/>
      <c r="AI62" s="821"/>
      <c r="AJ62" s="821"/>
      <c r="AK62" s="821"/>
      <c r="AL62" s="822"/>
      <c r="AM62" s="822"/>
      <c r="AN62" s="821"/>
      <c r="AO62" s="821"/>
      <c r="AP62" s="821"/>
      <c r="AQ62" s="821"/>
      <c r="AR62" s="821"/>
      <c r="AS62" s="821"/>
      <c r="AT62" s="821"/>
      <c r="AU62" s="822"/>
      <c r="AV62" s="822"/>
      <c r="AW62" s="821"/>
      <c r="AX62" s="709">
        <v>0</v>
      </c>
      <c r="AY62" s="710">
        <v>1</v>
      </c>
      <c r="AZ62" s="710">
        <v>0</v>
      </c>
      <c r="BA62" s="710">
        <v>1</v>
      </c>
      <c r="BB62" s="710">
        <v>2</v>
      </c>
      <c r="BC62" s="710">
        <v>14</v>
      </c>
      <c r="BD62" s="710">
        <v>11</v>
      </c>
      <c r="BE62" s="831">
        <f>(BF62*100%)/(BD62+BF62)</f>
        <v>0.214285714285714</v>
      </c>
      <c r="BF62" s="711">
        <v>3</v>
      </c>
      <c r="BG62" s="712"/>
      <c r="BH62" s="832"/>
      <c r="BI62" s="832"/>
      <c r="BJ62" s="832"/>
      <c r="BK62" s="832"/>
      <c r="BL62" s="832"/>
      <c r="BM62" s="832"/>
      <c r="BN62" s="833">
        <f>(BO62*100%)/(BM62+BO62)</f>
      </c>
      <c r="BO62" s="834"/>
      <c r="BP62" s="835"/>
      <c r="BQ62" s="832"/>
      <c r="BR62" s="832"/>
      <c r="BS62" s="832"/>
      <c r="BT62" s="832"/>
      <c r="BU62" s="832"/>
      <c r="BV62" s="832"/>
      <c r="BW62" s="833">
        <f>(BX62*100%)/(BV62+BX62)</f>
      </c>
      <c r="BX62" s="834"/>
      <c r="BY62" s="835"/>
      <c r="BZ62" s="832"/>
      <c r="CA62" s="832"/>
      <c r="CB62" s="832"/>
      <c r="CC62" s="832"/>
      <c r="CD62" s="832"/>
      <c r="CE62" s="832"/>
      <c r="CF62" s="833">
        <f>(CG62*100%)/(CE62+CG62)</f>
      </c>
      <c r="CG62" s="834"/>
      <c r="CH62" s="835"/>
      <c r="CI62" s="832"/>
      <c r="CJ62" s="832"/>
      <c r="CK62" s="832"/>
      <c r="CL62" s="832"/>
      <c r="CM62" s="832"/>
      <c r="CN62" s="832"/>
      <c r="CO62" s="833">
        <f>(CP62*100%)/(CN62+CP62)</f>
      </c>
      <c r="CP62" s="834"/>
      <c r="CQ62" s="835"/>
      <c r="CR62" s="832"/>
      <c r="CS62" s="832"/>
      <c r="CT62" s="832"/>
      <c r="CU62" s="832"/>
      <c r="CV62" s="832"/>
      <c r="CW62" s="832"/>
      <c r="CX62" s="833">
        <f>(CY62*100%)/(CW62+CY62)</f>
      </c>
      <c r="CY62" s="834"/>
      <c r="CZ62" s="835"/>
      <c r="DA62" s="832"/>
      <c r="DB62" s="832"/>
      <c r="DC62" s="832"/>
      <c r="DD62" s="832"/>
      <c r="DE62" s="832"/>
      <c r="DF62" s="832"/>
      <c r="DG62" s="833">
        <f>(DH62*100%)/(DF62+DH62)</f>
      </c>
      <c r="DH62" s="834"/>
      <c r="DI62" s="835"/>
      <c r="DJ62" s="832"/>
      <c r="DK62" s="832"/>
      <c r="DL62" s="832"/>
      <c r="DM62" s="832"/>
      <c r="DN62" s="832"/>
      <c r="DO62" s="832"/>
      <c r="DP62" s="833">
        <f>(DQ62*100%)/(DO62+DQ62)</f>
      </c>
      <c r="DQ62" s="834"/>
      <c r="DR62" s="835"/>
      <c r="DS62" s="832"/>
      <c r="DT62" s="832"/>
      <c r="DU62" s="832"/>
      <c r="DV62" s="832"/>
      <c r="DW62" s="832"/>
      <c r="DX62" s="832"/>
      <c r="DY62" s="833">
        <f>(DZ62*100%)/(DX62+DZ62)</f>
      </c>
      <c r="DZ62" s="834"/>
      <c r="EA62" s="835"/>
      <c r="EB62" s="832"/>
      <c r="EC62" s="832"/>
      <c r="ED62" s="832"/>
      <c r="EE62" s="832"/>
      <c r="EF62" s="832"/>
      <c r="EG62" s="832"/>
      <c r="EH62" s="833">
        <f>(EI62*100%)/(EG62+EI62)</f>
      </c>
      <c r="EI62" s="834"/>
      <c r="EJ62" s="835"/>
      <c r="EK62" s="832"/>
      <c r="EL62" s="832"/>
      <c r="EM62" s="832"/>
      <c r="EN62" s="832"/>
      <c r="EO62" s="832"/>
      <c r="EP62" s="832"/>
      <c r="EQ62" s="833">
        <f>(ER62*100%)/(EP62+ER62)</f>
      </c>
      <c r="ER62" s="834"/>
      <c r="ES62" s="835"/>
      <c r="ET62" s="832"/>
      <c r="EU62" s="832"/>
      <c r="EV62" s="832"/>
      <c r="EW62" s="832"/>
      <c r="EX62" s="832"/>
      <c r="EY62" s="832"/>
      <c r="EZ62" s="833">
        <f>(FA62*100%)/(EY62+FA62)</f>
      </c>
      <c r="FA62" s="834"/>
      <c r="FB62" s="836"/>
    </row>
    <row r="63" ht="22.7" customHeight="1">
      <c r="A63" s="837"/>
      <c r="B63" s="838">
        <f>((M63+V63+AE63+AN63+AW63+BF63+BO63+BX63+CG63+CP63+CY63+DH63+DQ63+DZ63+EI63+ER63+FA63)*100%)/(J63+M63+T63+V63+AC63+AE63+AL63+AN63+AU63+AW63+BD63+BF63+BM63+BO63+BV63+BX63+CE63+CG63+CN63+CP63+CW63+CY63+DF63+DH63+DO63+DQ63+DX63+DZ63+EG63+EI63+EP63+ER63+EY63+FA63)</f>
      </c>
      <c r="C63" s="839"/>
      <c r="D63" s="840"/>
      <c r="E63" s="840"/>
      <c r="F63" s="840"/>
      <c r="G63" s="840"/>
      <c r="H63" s="840"/>
      <c r="I63" s="840"/>
      <c r="J63" s="841"/>
      <c r="K63" s="842"/>
      <c r="L63" s="840"/>
      <c r="M63" s="840"/>
      <c r="N63" s="693"/>
      <c r="O63" s="693"/>
      <c r="P63" s="693"/>
      <c r="Q63" s="693"/>
      <c r="R63" s="693"/>
      <c r="S63" s="693"/>
      <c r="T63" s="694"/>
      <c r="U63" s="694"/>
      <c r="V63" s="693"/>
      <c r="W63" s="840"/>
      <c r="X63" s="840"/>
      <c r="Y63" s="840"/>
      <c r="Z63" s="840"/>
      <c r="AA63" s="840"/>
      <c r="AB63" s="840"/>
      <c r="AC63" s="841"/>
      <c r="AD63" s="842"/>
      <c r="AE63" s="840"/>
      <c r="AF63" s="693"/>
      <c r="AG63" s="693"/>
      <c r="AH63" s="693"/>
      <c r="AI63" s="693"/>
      <c r="AJ63" s="693"/>
      <c r="AK63" s="693"/>
      <c r="AL63" s="694"/>
      <c r="AM63" s="694"/>
      <c r="AN63" s="693"/>
      <c r="AO63" s="693"/>
      <c r="AP63" s="693"/>
      <c r="AQ63" s="693"/>
      <c r="AR63" s="693"/>
      <c r="AS63" s="693"/>
      <c r="AT63" s="693"/>
      <c r="AU63" s="694"/>
      <c r="AV63" s="694"/>
      <c r="AW63" s="693"/>
      <c r="AX63" s="693"/>
      <c r="AY63" s="693"/>
      <c r="AZ63" s="693"/>
      <c r="BA63" s="693"/>
      <c r="BB63" s="693"/>
      <c r="BC63" s="693"/>
      <c r="BD63" s="694"/>
      <c r="BE63" s="694"/>
      <c r="BF63" s="693"/>
      <c r="BG63" s="843"/>
      <c r="BH63" s="844"/>
      <c r="BI63" s="844"/>
      <c r="BJ63" s="844"/>
      <c r="BK63" s="844"/>
      <c r="BL63" s="844"/>
      <c r="BM63" s="844"/>
      <c r="BN63" s="845">
        <f>(BO63*100%)/(BM63+BO63)</f>
      </c>
      <c r="BO63" s="846"/>
      <c r="BP63" s="847"/>
      <c r="BQ63" s="844"/>
      <c r="BR63" s="844"/>
      <c r="BS63" s="844"/>
      <c r="BT63" s="844"/>
      <c r="BU63" s="844"/>
      <c r="BV63" s="844"/>
      <c r="BW63" s="845">
        <f>(BX63*100%)/(BV63+BX63)</f>
      </c>
      <c r="BX63" s="846"/>
      <c r="BY63" s="847"/>
      <c r="BZ63" s="844"/>
      <c r="CA63" s="844"/>
      <c r="CB63" s="844"/>
      <c r="CC63" s="844"/>
      <c r="CD63" s="844"/>
      <c r="CE63" s="844"/>
      <c r="CF63" s="845">
        <f>(CG63*100%)/(CE63+CG63)</f>
      </c>
      <c r="CG63" s="846"/>
      <c r="CH63" s="847"/>
      <c r="CI63" s="844"/>
      <c r="CJ63" s="844"/>
      <c r="CK63" s="844"/>
      <c r="CL63" s="844"/>
      <c r="CM63" s="844"/>
      <c r="CN63" s="844"/>
      <c r="CO63" s="845">
        <f>(CP63*100%)/(CN63+CP63)</f>
      </c>
      <c r="CP63" s="846"/>
      <c r="CQ63" s="847"/>
      <c r="CR63" s="844"/>
      <c r="CS63" s="844"/>
      <c r="CT63" s="844"/>
      <c r="CU63" s="844"/>
      <c r="CV63" s="844"/>
      <c r="CW63" s="844"/>
      <c r="CX63" s="845">
        <f>(CY63*100%)/(CW63+CY63)</f>
      </c>
      <c r="CY63" s="846"/>
      <c r="CZ63" s="847"/>
      <c r="DA63" s="844"/>
      <c r="DB63" s="844"/>
      <c r="DC63" s="844"/>
      <c r="DD63" s="844"/>
      <c r="DE63" s="844"/>
      <c r="DF63" s="844"/>
      <c r="DG63" s="845">
        <f>(DH63*100%)/(DF63+DH63)</f>
      </c>
      <c r="DH63" s="846"/>
      <c r="DI63" s="847"/>
      <c r="DJ63" s="844"/>
      <c r="DK63" s="844"/>
      <c r="DL63" s="844"/>
      <c r="DM63" s="844"/>
      <c r="DN63" s="844"/>
      <c r="DO63" s="844"/>
      <c r="DP63" s="845">
        <f>(DQ63*100%)/(DO63+DQ63)</f>
      </c>
      <c r="DQ63" s="846"/>
      <c r="DR63" s="847"/>
      <c r="DS63" s="844"/>
      <c r="DT63" s="844"/>
      <c r="DU63" s="844"/>
      <c r="DV63" s="844"/>
      <c r="DW63" s="844"/>
      <c r="DX63" s="844"/>
      <c r="DY63" s="845">
        <f>(DZ63*100%)/(DX63+DZ63)</f>
      </c>
      <c r="DZ63" s="846"/>
      <c r="EA63" s="847"/>
      <c r="EB63" s="844"/>
      <c r="EC63" s="844"/>
      <c r="ED63" s="844"/>
      <c r="EE63" s="844"/>
      <c r="EF63" s="844"/>
      <c r="EG63" s="844"/>
      <c r="EH63" s="845">
        <f>(EI63*100%)/(EG63+EI63)</f>
      </c>
      <c r="EI63" s="846"/>
      <c r="EJ63" s="847"/>
      <c r="EK63" s="844"/>
      <c r="EL63" s="844"/>
      <c r="EM63" s="844"/>
      <c r="EN63" s="844"/>
      <c r="EO63" s="844"/>
      <c r="EP63" s="844"/>
      <c r="EQ63" s="845">
        <f>(ER63*100%)/(EP63+ER63)</f>
      </c>
      <c r="ER63" s="846"/>
      <c r="ES63" s="847"/>
      <c r="ET63" s="844"/>
      <c r="EU63" s="844"/>
      <c r="EV63" s="844"/>
      <c r="EW63" s="844"/>
      <c r="EX63" s="844"/>
      <c r="EY63" s="844"/>
      <c r="EZ63" s="845">
        <f>(FA63*100%)/(EY63+FA63)</f>
      </c>
      <c r="FA63" s="846"/>
      <c r="FB63" s="848"/>
    </row>
    <row r="64" ht="22.7" customHeight="1">
      <c r="A64" s="165"/>
      <c r="B64" s="165"/>
      <c r="C64" s="165"/>
      <c r="D64" s="165"/>
      <c r="E64" s="165"/>
      <c r="F64" s="166"/>
      <c r="G64" s="166"/>
      <c r="H64" s="165"/>
      <c r="I64" s="165"/>
      <c r="J64" s="165"/>
      <c r="K64" s="165"/>
      <c r="L64" s="166"/>
      <c r="M64" s="166"/>
      <c r="N64" s="849"/>
      <c r="O64" s="849"/>
      <c r="P64" s="849"/>
      <c r="Q64" s="849"/>
      <c r="R64" s="849"/>
      <c r="S64" s="850"/>
      <c r="T64" s="850"/>
      <c r="U64" s="849"/>
      <c r="V64" s="849"/>
      <c r="W64" s="165"/>
      <c r="X64" s="166"/>
      <c r="Y64" s="166"/>
      <c r="Z64" s="165"/>
      <c r="AA64" s="165"/>
      <c r="AB64" s="165"/>
      <c r="AC64" s="165"/>
      <c r="AD64" s="165"/>
      <c r="AE64" s="166"/>
      <c r="AF64" s="850"/>
      <c r="AG64" s="849"/>
      <c r="AH64" s="849"/>
      <c r="AI64" s="849"/>
      <c r="AJ64" s="850"/>
      <c r="AK64" s="850"/>
      <c r="AL64" s="849"/>
      <c r="AM64" s="850"/>
      <c r="AN64" s="850"/>
      <c r="AO64" s="849"/>
      <c r="AP64" s="849"/>
      <c r="AQ64" s="850"/>
      <c r="AR64" s="850"/>
      <c r="AS64" s="849"/>
      <c r="AT64" s="849"/>
      <c r="AU64" s="849"/>
      <c r="AV64" s="850"/>
      <c r="AW64" s="850"/>
      <c r="AX64" s="849"/>
      <c r="AY64" s="849"/>
      <c r="AZ64" s="850"/>
      <c r="BA64" s="850"/>
      <c r="BB64" s="849"/>
      <c r="BC64" s="849"/>
      <c r="BD64" s="849"/>
      <c r="BE64" s="850"/>
      <c r="BF64" s="850"/>
      <c r="BG64" s="165"/>
      <c r="BH64" s="165"/>
      <c r="BI64" s="166"/>
      <c r="BJ64" s="166"/>
      <c r="BK64" s="165"/>
      <c r="BL64" s="165"/>
      <c r="BM64" s="165"/>
      <c r="BN64" s="166"/>
      <c r="BO64" s="166"/>
      <c r="BP64" s="165"/>
      <c r="BQ64" s="165"/>
      <c r="BR64" s="166"/>
      <c r="BS64" s="166"/>
      <c r="BT64" s="165"/>
      <c r="BU64" s="165"/>
      <c r="BV64" s="165"/>
      <c r="BW64" s="166"/>
      <c r="BX64" s="166"/>
      <c r="BY64" s="165"/>
      <c r="BZ64" s="165"/>
      <c r="CA64" s="166"/>
      <c r="CB64" s="166"/>
      <c r="CC64" s="165"/>
      <c r="CD64" s="165"/>
      <c r="CE64" s="165"/>
      <c r="CF64" s="166"/>
      <c r="CG64" s="166"/>
      <c r="CH64" s="165"/>
      <c r="CI64" s="165"/>
      <c r="CJ64" s="166"/>
      <c r="CK64" s="166"/>
      <c r="CL64" s="165"/>
      <c r="CM64" s="165"/>
      <c r="CN64" s="165"/>
      <c r="CO64" s="166"/>
      <c r="CP64" s="166"/>
      <c r="CQ64" s="165"/>
      <c r="CR64" s="165"/>
      <c r="CS64" s="166"/>
      <c r="CT64" s="166"/>
      <c r="CU64" s="165"/>
      <c r="CV64" s="165"/>
      <c r="CW64" s="165"/>
      <c r="CX64" s="166"/>
      <c r="CY64" s="166"/>
      <c r="CZ64" s="165"/>
      <c r="DA64" s="165"/>
      <c r="DB64" s="166"/>
      <c r="DC64" s="166"/>
      <c r="DD64" s="165"/>
      <c r="DE64" s="165"/>
      <c r="DF64" s="165"/>
      <c r="DG64" s="166"/>
      <c r="DH64" s="166"/>
      <c r="DI64" s="165"/>
      <c r="DJ64" s="165"/>
      <c r="DK64" s="166"/>
      <c r="DL64" s="166"/>
      <c r="DM64" s="165"/>
      <c r="DN64" s="165"/>
      <c r="DO64" s="165"/>
      <c r="DP64" s="166"/>
      <c r="DQ64" s="166"/>
      <c r="DR64" s="165"/>
      <c r="DS64" s="165"/>
      <c r="DT64" s="166"/>
      <c r="DU64" s="166"/>
      <c r="DV64" s="165"/>
      <c r="DW64" s="165"/>
      <c r="DX64" s="165"/>
      <c r="DY64" s="166"/>
      <c r="DZ64" s="166"/>
      <c r="EA64" s="165"/>
      <c r="EB64" s="165"/>
      <c r="EC64" s="166"/>
      <c r="ED64" s="166"/>
      <c r="EE64" s="165"/>
      <c r="EF64" s="165"/>
      <c r="EG64" s="165"/>
      <c r="EH64" s="166"/>
      <c r="EI64" s="166"/>
      <c r="EJ64" s="165"/>
      <c r="EK64" s="165"/>
      <c r="EL64" s="166"/>
      <c r="EM64" s="166"/>
      <c r="EN64" s="165"/>
      <c r="EO64" s="165"/>
      <c r="EP64" s="165"/>
      <c r="EQ64" s="166"/>
      <c r="ER64" s="166"/>
      <c r="ES64" s="165"/>
      <c r="ET64" s="165"/>
      <c r="EU64" s="166"/>
      <c r="EV64" s="166"/>
      <c r="EW64" s="165"/>
      <c r="EX64" s="165"/>
      <c r="EY64" s="165"/>
      <c r="EZ64" s="166"/>
      <c r="FA64" s="166"/>
      <c r="FB64" s="165"/>
    </row>
    <row r="65" ht="22.7" customHeight="1">
      <c r="A65" s="7"/>
      <c r="B65" s="7"/>
      <c r="C65" s="7"/>
      <c r="D65" s="7"/>
      <c r="E65" s="7"/>
      <c r="F65" s="170"/>
      <c r="G65" s="170"/>
      <c r="H65" s="7"/>
      <c r="I65" s="7"/>
      <c r="J65" s="7"/>
      <c r="K65" s="7"/>
      <c r="L65" s="170"/>
      <c r="M65" s="170"/>
      <c r="N65" s="7"/>
      <c r="O65" s="7"/>
      <c r="P65" s="7"/>
      <c r="Q65" s="7"/>
      <c r="R65" s="7"/>
      <c r="S65" s="170"/>
      <c r="T65" s="170"/>
      <c r="U65" s="7"/>
      <c r="V65" s="7"/>
      <c r="W65" s="7"/>
      <c r="X65" s="170"/>
      <c r="Y65" s="170"/>
      <c r="Z65" s="7"/>
      <c r="AA65" s="7"/>
      <c r="AB65" s="7"/>
      <c r="AC65" s="173"/>
      <c r="AD65" s="173"/>
      <c r="AE65" s="172"/>
      <c r="AF65" s="172"/>
      <c r="AG65" s="173"/>
      <c r="AH65" s="173"/>
      <c r="AI65" s="173"/>
      <c r="AJ65" s="172"/>
      <c r="AK65" s="172"/>
      <c r="AL65" s="173"/>
      <c r="AM65" s="172"/>
      <c r="AN65" s="172"/>
      <c r="AO65" s="173"/>
      <c r="AP65" s="173"/>
      <c r="AQ65" s="172"/>
      <c r="AR65" s="172"/>
      <c r="AS65" s="173"/>
      <c r="AT65" s="173"/>
      <c r="AU65" s="173"/>
      <c r="AV65" s="172"/>
      <c r="AW65" s="172"/>
      <c r="AX65" s="173"/>
      <c r="AY65" s="173"/>
      <c r="AZ65" s="172"/>
      <c r="BA65" s="172"/>
      <c r="BB65" s="173"/>
      <c r="BC65" s="173"/>
      <c r="BD65" s="173"/>
      <c r="BE65" s="172"/>
      <c r="BF65" s="172"/>
      <c r="BG65" s="173"/>
      <c r="BH65" s="173"/>
      <c r="BI65" s="172"/>
      <c r="BJ65" s="172"/>
      <c r="BK65" s="173"/>
      <c r="BL65" s="173"/>
      <c r="BM65" s="173"/>
      <c r="BN65" s="172"/>
      <c r="BO65" s="172"/>
      <c r="BP65" s="173"/>
      <c r="BQ65" s="173"/>
      <c r="BR65" s="172"/>
      <c r="BS65" s="172"/>
      <c r="BT65" s="173"/>
      <c r="BU65" s="173"/>
      <c r="BV65" s="173"/>
      <c r="BW65" s="172"/>
      <c r="BX65" s="172"/>
      <c r="BY65" s="173"/>
      <c r="BZ65" s="173"/>
      <c r="CA65" s="172"/>
      <c r="CB65" s="172"/>
      <c r="CC65" s="173"/>
      <c r="CD65" s="173"/>
      <c r="CE65" s="173"/>
      <c r="CF65" s="172"/>
      <c r="CG65" s="172"/>
      <c r="CH65" s="173"/>
      <c r="CI65" s="173"/>
      <c r="CJ65" s="172"/>
      <c r="CK65" s="172"/>
      <c r="CL65" s="173"/>
      <c r="CM65" s="173"/>
      <c r="CN65" s="173"/>
      <c r="CO65" s="172"/>
      <c r="CP65" s="172"/>
      <c r="CQ65" s="173"/>
      <c r="CR65" s="173"/>
      <c r="CS65" s="172"/>
      <c r="CT65" s="172"/>
      <c r="CU65" s="173"/>
      <c r="CV65" s="173"/>
      <c r="CW65" s="173"/>
      <c r="CX65" s="172"/>
      <c r="CY65" s="172"/>
      <c r="CZ65" s="173"/>
      <c r="DA65" s="173"/>
      <c r="DB65" s="172"/>
      <c r="DC65" s="172"/>
      <c r="DD65" s="173"/>
      <c r="DE65" s="173"/>
      <c r="DF65" s="173"/>
      <c r="DG65" s="172"/>
      <c r="DH65" s="172"/>
      <c r="DI65" s="173"/>
      <c r="DJ65" s="173"/>
      <c r="DK65" s="172"/>
      <c r="DL65" s="172"/>
      <c r="DM65" s="173"/>
      <c r="DN65" s="173"/>
      <c r="DO65" s="173"/>
      <c r="DP65" s="172"/>
      <c r="DQ65" s="172"/>
      <c r="DR65" s="173"/>
      <c r="DS65" s="173"/>
      <c r="DT65" s="172"/>
      <c r="DU65" s="172"/>
      <c r="DV65" s="173"/>
      <c r="DW65" s="173"/>
      <c r="DX65" s="173"/>
      <c r="DY65" s="172"/>
      <c r="DZ65" s="172"/>
      <c r="EA65" s="173"/>
      <c r="EB65" s="173"/>
      <c r="EC65" s="172"/>
      <c r="ED65" s="172"/>
      <c r="EE65" s="173"/>
      <c r="EF65" s="173"/>
      <c r="EG65" s="173"/>
      <c r="EH65" s="172"/>
      <c r="EI65" s="172"/>
      <c r="EJ65" s="173"/>
      <c r="EK65" s="173"/>
      <c r="EL65" s="172"/>
      <c r="EM65" s="172"/>
      <c r="EN65" s="173"/>
      <c r="EO65" s="173"/>
      <c r="EP65" s="173"/>
      <c r="EQ65" s="172"/>
      <c r="ER65" s="172"/>
      <c r="ES65" s="173"/>
      <c r="ET65" s="173"/>
      <c r="EU65" s="172"/>
      <c r="EV65" s="172"/>
      <c r="EW65" s="173"/>
      <c r="EX65" s="173"/>
      <c r="EY65" s="173"/>
      <c r="EZ65" s="172"/>
      <c r="FA65" s="172"/>
      <c r="FB65" s="173"/>
    </row>
    <row r="66" ht="49.65" customHeight="1">
      <c r="A66" s="851"/>
      <c r="B66" t="s" s="852">
        <v>248</v>
      </c>
      <c r="C66" t="s" s="853">
        <v>244</v>
      </c>
      <c r="D66" t="s" s="854">
        <v>40</v>
      </c>
      <c r="E66" t="s" s="854">
        <v>226</v>
      </c>
      <c r="F66" t="s" s="854">
        <v>51</v>
      </c>
      <c r="G66" t="s" s="854">
        <v>245</v>
      </c>
      <c r="H66" t="s" s="854">
        <v>36</v>
      </c>
      <c r="I66" t="s" s="854">
        <v>88</v>
      </c>
      <c r="J66" t="s" s="854">
        <v>249</v>
      </c>
      <c r="K66" t="s" s="855">
        <v>46</v>
      </c>
      <c r="L66" t="s" s="179">
        <v>250</v>
      </c>
      <c r="M66" t="s" s="179">
        <v>251</v>
      </c>
      <c r="N66" t="s" s="179">
        <v>252</v>
      </c>
      <c r="O66" t="s" s="179">
        <v>253</v>
      </c>
      <c r="P66" t="s" s="179">
        <v>254</v>
      </c>
      <c r="Q66" t="s" s="179">
        <v>255</v>
      </c>
      <c r="R66" t="s" s="179">
        <v>256</v>
      </c>
      <c r="S66" t="s" s="179">
        <v>257</v>
      </c>
      <c r="T66" t="s" s="179">
        <v>258</v>
      </c>
      <c r="U66" t="s" s="179">
        <v>259</v>
      </c>
      <c r="V66" t="s" s="179">
        <v>260</v>
      </c>
      <c r="W66" t="s" s="179">
        <v>261</v>
      </c>
      <c r="X66" t="s" s="179">
        <v>262</v>
      </c>
      <c r="Y66" t="s" s="179">
        <v>263</v>
      </c>
      <c r="Z66" t="s" s="856">
        <v>264</v>
      </c>
      <c r="AA66" t="s" s="856">
        <v>265</v>
      </c>
      <c r="AB66" s="856"/>
      <c r="AC66" s="857"/>
      <c r="AD66" s="858"/>
      <c r="AE66" s="195"/>
      <c r="AF66" s="858"/>
      <c r="AG66" s="195"/>
      <c r="AH66" s="858"/>
      <c r="AI66" s="195"/>
      <c r="AJ66" s="858"/>
      <c r="AK66" s="195"/>
      <c r="AL66" s="858"/>
      <c r="AM66" s="195"/>
      <c r="AN66" s="858"/>
      <c r="AO66" s="195"/>
      <c r="AP66" s="858"/>
      <c r="AQ66" s="195"/>
      <c r="AR66" s="858"/>
      <c r="AS66" s="195"/>
      <c r="AT66" s="858"/>
      <c r="AU66" s="194"/>
      <c r="AV66" s="194"/>
      <c r="AW66" s="194"/>
      <c r="AX66" s="194"/>
      <c r="AY66" s="194"/>
      <c r="AZ66" s="194"/>
      <c r="BA66" s="194"/>
      <c r="BB66" s="194"/>
      <c r="BC66" s="194"/>
      <c r="BD66" s="194"/>
      <c r="BE66" s="194"/>
      <c r="BF66" s="194"/>
      <c r="BG66" s="194"/>
      <c r="BH66" s="194"/>
      <c r="BI66" s="194"/>
      <c r="BJ66" s="194"/>
      <c r="BK66" s="194"/>
      <c r="BL66" s="194"/>
      <c r="BM66" s="194"/>
      <c r="BN66" s="194"/>
      <c r="BO66" s="194"/>
      <c r="BP66" s="194"/>
      <c r="BQ66" s="194"/>
      <c r="BR66" s="194"/>
      <c r="BS66" s="194"/>
      <c r="BT66" s="194"/>
      <c r="BU66" s="194"/>
      <c r="BV66" s="194"/>
      <c r="BW66" s="194"/>
      <c r="BX66" s="194"/>
      <c r="BY66" s="194"/>
      <c r="BZ66" s="194"/>
      <c r="CA66" s="194"/>
      <c r="CB66" s="194"/>
      <c r="CC66" s="194"/>
      <c r="CD66" s="194"/>
      <c r="CE66" s="194"/>
      <c r="CF66" s="194"/>
      <c r="CG66" s="194"/>
      <c r="CH66" s="194"/>
      <c r="CI66" s="194"/>
      <c r="CJ66" s="194"/>
      <c r="CK66" s="194"/>
      <c r="CL66" s="194"/>
      <c r="CM66" s="194"/>
      <c r="CN66" s="194"/>
      <c r="CO66" s="194"/>
      <c r="CP66" s="194"/>
      <c r="CQ66" s="194"/>
      <c r="CR66" s="194"/>
      <c r="CS66" s="194"/>
      <c r="CT66" s="194"/>
      <c r="CU66" s="194"/>
      <c r="CV66" s="194"/>
      <c r="CW66" s="194"/>
      <c r="CX66" s="194"/>
      <c r="CY66" s="194"/>
      <c r="CZ66" s="194"/>
      <c r="DA66" s="194"/>
      <c r="DB66" s="194"/>
      <c r="DC66" s="194"/>
      <c r="DD66" s="194"/>
      <c r="DE66" s="194"/>
      <c r="DF66" s="194"/>
      <c r="DG66" s="194"/>
      <c r="DH66" s="194"/>
      <c r="DI66" s="194"/>
      <c r="DJ66" s="194"/>
      <c r="DK66" s="194"/>
      <c r="DL66" s="194"/>
      <c r="DM66" s="194"/>
      <c r="DN66" s="194"/>
      <c r="DO66" s="194"/>
      <c r="DP66" s="194"/>
      <c r="DQ66" s="194"/>
      <c r="DR66" s="194"/>
      <c r="DS66" s="194"/>
      <c r="DT66" s="194"/>
      <c r="DU66" s="194"/>
      <c r="DV66" s="194"/>
      <c r="DW66" s="194"/>
      <c r="DX66" s="194"/>
      <c r="DY66" s="194"/>
      <c r="DZ66" s="194"/>
      <c r="EA66" s="194"/>
      <c r="EB66" s="194"/>
      <c r="EC66" s="194"/>
      <c r="ED66" s="194"/>
      <c r="EE66" s="194"/>
      <c r="EF66" s="194"/>
      <c r="EG66" s="194"/>
      <c r="EH66" s="194"/>
      <c r="EI66" s="194"/>
      <c r="EJ66" s="194"/>
      <c r="EK66" s="194"/>
      <c r="EL66" s="194"/>
      <c r="EM66" s="194"/>
      <c r="EN66" s="194"/>
      <c r="EO66" s="194"/>
      <c r="EP66" s="194"/>
      <c r="EQ66" s="194"/>
      <c r="ER66" s="194"/>
      <c r="ES66" s="194"/>
      <c r="ET66" s="194"/>
      <c r="EU66" s="194"/>
      <c r="EV66" s="194"/>
      <c r="EW66" s="194"/>
      <c r="EX66" s="194"/>
      <c r="EY66" s="194"/>
      <c r="EZ66" s="194"/>
      <c r="FA66" s="194"/>
      <c r="FB66" s="195"/>
    </row>
    <row r="67" ht="22.7" customHeight="1">
      <c r="A67" t="s" s="859">
        <v>33</v>
      </c>
      <c r="B67" t="s" s="860">
        <v>108</v>
      </c>
      <c r="C67" t="s" s="861">
        <v>109</v>
      </c>
      <c r="D67" t="s" s="199">
        <v>109</v>
      </c>
      <c r="E67" t="s" s="199">
        <v>109</v>
      </c>
      <c r="F67" t="s" s="199">
        <v>109</v>
      </c>
      <c r="G67" t="s" s="199">
        <v>109</v>
      </c>
      <c r="H67" t="s" s="199">
        <v>109</v>
      </c>
      <c r="I67" t="s" s="199">
        <v>266</v>
      </c>
      <c r="J67" t="s" s="199">
        <v>109</v>
      </c>
      <c r="K67" s="862"/>
      <c r="L67" t="s" s="863">
        <v>111</v>
      </c>
      <c r="M67" s="864"/>
      <c r="N67" s="864"/>
      <c r="O67" s="864"/>
      <c r="P67" s="865"/>
      <c r="Q67" s="866"/>
      <c r="R67" s="864"/>
      <c r="S67" s="864"/>
      <c r="T67" s="864"/>
      <c r="U67" s="865"/>
      <c r="V67" s="867"/>
      <c r="W67" s="864"/>
      <c r="X67" s="868"/>
      <c r="Y67" s="869"/>
      <c r="Z67" s="870"/>
      <c r="AA67" s="871"/>
      <c r="AB67" s="872"/>
      <c r="AC67" s="873"/>
      <c r="AD67" s="493"/>
      <c r="AE67" s="218"/>
      <c r="AF67" s="493"/>
      <c r="AG67" s="218"/>
      <c r="AH67" s="493"/>
      <c r="AI67" s="218"/>
      <c r="AJ67" s="493"/>
      <c r="AK67" s="218"/>
      <c r="AL67" s="493"/>
      <c r="AM67" s="218"/>
      <c r="AN67" s="493"/>
      <c r="AO67" s="218"/>
      <c r="AP67" s="493"/>
      <c r="AQ67" s="218"/>
      <c r="AR67" s="493"/>
      <c r="AS67" s="218"/>
      <c r="AT67" s="493"/>
      <c r="AU67" s="218"/>
      <c r="AV67" s="218"/>
      <c r="AW67" s="218"/>
      <c r="AX67" s="218"/>
      <c r="AY67" s="218"/>
      <c r="AZ67" s="218"/>
      <c r="BA67" s="218"/>
      <c r="BB67" s="218"/>
      <c r="BC67" s="218"/>
      <c r="BD67" s="218"/>
      <c r="BE67" s="218"/>
      <c r="BF67" s="218"/>
      <c r="BG67" s="218"/>
      <c r="BH67" s="218"/>
      <c r="BI67" s="218"/>
      <c r="BJ67" s="218"/>
      <c r="BK67" s="218"/>
      <c r="BL67" s="218"/>
      <c r="BM67" s="218"/>
      <c r="BN67" s="218"/>
      <c r="BO67" s="218"/>
      <c r="BP67" s="218"/>
      <c r="BQ67" s="218"/>
      <c r="BR67" s="218"/>
      <c r="BS67" s="218"/>
      <c r="BT67" s="218"/>
      <c r="BU67" s="218"/>
      <c r="BV67" s="218"/>
      <c r="BW67" s="218"/>
      <c r="BX67" s="218"/>
      <c r="BY67" s="218"/>
      <c r="BZ67" s="218"/>
      <c r="CA67" s="218"/>
      <c r="CB67" s="218"/>
      <c r="CC67" s="218"/>
      <c r="CD67" s="218"/>
      <c r="CE67" s="218"/>
      <c r="CF67" s="218"/>
      <c r="CG67" s="218"/>
      <c r="CH67" s="218"/>
      <c r="CI67" s="218"/>
      <c r="CJ67" s="218"/>
      <c r="CK67" s="218"/>
      <c r="CL67" s="218"/>
      <c r="CM67" s="218"/>
      <c r="CN67" s="218"/>
      <c r="CO67" s="218"/>
      <c r="CP67" s="218"/>
      <c r="CQ67" s="218"/>
      <c r="CR67" s="218"/>
      <c r="CS67" s="218"/>
      <c r="CT67" s="218"/>
      <c r="CU67" s="218"/>
      <c r="CV67" s="218"/>
      <c r="CW67" s="218"/>
      <c r="CX67" s="218"/>
      <c r="CY67" s="218"/>
      <c r="CZ67" s="218"/>
      <c r="DA67" s="218"/>
      <c r="DB67" s="218"/>
      <c r="DC67" s="218"/>
      <c r="DD67" s="218"/>
      <c r="DE67" s="218"/>
      <c r="DF67" s="218"/>
      <c r="DG67" s="218"/>
      <c r="DH67" s="218"/>
      <c r="DI67" s="218"/>
      <c r="DJ67" s="218"/>
      <c r="DK67" s="218"/>
      <c r="DL67" s="218"/>
      <c r="DM67" s="218"/>
      <c r="DN67" s="218"/>
      <c r="DO67" s="218"/>
      <c r="DP67" s="218"/>
      <c r="DQ67" s="218"/>
      <c r="DR67" s="218"/>
      <c r="DS67" s="218"/>
      <c r="DT67" s="218"/>
      <c r="DU67" s="218"/>
      <c r="DV67" s="218"/>
      <c r="DW67" s="218"/>
      <c r="DX67" s="218"/>
      <c r="DY67" s="218"/>
      <c r="DZ67" s="218"/>
      <c r="EA67" s="218"/>
      <c r="EB67" s="218"/>
      <c r="EC67" s="218"/>
      <c r="ED67" s="218"/>
      <c r="EE67" s="218"/>
      <c r="EF67" s="218"/>
      <c r="EG67" s="218"/>
      <c r="EH67" s="218"/>
      <c r="EI67" s="218"/>
      <c r="EJ67" s="218"/>
      <c r="EK67" s="218"/>
      <c r="EL67" s="218"/>
      <c r="EM67" s="218"/>
      <c r="EN67" s="218"/>
      <c r="EO67" s="218"/>
      <c r="EP67" s="218"/>
      <c r="EQ67" s="218"/>
      <c r="ER67" s="218"/>
      <c r="ES67" s="218"/>
      <c r="ET67" s="218"/>
      <c r="EU67" s="218"/>
      <c r="EV67" s="218"/>
      <c r="EW67" s="218"/>
      <c r="EX67" s="218"/>
      <c r="EY67" s="218"/>
      <c r="EZ67" s="218"/>
      <c r="FA67" s="218"/>
      <c r="FB67" s="218"/>
    </row>
    <row r="68" ht="22.7" customHeight="1">
      <c r="A68" t="s" s="874">
        <v>54</v>
      </c>
      <c r="B68" s="875">
        <f>((C68*2)+G68+(D68*2))/((K68*2.5)+(E68*1.5)+(F68*2.5))</f>
        <v>1.41666666666667</v>
      </c>
      <c r="C68" s="876">
        <f>E40+O40+X40+AG40+AP40+AY40+BH40+BQ40+BZ40+CI40+CR40+DA40+DJ40+DS40+EB40+EK40+ET40</f>
        <v>4</v>
      </c>
      <c r="D68" s="222">
        <f>D40+N40+W40+AF40+AO40+AX40+BG40+BP40+BY40+CH40+CQ40+CZ40+DI40+DR40+EA40+EJ40+ES40</f>
        <v>39</v>
      </c>
      <c r="E68" s="222">
        <f>F40+P40+Y40+AH40+AQ40+AZ40+BI40+BR40+CA40+CJ40+CS40+DB40+DK40+DT40+EC40+EL40+EU40</f>
        <v>16</v>
      </c>
      <c r="F68" s="222">
        <f>G40+Q40+Z40+AI40+AR40+BA40+BJ40+BS40+CB40+CK40+CT40+DC40+DL40+DU40+ED40+EM40+EV40</f>
        <v>3</v>
      </c>
      <c r="G68" s="222">
        <f>H40+R40+AA40+AJ40+AS40+BB40+BK40+BT40+CC40+CL40+CU40+DD40+DM40+DV40+EE40+EN40+EW40</f>
        <v>33</v>
      </c>
      <c r="H68" s="222">
        <f>I40+S40+AB40+AK40+AT40+BC40+BL40+BU40+CD40+CM40+CV40+DE40+DN40+DW40+EF40+EO40+EX40</f>
        <v>8</v>
      </c>
      <c r="I68" s="877">
        <f>((L40+U40+AD40+AM40+AV40+BE40+BN40+BW40+CF40+CO40+CX40+DG40+DP40+DY40+EH40+EQ40+EZ40)*100%)/(J40+T40+AC40+AL40+AU40+BD40+BM40+BV40+CE40+CN40+CW40+DF40+DO40+DX40+EG40+EP40+EY40)</f>
      </c>
      <c r="J68" s="878">
        <f>L40+U40+AD40+AM40+AV40+BE40+BN40+BW40+CF40+CO40+CX40+DG40+DP40+DY40+EH40+EQ40+EZ40</f>
        <v>0</v>
      </c>
      <c r="K68" s="879">
        <f>M40+V40+AE40+AN40+AW40+BF40+BO40+BX40+CG40+CP40+CY40+DH40+DQ40+DZ40+EI40+ER40+FA40</f>
        <v>21</v>
      </c>
      <c r="L68" s="880">
        <f>((E40*2)+H40+(D40*2))/((M40*2.5)+(F40*1.5)+(G40*2.5))</f>
        <v>2</v>
      </c>
      <c r="M68" s="881">
        <f>((O40*2)+R40+(N40*2))/((V40*2.5)+(P40*1.5)+(Q40*2.5))</f>
        <v>1.07142857142857</v>
      </c>
      <c r="N68" s="882">
        <f>((X40*2)+AA40+(W40*2))/((AE40*2.5)+(Y40*1.5)+(Z40*2.5))</f>
        <v>2.2</v>
      </c>
      <c r="O68" s="883">
        <f>((AG40*2)+AJ40+(AF40*2))/((AN40*2.5)+(AH40*1.5)+(AI40*2.5))</f>
        <v>1.84615384615385</v>
      </c>
      <c r="P68" s="884">
        <f>((AP40*2)+AS40+(AO40*2))/((AW40*2.5)+(AQ40*1.5)+(AR40*2.5))</f>
        <v>2.13333333333333</v>
      </c>
      <c r="Q68" s="885"/>
      <c r="R68" s="884">
        <f>((BH40*2)+BK40+(BG40*2))/((BO40*2.5)+(BI40*1.5)+(BJ40*2.5))</f>
      </c>
      <c r="S68" s="882">
        <f>((BQ40*2)+BT40+(BP40*2))/((BX40*2.5)+(BR40*1.5)+(BS40*2.5))</f>
      </c>
      <c r="T68" s="883">
        <f>((BZ40*2)+CC40+(BY40*2))/((CG40*2.5)+(CA40*1.5)+(CB40*2.5))</f>
        <v>0.64</v>
      </c>
      <c r="U68" s="886">
        <f>((CI40*2)+CL40+(CH40*2))/((CP40*2.5)+(CJ40*1.5)+(CK40*2.5))</f>
        <v>1.17647058823529</v>
      </c>
      <c r="V68" s="880">
        <f>((CR40*2)+CU40+(CQ40*2))/((CY40*2.5)+(CS40*1.5)+(CT40*2.5))</f>
        <v>0.818181818181818</v>
      </c>
      <c r="W68" s="887">
        <f>((DA40*2)+DD40+(CZ40*2))/((DH40*2.5)+(DB40*1.5)+(DC40*2.5))</f>
      </c>
      <c r="X68" s="888">
        <f>((DJ40*2)+DM40+(DI40*2))/((DQ40*2.5)+(DK40*1.5)+(DL40*2.5))</f>
      </c>
      <c r="Y68" s="888">
        <f>((DS40*2)+DV40+(DR40*2))/((DZ40*2.5)+(DT40*1.5)+(DU40*2.5))</f>
      </c>
      <c r="Z68" s="220">
        <f>((EB40*2)+EE40+(EA40*2))/((EI40*2.5)+(EC40*1.5)+(ED40*2.5))</f>
      </c>
      <c r="AA68" s="889"/>
      <c r="AB68" s="890"/>
      <c r="AC68" s="503"/>
      <c r="AD68" s="493"/>
      <c r="AE68" s="218"/>
      <c r="AF68" s="493"/>
      <c r="AG68" s="218"/>
      <c r="AH68" s="493"/>
      <c r="AI68" s="218"/>
      <c r="AJ68" s="493"/>
      <c r="AK68" s="218"/>
      <c r="AL68" s="493"/>
      <c r="AM68" s="218"/>
      <c r="AN68" s="493"/>
      <c r="AO68" s="218"/>
      <c r="AP68" s="493"/>
      <c r="AQ68" s="218"/>
      <c r="AR68" s="493"/>
      <c r="AS68" s="218"/>
      <c r="AT68" s="493"/>
      <c r="AU68" s="218"/>
      <c r="AV68" s="218"/>
      <c r="AW68" s="218"/>
      <c r="AX68" s="218"/>
      <c r="AY68" s="218"/>
      <c r="AZ68" s="218"/>
      <c r="BA68" s="218"/>
      <c r="BB68" s="218"/>
      <c r="BC68" s="218"/>
      <c r="BD68" s="218"/>
      <c r="BE68" s="218"/>
      <c r="BF68" s="218"/>
      <c r="BG68" s="218"/>
      <c r="BH68" s="218"/>
      <c r="BI68" s="218"/>
      <c r="BJ68" s="218"/>
      <c r="BK68" s="218"/>
      <c r="BL68" s="218"/>
      <c r="BM68" s="218"/>
      <c r="BN68" s="218"/>
      <c r="BO68" s="218"/>
      <c r="BP68" s="218"/>
      <c r="BQ68" s="218"/>
      <c r="BR68" s="218"/>
      <c r="BS68" s="218"/>
      <c r="BT68" s="218"/>
      <c r="BU68" s="218"/>
      <c r="BV68" s="218"/>
      <c r="BW68" s="218"/>
      <c r="BX68" s="218"/>
      <c r="BY68" s="218"/>
      <c r="BZ68" s="218"/>
      <c r="CA68" s="218"/>
      <c r="CB68" s="218"/>
      <c r="CC68" s="218"/>
      <c r="CD68" s="218"/>
      <c r="CE68" s="218"/>
      <c r="CF68" s="218"/>
      <c r="CG68" s="218"/>
      <c r="CH68" s="218"/>
      <c r="CI68" s="218"/>
      <c r="CJ68" s="218"/>
      <c r="CK68" s="218"/>
      <c r="CL68" s="218"/>
      <c r="CM68" s="218"/>
      <c r="CN68" s="218"/>
      <c r="CO68" s="218"/>
      <c r="CP68" s="218"/>
      <c r="CQ68" s="218"/>
      <c r="CR68" s="218"/>
      <c r="CS68" s="218"/>
      <c r="CT68" s="218"/>
      <c r="CU68" s="218"/>
      <c r="CV68" s="218"/>
      <c r="CW68" s="218"/>
      <c r="CX68" s="218"/>
      <c r="CY68" s="218"/>
      <c r="CZ68" s="218"/>
      <c r="DA68" s="218"/>
      <c r="DB68" s="218"/>
      <c r="DC68" s="218"/>
      <c r="DD68" s="218"/>
      <c r="DE68" s="218"/>
      <c r="DF68" s="218"/>
      <c r="DG68" s="218"/>
      <c r="DH68" s="218"/>
      <c r="DI68" s="218"/>
      <c r="DJ68" s="218"/>
      <c r="DK68" s="218"/>
      <c r="DL68" s="218"/>
      <c r="DM68" s="218"/>
      <c r="DN68" s="218"/>
      <c r="DO68" s="218"/>
      <c r="DP68" s="218"/>
      <c r="DQ68" s="218"/>
      <c r="DR68" s="218"/>
      <c r="DS68" s="218"/>
      <c r="DT68" s="218"/>
      <c r="DU68" s="218"/>
      <c r="DV68" s="218"/>
      <c r="DW68" s="218"/>
      <c r="DX68" s="218"/>
      <c r="DY68" s="218"/>
      <c r="DZ68" s="218"/>
      <c r="EA68" s="218"/>
      <c r="EB68" s="218"/>
      <c r="EC68" s="218"/>
      <c r="ED68" s="218"/>
      <c r="EE68" s="218"/>
      <c r="EF68" s="218"/>
      <c r="EG68" s="218"/>
      <c r="EH68" s="218"/>
      <c r="EI68" s="218"/>
      <c r="EJ68" s="218"/>
      <c r="EK68" s="218"/>
      <c r="EL68" s="218"/>
      <c r="EM68" s="218"/>
      <c r="EN68" s="218"/>
      <c r="EO68" s="218"/>
      <c r="EP68" s="218"/>
      <c r="EQ68" s="218"/>
      <c r="ER68" s="218"/>
      <c r="ES68" s="218"/>
      <c r="ET68" s="218"/>
      <c r="EU68" s="218"/>
      <c r="EV68" s="218"/>
      <c r="EW68" s="218"/>
      <c r="EX68" s="218"/>
      <c r="EY68" s="218"/>
      <c r="EZ68" s="218"/>
      <c r="FA68" s="218"/>
      <c r="FB68" s="218"/>
    </row>
    <row r="69" ht="22.7" customHeight="1">
      <c r="A69" t="s" s="891">
        <v>55</v>
      </c>
      <c r="B69" s="892">
        <f>((C69*2)+G69+(D69*2))/((K69*2.5)+(E69*1.5)+(F69*2.5))</f>
        <v>1.42857142857143</v>
      </c>
      <c r="C69" s="893">
        <f>E41+O41+X41+AG41+AP41+AY41+BH41+BQ41+BZ41+CI41+CR41+DA41+DJ41+DS41+EB41+EK41+ET41</f>
        <v>0</v>
      </c>
      <c r="D69" s="246">
        <f>D41+N41+W41+AF41+AO41+AX41+BG41+BP41+BY41+CH41+CQ41+CZ41+DI41+DR41+EA41+EJ41+ES41</f>
        <v>6</v>
      </c>
      <c r="E69" s="246">
        <f>F41+P41+Y41+AH41+AQ41+AZ41+BI41+BR41+CA41+CJ41+CS41+DB41+DK41+DT41+EC41+EL41+EU41</f>
        <v>2</v>
      </c>
      <c r="F69" s="246">
        <f>G41+Q41+Z41+AI41+AR41+BA41+BJ41+BS41+CB41+CK41+CT41+DC41+DL41+DU41+ED41+EM41+EV41</f>
        <v>0</v>
      </c>
      <c r="G69" s="246">
        <f>H41+R41+AA41+AJ41+AS41+BB41+BK41+BT41+CC41+CL41+CU41+DD41+DM41+DV41+EE41+EN41+EW41</f>
        <v>3</v>
      </c>
      <c r="H69" s="246">
        <f>I41+S41+AB41+AK41+AT41+BC41+BL41+BU41+CD41+CM41+CV41+DE41+DN41+DW41+EF41+EO41+EX41</f>
        <v>2</v>
      </c>
      <c r="I69" s="894">
        <f>((L41+U41+AD41+AM41+AV41+BE41+BN41+BW41+CF41+CO41+CX41+DG41+DP41+DY41+EH41+EQ41+EZ41)*100%)/(J41+T41+AC41+AL41+AU41+BD41+BM41+BV41+CE41+CN41+CW41+DF41+DO41+DX41+EG41+EP41+EY41)</f>
      </c>
      <c r="J69" s="247">
        <f>L41+U41+AD41+AM41+AV41+BE41+BN41+BW41+CF41+CO41+CX41+DG41+DP41+DY41+EH41+EQ41+EZ41</f>
        <v>0</v>
      </c>
      <c r="K69" s="895">
        <f>M41+V41+AE41+AN41+AW41+BF41+BO41+BX41+CG41+CP41+CY41+DH41+DQ41+DZ41+EI41+ER41+FA41</f>
        <v>3</v>
      </c>
      <c r="L69" s="896">
        <f>((E41*2)+H41+(D41*2))/((M41*2.5)+(F41*1.5)+(G41*2.5))</f>
        <v>1.23076923076923</v>
      </c>
      <c r="M69" s="897"/>
      <c r="N69" s="428">
        <v>1</v>
      </c>
      <c r="O69" s="429">
        <v>1</v>
      </c>
      <c r="P69" s="897"/>
      <c r="Q69" s="898">
        <f>((AY41*2)+BB41+(AX41*2))/((BF41*2.5)+(AZ41*1.5)+(BA41*2.5))</f>
        <v>1.75</v>
      </c>
      <c r="R69" s="428">
        <f>((BH41*2)+BK41+(BG41*2))/((BO41*2.5)+(BI41*1.5)+(BJ41*2.5))</f>
      </c>
      <c r="S69" s="429">
        <f>((BQ41*2)+BT41+(BP41*2))/((BX41*2.5)+(BR41*1.5)+(BS41*2.5))</f>
      </c>
      <c r="T69" s="899"/>
      <c r="U69" s="900">
        <f>((CI41*2)+CL41+(CH41*2))/((CP41*2.5)+(CJ41*1.5)+(CK41*2.5))</f>
      </c>
      <c r="V69" s="901">
        <f>((CR41*2)+CU41+(CQ41*2))/((CY41*2.5)+(CS41*1.5)+(CT41*2.5))</f>
      </c>
      <c r="W69" s="428">
        <f>((DA41*2)+DD41+(CZ41*2))/((DH41*2.5)+(DB41*1.5)+(DC41*2.5))</f>
      </c>
      <c r="X69" s="429">
        <f>((DJ41*2)+DM41+(DI41*2))/((DQ41*2.5)+(DK41*1.5)+(DL41*2.5))</f>
      </c>
      <c r="Y69" s="429">
        <f>((DS41*2)+DV41+(DR41*2))/((DZ41*2.5)+(DT41*1.5)+(DU41*2.5))</f>
      </c>
      <c r="Z69" s="902">
        <f>((EB41*2)+EE41+(EA41*2))/((EI41*2.5)+(EC41*1.5)+(ED41*2.5))</f>
      </c>
      <c r="AA69" s="903"/>
      <c r="AB69" s="904"/>
      <c r="AC69" s="503"/>
      <c r="AD69" s="493"/>
      <c r="AE69" s="218"/>
      <c r="AF69" s="493"/>
      <c r="AG69" s="218"/>
      <c r="AH69" s="493"/>
      <c r="AI69" s="218"/>
      <c r="AJ69" s="493"/>
      <c r="AK69" s="218"/>
      <c r="AL69" s="493"/>
      <c r="AM69" s="218"/>
      <c r="AN69" s="493"/>
      <c r="AO69" s="218"/>
      <c r="AP69" s="493"/>
      <c r="AQ69" s="218"/>
      <c r="AR69" s="493"/>
      <c r="AS69" s="218"/>
      <c r="AT69" s="493"/>
      <c r="AU69" s="218"/>
      <c r="AV69" s="218"/>
      <c r="AW69" s="218"/>
      <c r="AX69" s="218"/>
      <c r="AY69" s="218"/>
      <c r="AZ69" s="218"/>
      <c r="BA69" s="218"/>
      <c r="BB69" s="218"/>
      <c r="BC69" s="218"/>
      <c r="BD69" s="218"/>
      <c r="BE69" s="218"/>
      <c r="BF69" s="218"/>
      <c r="BG69" s="218"/>
      <c r="BH69" s="218"/>
      <c r="BI69" s="218"/>
      <c r="BJ69" s="218"/>
      <c r="BK69" s="218"/>
      <c r="BL69" s="218"/>
      <c r="BM69" s="218"/>
      <c r="BN69" s="218"/>
      <c r="BO69" s="218"/>
      <c r="BP69" s="218"/>
      <c r="BQ69" s="218"/>
      <c r="BR69" s="218"/>
      <c r="BS69" s="218"/>
      <c r="BT69" s="218"/>
      <c r="BU69" s="218"/>
      <c r="BV69" s="218"/>
      <c r="BW69" s="218"/>
      <c r="BX69" s="218"/>
      <c r="BY69" s="218"/>
      <c r="BZ69" s="218"/>
      <c r="CA69" s="218"/>
      <c r="CB69" s="218"/>
      <c r="CC69" s="218"/>
      <c r="CD69" s="218"/>
      <c r="CE69" s="218"/>
      <c r="CF69" s="218"/>
      <c r="CG69" s="218"/>
      <c r="CH69" s="218"/>
      <c r="CI69" s="218"/>
      <c r="CJ69" s="218"/>
      <c r="CK69" s="218"/>
      <c r="CL69" s="218"/>
      <c r="CM69" s="218"/>
      <c r="CN69" s="218"/>
      <c r="CO69" s="218"/>
      <c r="CP69" s="218"/>
      <c r="CQ69" s="218"/>
      <c r="CR69" s="218"/>
      <c r="CS69" s="218"/>
      <c r="CT69" s="218"/>
      <c r="CU69" s="218"/>
      <c r="CV69" s="218"/>
      <c r="CW69" s="218"/>
      <c r="CX69" s="218"/>
      <c r="CY69" s="218"/>
      <c r="CZ69" s="218"/>
      <c r="DA69" s="218"/>
      <c r="DB69" s="218"/>
      <c r="DC69" s="218"/>
      <c r="DD69" s="218"/>
      <c r="DE69" s="218"/>
      <c r="DF69" s="218"/>
      <c r="DG69" s="218"/>
      <c r="DH69" s="218"/>
      <c r="DI69" s="218"/>
      <c r="DJ69" s="218"/>
      <c r="DK69" s="218"/>
      <c r="DL69" s="218"/>
      <c r="DM69" s="218"/>
      <c r="DN69" s="218"/>
      <c r="DO69" s="218"/>
      <c r="DP69" s="218"/>
      <c r="DQ69" s="218"/>
      <c r="DR69" s="218"/>
      <c r="DS69" s="218"/>
      <c r="DT69" s="218"/>
      <c r="DU69" s="218"/>
      <c r="DV69" s="218"/>
      <c r="DW69" s="218"/>
      <c r="DX69" s="218"/>
      <c r="DY69" s="218"/>
      <c r="DZ69" s="218"/>
      <c r="EA69" s="218"/>
      <c r="EB69" s="218"/>
      <c r="EC69" s="218"/>
      <c r="ED69" s="218"/>
      <c r="EE69" s="218"/>
      <c r="EF69" s="218"/>
      <c r="EG69" s="218"/>
      <c r="EH69" s="218"/>
      <c r="EI69" s="218"/>
      <c r="EJ69" s="218"/>
      <c r="EK69" s="218"/>
      <c r="EL69" s="218"/>
      <c r="EM69" s="218"/>
      <c r="EN69" s="218"/>
      <c r="EO69" s="218"/>
      <c r="EP69" s="218"/>
      <c r="EQ69" s="218"/>
      <c r="ER69" s="218"/>
      <c r="ES69" s="218"/>
      <c r="ET69" s="218"/>
      <c r="EU69" s="218"/>
      <c r="EV69" s="218"/>
      <c r="EW69" s="218"/>
      <c r="EX69" s="218"/>
      <c r="EY69" s="218"/>
      <c r="EZ69" s="218"/>
      <c r="FA69" s="218"/>
      <c r="FB69" s="218"/>
    </row>
    <row r="70" ht="22.7" customHeight="1">
      <c r="A70" t="s" s="905">
        <v>56</v>
      </c>
      <c r="B70" s="906">
        <f>((C70*2)+G70+(D70*2))/((K70*2.5)+(E70*1.5)+(F70*2.5))</f>
      </c>
      <c r="C70" s="907">
        <f>E42+O42+X42+AG42+AP42+AY42+BH42+BQ42+BZ42+CI42+CR42+DA42+DJ42+DS42+EB42+EK42+ET42</f>
        <v>0</v>
      </c>
      <c r="D70" s="264">
        <f>D42+N42+W42+AF42+AO42+AX42+BG42+BP42+BY42+CH42+CQ42+CZ42+DI42+DR42+EA42+EJ42+ES42</f>
        <v>0</v>
      </c>
      <c r="E70" s="264">
        <f>F42+P42+Y42+AH42+AQ42+AZ42+BI42+BR42+CA42+CJ42+CS42+DB42+DK42+DT42+EC42+EL42+EU42</f>
        <v>0</v>
      </c>
      <c r="F70" s="264">
        <f>G42+Q42+Z42+AI42+AR42+BA42+BJ42+BS42+CB42+CK42+CT42+DC42+DL42+DU42+ED42+EM42+EV42</f>
        <v>0</v>
      </c>
      <c r="G70" s="264">
        <f>H42+R42+AA42+AJ42+AS42+BB42+BK42+BT42+CC42+CL42+CU42+DD42+DM42+DV42+EE42+EN42+EW42</f>
        <v>0</v>
      </c>
      <c r="H70" s="264">
        <f>I42+S42+AB42+AK42+AT42+BC42+BL42+BU42+CD42+CM42+CV42+DE42+DN42+DW42+EF42+EO42+EX42</f>
        <v>0</v>
      </c>
      <c r="I70" s="908">
        <f>((L42+U42+AD42+AM42+AV42+BE42+BN42+BW42+CF42+CO42+CX42+DG42+DP42+DY42+EH42+EQ42+EZ42)*100%)/(J42+T42+AC42+AL42+AU42+BD42+BM42+BV42+CE42+CN42+CW42+DF42+DO42+DX42+EG42+EP42+EY42)</f>
      </c>
      <c r="J70" s="444">
        <f>L42+U42+AD42+AM42+AV42+BE42+BN42+BW42+CF42+CO42+CX42+DG42+DP42+DY42+EH42+EQ42+EZ42</f>
        <v>0</v>
      </c>
      <c r="K70" s="909">
        <f>M42+V42+AE42+AN42+AW42+BF42+BO42+BX42+CG42+CP42+CY42+DH42+DQ42+DZ42+EI42+ER42+FA42</f>
        <v>0</v>
      </c>
      <c r="L70" s="910"/>
      <c r="M70" s="911"/>
      <c r="N70" s="912"/>
      <c r="O70" s="897"/>
      <c r="P70" s="911"/>
      <c r="Q70" s="885"/>
      <c r="R70" s="913">
        <f>((BH42*2)+BK42+(BG42*2))/((BO42*2.5)+(BI42*1.5)+(BJ42*2.5))</f>
      </c>
      <c r="S70" s="914">
        <f>((BQ42*2)+BT42+(BP42*2))/((BX42*2.5)+(BR42*1.5)+(BS42*2.5))</f>
      </c>
      <c r="T70" s="885"/>
      <c r="U70" s="915">
        <f>((CI42*2)+CL42+(CH42*2))/((CP42*2.5)+(CJ42*1.5)+(CK42*2.5))</f>
      </c>
      <c r="V70" s="916">
        <f>((CR42*2)+CU42+(CQ42*2))/((CY42*2.5)+(CS42*1.5)+(CT42*2.5))</f>
      </c>
      <c r="W70" s="917">
        <f>((DA42*2)+DD42+(CZ42*2))/((DH42*2.5)+(DB42*1.5)+(DC42*2.5))</f>
      </c>
      <c r="X70" s="914">
        <f>((DJ42*2)+DM42+(DI42*2))/((DQ42*2.5)+(DK42*1.5)+(DL42*2.5))</f>
      </c>
      <c r="Y70" s="914">
        <f>((DS42*2)+DV42+(DR42*2))/((DZ42*2.5)+(DT42*1.5)+(DU42*2.5))</f>
      </c>
      <c r="Z70" s="244">
        <f>((EB42*2)+EE42+(EA42*2))/((EI42*2.5)+(EC42*1.5)+(ED42*2.5))</f>
      </c>
      <c r="AA70" s="918"/>
      <c r="AB70" s="919"/>
      <c r="AC70" s="503"/>
      <c r="AD70" s="493"/>
      <c r="AE70" s="218"/>
      <c r="AF70" s="493"/>
      <c r="AG70" s="218"/>
      <c r="AH70" s="493"/>
      <c r="AI70" s="218"/>
      <c r="AJ70" s="493"/>
      <c r="AK70" s="218"/>
      <c r="AL70" s="493"/>
      <c r="AM70" s="218"/>
      <c r="AN70" s="493"/>
      <c r="AO70" s="218"/>
      <c r="AP70" s="493"/>
      <c r="AQ70" s="218"/>
      <c r="AR70" s="493"/>
      <c r="AS70" s="218"/>
      <c r="AT70" s="493"/>
      <c r="AU70" s="218"/>
      <c r="AV70" s="218"/>
      <c r="AW70" s="218"/>
      <c r="AX70" s="218"/>
      <c r="AY70" s="218"/>
      <c r="AZ70" s="218"/>
      <c r="BA70" s="218"/>
      <c r="BB70" s="218"/>
      <c r="BC70" s="218"/>
      <c r="BD70" s="218"/>
      <c r="BE70" s="218"/>
      <c r="BF70" s="218"/>
      <c r="BG70" s="218"/>
      <c r="BH70" s="218"/>
      <c r="BI70" s="218"/>
      <c r="BJ70" s="218"/>
      <c r="BK70" s="218"/>
      <c r="BL70" s="218"/>
      <c r="BM70" s="218"/>
      <c r="BN70" s="218"/>
      <c r="BO70" s="218"/>
      <c r="BP70" s="218"/>
      <c r="BQ70" s="218"/>
      <c r="BR70" s="218"/>
      <c r="BS70" s="218"/>
      <c r="BT70" s="218"/>
      <c r="BU70" s="218"/>
      <c r="BV70" s="218"/>
      <c r="BW70" s="218"/>
      <c r="BX70" s="218"/>
      <c r="BY70" s="218"/>
      <c r="BZ70" s="218"/>
      <c r="CA70" s="218"/>
      <c r="CB70" s="218"/>
      <c r="CC70" s="218"/>
      <c r="CD70" s="218"/>
      <c r="CE70" s="218"/>
      <c r="CF70" s="218"/>
      <c r="CG70" s="218"/>
      <c r="CH70" s="218"/>
      <c r="CI70" s="218"/>
      <c r="CJ70" s="218"/>
      <c r="CK70" s="218"/>
      <c r="CL70" s="218"/>
      <c r="CM70" s="218"/>
      <c r="CN70" s="218"/>
      <c r="CO70" s="218"/>
      <c r="CP70" s="218"/>
      <c r="CQ70" s="218"/>
      <c r="CR70" s="218"/>
      <c r="CS70" s="218"/>
      <c r="CT70" s="218"/>
      <c r="CU70" s="218"/>
      <c r="CV70" s="218"/>
      <c r="CW70" s="218"/>
      <c r="CX70" s="218"/>
      <c r="CY70" s="218"/>
      <c r="CZ70" s="218"/>
      <c r="DA70" s="218"/>
      <c r="DB70" s="218"/>
      <c r="DC70" s="218"/>
      <c r="DD70" s="218"/>
      <c r="DE70" s="218"/>
      <c r="DF70" s="218"/>
      <c r="DG70" s="218"/>
      <c r="DH70" s="218"/>
      <c r="DI70" s="218"/>
      <c r="DJ70" s="218"/>
      <c r="DK70" s="218"/>
      <c r="DL70" s="218"/>
      <c r="DM70" s="218"/>
      <c r="DN70" s="218"/>
      <c r="DO70" s="218"/>
      <c r="DP70" s="218"/>
      <c r="DQ70" s="218"/>
      <c r="DR70" s="218"/>
      <c r="DS70" s="218"/>
      <c r="DT70" s="218"/>
      <c r="DU70" s="218"/>
      <c r="DV70" s="218"/>
      <c r="DW70" s="218"/>
      <c r="DX70" s="218"/>
      <c r="DY70" s="218"/>
      <c r="DZ70" s="218"/>
      <c r="EA70" s="218"/>
      <c r="EB70" s="218"/>
      <c r="EC70" s="218"/>
      <c r="ED70" s="218"/>
      <c r="EE70" s="218"/>
      <c r="EF70" s="218"/>
      <c r="EG70" s="218"/>
      <c r="EH70" s="218"/>
      <c r="EI70" s="218"/>
      <c r="EJ70" s="218"/>
      <c r="EK70" s="218"/>
      <c r="EL70" s="218"/>
      <c r="EM70" s="218"/>
      <c r="EN70" s="218"/>
      <c r="EO70" s="218"/>
      <c r="EP70" s="218"/>
      <c r="EQ70" s="218"/>
      <c r="ER70" s="218"/>
      <c r="ES70" s="218"/>
      <c r="ET70" s="218"/>
      <c r="EU70" s="218"/>
      <c r="EV70" s="218"/>
      <c r="EW70" s="218"/>
      <c r="EX70" s="218"/>
      <c r="EY70" s="218"/>
      <c r="EZ70" s="218"/>
      <c r="FA70" s="218"/>
      <c r="FB70" s="218"/>
    </row>
    <row r="71" ht="22.7" customHeight="1">
      <c r="A71" t="s" s="920">
        <v>59</v>
      </c>
      <c r="B71" s="921">
        <f>((C71*2)+G71+(D71*2))/((K71*2.5)+(E71*1.5)+(F71*2.5))</f>
        <v>0.925</v>
      </c>
      <c r="C71" s="893">
        <f>E43+O43+X43+AG43+AP43+AY43+BH43+BQ43+BZ43+CI43+CR43+DA43+DJ43+DS43+EB43+EK43+ET43</f>
        <v>4</v>
      </c>
      <c r="D71" s="246">
        <f>D43+N43+W43+AF43+AO43+AX43+BG43+BP43+BY43+CH43+CQ43+CZ43+DI43+DR43+EA43+EJ43+ES43</f>
        <v>8</v>
      </c>
      <c r="E71" s="246">
        <f>F43+P43+Y43+AH43+AQ43+AZ43+BI43+BR43+CA43+CJ43+CS43+DB43+DK43+DT43+EC43+EL43+EU43</f>
        <v>15</v>
      </c>
      <c r="F71" s="246">
        <f>G43+Q43+Z43+AI43+AR43+BA43+BJ43+BS43+CB43+CK43+CT43+DC43+DL43+DU43+ED43+EM43+EV43</f>
        <v>1</v>
      </c>
      <c r="G71" s="246">
        <f>H43+R43+AA43+AJ43+AS43+BB43+BK43+BT43+CC43+CL43+CU43+DD43+DM43+DV43+EE43+EN43+EW43</f>
        <v>13</v>
      </c>
      <c r="H71" s="246">
        <f>I43+S43+AB43+AK43+AT43+BC43+BL43+BU43+CD43+CM43+CV43+DE43+DN43+DW43+EF43+EO43+EX43</f>
        <v>9</v>
      </c>
      <c r="I71" s="894">
        <f>((L43+U43+AD43+AM43+AV43+BE43+BN43+BW43+CF43+CO43+CX43+DG43+DP43+DY43+EH43+EQ43+EZ43)*100%)/(J43+T43+AC43+AL43+AU43+BD43+BM43+BV43+CE43+CN43+CW43+DF43+DO43+DX43+EG43+EP43+EY43)</f>
      </c>
      <c r="J71" s="247">
        <f>L43+U43+AD43+AM43+AV43+BE43+BN43+BW43+CF43+CO43+CX43+DG43+DP43+DY43+EH43+EQ43+EZ43</f>
        <v>0</v>
      </c>
      <c r="K71" s="895">
        <f>M43+V43+AE43+AN43+AW43+BF43+BO43+BX43+CG43+CP43+CY43+DH43+DQ43+DZ43+EI43+ER43+FA43</f>
        <v>6</v>
      </c>
      <c r="L71" s="922">
        <f>((E43*2)+H43+(D43*2))/((M43*2.5)+(F43*1.5)+(G43*2.5))</f>
        <v>6.66666666666667</v>
      </c>
      <c r="M71" s="923">
        <f>((O43*2)+R43+(N43*2))/((V43*2.5)+(P43*1.5)+(Q43*2.5))</f>
        <v>0.363636363636364</v>
      </c>
      <c r="N71" s="424">
        <f>((X43*2)+AA43+(W43*2))/((AE43*2.5)+(Y43*1.5)+(Z43*2.5))</f>
        <v>1</v>
      </c>
      <c r="O71" s="911"/>
      <c r="P71" s="924">
        <f>((AP43*2)+AS43+(AO43*2))/((AW43*2.5)+(AQ43*1.5)+(AR43*2.5))</f>
        <v>0.714285714285714</v>
      </c>
      <c r="Q71" s="925">
        <f>((AY43*2)+BB43+(AX43*2))/((BF43*2.5)+(AZ43*1.5)+(BA43*2.5))</f>
        <v>0.545454545454545</v>
      </c>
      <c r="R71" s="428">
        <f>((BH43*2)+BK43+(BG43*2))/((BO43*2.5)+(BI43*1.5)+(BJ43*2.5))</f>
      </c>
      <c r="S71" s="429">
        <f>((BQ43*2)+BT43+(BP43*2))/((BX43*2.5)+(BR43*1.5)+(BS43*2.5))</f>
      </c>
      <c r="T71" s="926">
        <f>((BZ43*2)+CC43+(BY43*2))/((CG43*2.5)+(CA43*1.5)+(CB43*2.5))</f>
        <v>0.4</v>
      </c>
      <c r="U71" s="927">
        <f>((CI43*2)+CL43+(CH43*2))/((CP43*2.5)+(CJ43*1.5)+(CK43*2.5))</f>
        <v>0</v>
      </c>
      <c r="V71" s="901">
        <f>((CR43*2)+CU43+(CQ43*2))/((CY43*2.5)+(CS43*1.5)+(CT43*2.5))</f>
        <v>1.45454545454545</v>
      </c>
      <c r="W71" s="428">
        <f>((DA43*2)+DD43+(CZ43*2))/((DH43*2.5)+(DB43*1.5)+(DC43*2.5))</f>
      </c>
      <c r="X71" s="429">
        <f>((DJ43*2)+DM43+(DI43*2))/((DQ43*2.5)+(DK43*1.5)+(DL43*2.5))</f>
      </c>
      <c r="Y71" s="429">
        <f>((DS43*2)+DV43+(DR43*2))/((DZ43*2.5)+(DT43*1.5)+(DU43*2.5))</f>
      </c>
      <c r="Z71" s="429">
        <f>((EB43*2)+EE43+(EA43*2))/((EI43*2.5)+(EC43*1.5)+(ED43*2.5))</f>
      </c>
      <c r="AA71" s="928"/>
      <c r="AB71" s="929"/>
      <c r="AC71" s="503"/>
      <c r="AD71" s="493"/>
      <c r="AE71" s="218"/>
      <c r="AF71" s="493"/>
      <c r="AG71" s="218"/>
      <c r="AH71" s="493"/>
      <c r="AI71" s="218"/>
      <c r="AJ71" s="493"/>
      <c r="AK71" s="218"/>
      <c r="AL71" s="493"/>
      <c r="AM71" s="218"/>
      <c r="AN71" s="493"/>
      <c r="AO71" s="218"/>
      <c r="AP71" s="493"/>
      <c r="AQ71" s="218"/>
      <c r="AR71" s="493"/>
      <c r="AS71" s="218"/>
      <c r="AT71" s="493"/>
      <c r="AU71" s="218"/>
      <c r="AV71" s="218"/>
      <c r="AW71" s="218"/>
      <c r="AX71" s="218"/>
      <c r="AY71" s="218"/>
      <c r="AZ71" s="218"/>
      <c r="BA71" s="218"/>
      <c r="BB71" s="218"/>
      <c r="BC71" s="218"/>
      <c r="BD71" s="218"/>
      <c r="BE71" s="218"/>
      <c r="BF71" s="218"/>
      <c r="BG71" s="218"/>
      <c r="BH71" s="218"/>
      <c r="BI71" s="218"/>
      <c r="BJ71" s="218"/>
      <c r="BK71" s="218"/>
      <c r="BL71" s="218"/>
      <c r="BM71" s="218"/>
      <c r="BN71" s="218"/>
      <c r="BO71" s="218"/>
      <c r="BP71" s="218"/>
      <c r="BQ71" s="218"/>
      <c r="BR71" s="218"/>
      <c r="BS71" s="218"/>
      <c r="BT71" s="218"/>
      <c r="BU71" s="218"/>
      <c r="BV71" s="218"/>
      <c r="BW71" s="218"/>
      <c r="BX71" s="218"/>
      <c r="BY71" s="218"/>
      <c r="BZ71" s="218"/>
      <c r="CA71" s="218"/>
      <c r="CB71" s="218"/>
      <c r="CC71" s="218"/>
      <c r="CD71" s="218"/>
      <c r="CE71" s="218"/>
      <c r="CF71" s="218"/>
      <c r="CG71" s="218"/>
      <c r="CH71" s="218"/>
      <c r="CI71" s="218"/>
      <c r="CJ71" s="218"/>
      <c r="CK71" s="218"/>
      <c r="CL71" s="218"/>
      <c r="CM71" s="218"/>
      <c r="CN71" s="218"/>
      <c r="CO71" s="218"/>
      <c r="CP71" s="218"/>
      <c r="CQ71" s="218"/>
      <c r="CR71" s="218"/>
      <c r="CS71" s="218"/>
      <c r="CT71" s="218"/>
      <c r="CU71" s="218"/>
      <c r="CV71" s="218"/>
      <c r="CW71" s="218"/>
      <c r="CX71" s="218"/>
      <c r="CY71" s="218"/>
      <c r="CZ71" s="218"/>
      <c r="DA71" s="218"/>
      <c r="DB71" s="218"/>
      <c r="DC71" s="218"/>
      <c r="DD71" s="218"/>
      <c r="DE71" s="218"/>
      <c r="DF71" s="218"/>
      <c r="DG71" s="218"/>
      <c r="DH71" s="218"/>
      <c r="DI71" s="218"/>
      <c r="DJ71" s="218"/>
      <c r="DK71" s="218"/>
      <c r="DL71" s="218"/>
      <c r="DM71" s="218"/>
      <c r="DN71" s="218"/>
      <c r="DO71" s="218"/>
      <c r="DP71" s="218"/>
      <c r="DQ71" s="218"/>
      <c r="DR71" s="218"/>
      <c r="DS71" s="218"/>
      <c r="DT71" s="218"/>
      <c r="DU71" s="218"/>
      <c r="DV71" s="218"/>
      <c r="DW71" s="218"/>
      <c r="DX71" s="218"/>
      <c r="DY71" s="218"/>
      <c r="DZ71" s="218"/>
      <c r="EA71" s="218"/>
      <c r="EB71" s="218"/>
      <c r="EC71" s="218"/>
      <c r="ED71" s="218"/>
      <c r="EE71" s="218"/>
      <c r="EF71" s="218"/>
      <c r="EG71" s="218"/>
      <c r="EH71" s="218"/>
      <c r="EI71" s="218"/>
      <c r="EJ71" s="218"/>
      <c r="EK71" s="218"/>
      <c r="EL71" s="218"/>
      <c r="EM71" s="218"/>
      <c r="EN71" s="218"/>
      <c r="EO71" s="218"/>
      <c r="EP71" s="218"/>
      <c r="EQ71" s="218"/>
      <c r="ER71" s="218"/>
      <c r="ES71" s="218"/>
      <c r="ET71" s="218"/>
      <c r="EU71" s="218"/>
      <c r="EV71" s="218"/>
      <c r="EW71" s="218"/>
      <c r="EX71" s="218"/>
      <c r="EY71" s="218"/>
      <c r="EZ71" s="218"/>
      <c r="FA71" s="218"/>
      <c r="FB71" s="218"/>
    </row>
    <row r="72" ht="22.7" customHeight="1">
      <c r="A72" t="s" s="930">
        <v>58</v>
      </c>
      <c r="B72" s="906">
        <f>((C72*2)+G72+(D72*2))/((K72*2.5)+(E72*1.5)+(F72*2.5))</f>
        <v>1.18571428571429</v>
      </c>
      <c r="C72" s="907">
        <f>E44+O44+X44+AG44+AP44+AY44+BH44+BQ44+BZ44+CI44+CR44+DA44+DJ44+DS44+EB44+EK44+ET44</f>
        <v>8</v>
      </c>
      <c r="D72" s="264">
        <f>D44+N44+W44+AF44+AO44+AX44+BG44+BP44+BY44+CH44+CQ44+CZ44+DI44+DR44+EA44+EJ44+ES44</f>
        <v>19</v>
      </c>
      <c r="E72" s="264">
        <f>F44+P44+Y44+AH44+AQ44+AZ44+BI44+BR44+CA44+CJ44+CS44+DB44+DK44+DT44+EC44+EL44+EU44</f>
        <v>15</v>
      </c>
      <c r="F72" s="264">
        <f>G44+Q44+Z44+AI44+AR44+BA44+BJ44+BS44+CB44+CK44+CT44+DC44+DL44+DU44+ED44+EM44+EV44</f>
        <v>3</v>
      </c>
      <c r="G72" s="264">
        <f>H44+R44+AA44+AJ44+AS44+BB44+BK44+BT44+CC44+CL44+CU44+DD44+DM44+DV44+EE44+EN44+EW44</f>
        <v>29</v>
      </c>
      <c r="H72" s="264">
        <f>I44+S44+AB44+AK44+AT44+BC44+BL44+BU44+CD44+CM44+CV44+DE44+DN44+DW44+EF44+EO44+EX44</f>
        <v>10</v>
      </c>
      <c r="I72" s="908">
        <f>((L44+U44+AD44+AM44+AV44+BE44+BN44+BW44+CF44+CO44+CX44+DG44+DP44+DY44+EH44+EQ44+EZ44)*100%)/(J44+T44+AC44+AL44+AU44+BD44+BM44+BV44+CE44+CN44+CW44+DF44+DO44+DX44+EG44+EP44+EY44)</f>
      </c>
      <c r="J72" s="444">
        <f>L44+U44+AD44+AM44+AV44+BE44+BN44+BW44+CF44+CO44+CX44+DG44+DP44+DY44+EH44+EQ44+EZ44</f>
        <v>0</v>
      </c>
      <c r="K72" s="909">
        <f>M44+V44+AE44+AN44+AW44+BF44+BO44+BX44+CG44+CP44+CY44+DH44+DQ44+DZ44+EI44+ER44+FA44</f>
        <v>16</v>
      </c>
      <c r="L72" s="931">
        <f>((E44*2)+H44+(D44*2))/((M44*2.5)+(F44*1.5)+(G44*2.5))</f>
        <v>1.14285714285714</v>
      </c>
      <c r="M72" s="897"/>
      <c r="N72" s="932"/>
      <c r="O72" s="933">
        <f>((AG44*2)+AJ44+(AF44*2))/((AN44*2.5)+(AH44*1.5)+(AI44*2.5))</f>
        <v>1</v>
      </c>
      <c r="P72" s="915">
        <f>((AP44*2)+AS44+(AO44*2))/((AW44*2.5)+(AQ44*1.5)+(AR44*2.5))</f>
        <v>1.10344827586207</v>
      </c>
      <c r="Q72" s="916">
        <f>((AY44*2)+BB44+(AX44*2))/((BF44*2.5)+(AZ44*1.5)+(BA44*2.5))</f>
        <v>1.52</v>
      </c>
      <c r="R72" s="913">
        <f>((BH44*2)+BK44+(BG44*2))/((BO44*2.5)+(BI44*1.5)+(BJ44*2.5))</f>
      </c>
      <c r="S72" s="914">
        <f>((BQ44*2)+BT44+(BP44*2))/((BX44*2.5)+(BR44*1.5)+(BS44*2.5))</f>
      </c>
      <c r="T72" s="244">
        <f>((BZ44*2)+CC44+(BY44*2))/((CG44*2.5)+(CA44*1.5)+(CB44*2.5))</f>
        <v>1.69230769230769</v>
      </c>
      <c r="U72" s="934">
        <f>((CI44*2)+CL44+(CH44*2))/((CP44*2.5)+(CJ44*1.5)+(CK44*2.5))</f>
        <v>0.947368421052632</v>
      </c>
      <c r="V72" s="916">
        <f>((CR44*2)+CU44+(CQ44*2))/((CY44*2.5)+(CS44*1.5)+(CT44*2.5))</f>
        <v>0.956521739130435</v>
      </c>
      <c r="W72" s="917">
        <f>((DA44*2)+DD44+(CZ44*2))/((DH44*2.5)+(DB44*1.5)+(DC44*2.5))</f>
      </c>
      <c r="X72" s="914">
        <f>((DJ44*2)+DM44+(DI44*2))/((DQ44*2.5)+(DK44*1.5)+(DL44*2.5))</f>
      </c>
      <c r="Y72" s="914">
        <f>((DS44*2)+DV44+(DR44*2))/((DZ44*2.5)+(DT44*1.5)+(DU44*2.5))</f>
      </c>
      <c r="Z72" s="244">
        <f>((EB44*2)+EE44+(EA44*2))/((EI44*2.5)+(EC44*1.5)+(ED44*2.5))</f>
      </c>
      <c r="AA72" s="935"/>
      <c r="AB72" s="936"/>
      <c r="AC72" s="503"/>
      <c r="AD72" s="493"/>
      <c r="AE72" s="218"/>
      <c r="AF72" s="493"/>
      <c r="AG72" s="218"/>
      <c r="AH72" s="493"/>
      <c r="AI72" s="218"/>
      <c r="AJ72" s="493"/>
      <c r="AK72" s="218"/>
      <c r="AL72" s="493"/>
      <c r="AM72" s="218"/>
      <c r="AN72" s="493"/>
      <c r="AO72" s="218"/>
      <c r="AP72" s="493"/>
      <c r="AQ72" s="218"/>
      <c r="AR72" s="493"/>
      <c r="AS72" s="218"/>
      <c r="AT72" s="493"/>
      <c r="AU72" s="218"/>
      <c r="AV72" s="218"/>
      <c r="AW72" s="218"/>
      <c r="AX72" s="218"/>
      <c r="AY72" s="218"/>
      <c r="AZ72" s="218"/>
      <c r="BA72" s="218"/>
      <c r="BB72" s="218"/>
      <c r="BC72" s="218"/>
      <c r="BD72" s="218"/>
      <c r="BE72" s="218"/>
      <c r="BF72" s="218"/>
      <c r="BG72" s="218"/>
      <c r="BH72" s="218"/>
      <c r="BI72" s="218"/>
      <c r="BJ72" s="218"/>
      <c r="BK72" s="218"/>
      <c r="BL72" s="218"/>
      <c r="BM72" s="218"/>
      <c r="BN72" s="218"/>
      <c r="BO72" s="218"/>
      <c r="BP72" s="218"/>
      <c r="BQ72" s="218"/>
      <c r="BR72" s="218"/>
      <c r="BS72" s="218"/>
      <c r="BT72" s="218"/>
      <c r="BU72" s="218"/>
      <c r="BV72" s="218"/>
      <c r="BW72" s="218"/>
      <c r="BX72" s="218"/>
      <c r="BY72" s="218"/>
      <c r="BZ72" s="218"/>
      <c r="CA72" s="218"/>
      <c r="CB72" s="218"/>
      <c r="CC72" s="218"/>
      <c r="CD72" s="218"/>
      <c r="CE72" s="218"/>
      <c r="CF72" s="218"/>
      <c r="CG72" s="218"/>
      <c r="CH72" s="218"/>
      <c r="CI72" s="218"/>
      <c r="CJ72" s="218"/>
      <c r="CK72" s="218"/>
      <c r="CL72" s="218"/>
      <c r="CM72" s="218"/>
      <c r="CN72" s="218"/>
      <c r="CO72" s="218"/>
      <c r="CP72" s="218"/>
      <c r="CQ72" s="218"/>
      <c r="CR72" s="218"/>
      <c r="CS72" s="218"/>
      <c r="CT72" s="218"/>
      <c r="CU72" s="218"/>
      <c r="CV72" s="218"/>
      <c r="CW72" s="218"/>
      <c r="CX72" s="218"/>
      <c r="CY72" s="218"/>
      <c r="CZ72" s="218"/>
      <c r="DA72" s="218"/>
      <c r="DB72" s="218"/>
      <c r="DC72" s="218"/>
      <c r="DD72" s="218"/>
      <c r="DE72" s="218"/>
      <c r="DF72" s="218"/>
      <c r="DG72" s="218"/>
      <c r="DH72" s="218"/>
      <c r="DI72" s="218"/>
      <c r="DJ72" s="218"/>
      <c r="DK72" s="218"/>
      <c r="DL72" s="218"/>
      <c r="DM72" s="218"/>
      <c r="DN72" s="218"/>
      <c r="DO72" s="218"/>
      <c r="DP72" s="218"/>
      <c r="DQ72" s="218"/>
      <c r="DR72" s="218"/>
      <c r="DS72" s="218"/>
      <c r="DT72" s="218"/>
      <c r="DU72" s="218"/>
      <c r="DV72" s="218"/>
      <c r="DW72" s="218"/>
      <c r="DX72" s="218"/>
      <c r="DY72" s="218"/>
      <c r="DZ72" s="218"/>
      <c r="EA72" s="218"/>
      <c r="EB72" s="218"/>
      <c r="EC72" s="218"/>
      <c r="ED72" s="218"/>
      <c r="EE72" s="218"/>
      <c r="EF72" s="218"/>
      <c r="EG72" s="218"/>
      <c r="EH72" s="218"/>
      <c r="EI72" s="218"/>
      <c r="EJ72" s="218"/>
      <c r="EK72" s="218"/>
      <c r="EL72" s="218"/>
      <c r="EM72" s="218"/>
      <c r="EN72" s="218"/>
      <c r="EO72" s="218"/>
      <c r="EP72" s="218"/>
      <c r="EQ72" s="218"/>
      <c r="ER72" s="218"/>
      <c r="ES72" s="218"/>
      <c r="ET72" s="218"/>
      <c r="EU72" s="218"/>
      <c r="EV72" s="218"/>
      <c r="EW72" s="218"/>
      <c r="EX72" s="218"/>
      <c r="EY72" s="218"/>
      <c r="EZ72" s="218"/>
      <c r="FA72" s="218"/>
      <c r="FB72" s="218"/>
    </row>
    <row r="73" ht="22.7" customHeight="1">
      <c r="A73" t="s" s="937">
        <v>61</v>
      </c>
      <c r="B73" s="921">
        <f>((C73*2)+G73+(D73*2))/((K73*2.5)+(E73*1.5)+(F73*2.5))</f>
        <v>1.16363636363636</v>
      </c>
      <c r="C73" s="893">
        <f>E45+O45+X45+AG45+AP45+AY45+BH45+BQ45+BZ45+CI45+CR45+DA45+DJ45+DS45+EB45+EK45+ET45</f>
        <v>8</v>
      </c>
      <c r="D73" s="246">
        <f>D45+N45+W45+AF45+AO45+AX45+BG45+BP45+BY45+CH45+CQ45+CZ45+DI45+DR45+EA45+EJ45+ES45</f>
        <v>15</v>
      </c>
      <c r="E73" s="246">
        <f>F45+P45+Y45+AH45+AQ45+AZ45+BI45+BR45+CA45+CJ45+CS45+DB45+DK45+DT45+EC45+EL45+EU45</f>
        <v>10</v>
      </c>
      <c r="F73" s="246">
        <f>G45+Q45+Z45+AI45+AR45+BA45+BJ45+BS45+CB45+CK45+CT45+DC45+DL45+DU45+ED45+EM45+EV45</f>
        <v>3</v>
      </c>
      <c r="G73" s="246">
        <f>H45+R45+AA45+AJ45+AS45+BB45+BK45+BT45+CC45+CL45+CU45+DD45+DM45+DV45+EE45+EN45+EW45</f>
        <v>18</v>
      </c>
      <c r="H73" s="246">
        <f>I45+S45+AB45+AK45+AT45+BC45+BL45+BU45+CD45+CM45+CV45+DE45+DN45+DW45+EF45+EO45+EX45</f>
        <v>8</v>
      </c>
      <c r="I73" s="894">
        <f>((L45+U45+AD45+AM45+AV45+BE45+BN45+BW45+CF45+CO45+CX45+DG45+DP45+DY45+EH45+EQ45+EZ45)*100%)/(J45+T45+AC45+AL45+AU45+BD45+BM45+BV45+CE45+CN45+CW45+DF45+DO45+DX45+EG45+EP45+EY45)</f>
        <v>1</v>
      </c>
      <c r="J73" s="247">
        <f>L45+U45+AD45+AM45+AV45+BE45+BN45+BW45+CF45+CO45+CX45+DG45+DP45+DY45+EH45+EQ45+EZ45</f>
        <v>1</v>
      </c>
      <c r="K73" s="895">
        <f>M45+V45+AE45+AN45+AW45+BF45+BO45+BX45+CG45+CP45+CY45+DH45+DQ45+DZ45+EI45+ER45+FA45</f>
        <v>13</v>
      </c>
      <c r="L73" s="938">
        <f>((E45*2)+H45+(D45*2))/((M45*2.5)+(F45*1.5)+(G45*2.5))</f>
        <v>0.727272727272727</v>
      </c>
      <c r="M73" s="911"/>
      <c r="N73" s="926">
        <f>((X45*2)+AA45+(W45*2))/((AE45*2.5)+(Y45*1.5)+(Z45*2.5))</f>
        <v>2</v>
      </c>
      <c r="O73" s="885"/>
      <c r="P73" s="900">
        <f>((AP45*2)+AS45+(AO45*2))/((AW45*2.5)+(AQ45*1.5)+(AR45*2.5))</f>
        <v>1.91304347826087</v>
      </c>
      <c r="Q73" s="901">
        <f>((AY45*2)+BB45+(AX45*2))/((BF45*2.5)+(AZ45*1.5)+(BA45*2.5))</f>
        <v>0.916666666666667</v>
      </c>
      <c r="R73" s="428">
        <f>((BH45*2)+BK45+(BG45*2))/((BO45*2.5)+(BI45*1.5)+(BJ45*2.5))</f>
      </c>
      <c r="S73" s="429">
        <f>((BQ45*2)+BT45+(BP45*2))/((BX45*2.5)+(BR45*1.5)+(BS45*2.5))</f>
      </c>
      <c r="T73" s="429">
        <f>((BZ45*2)+CC45+(BY45*2))/((CG45*2.5)+(CA45*1.5)+(CB45*2.5))</f>
        <v>0.75</v>
      </c>
      <c r="U73" s="927">
        <f>((CI45*2)+CL45+(CH45*2))/((CP45*2.5)+(CJ45*1.5)+(CK45*2.5))</f>
        <v>0.2</v>
      </c>
      <c r="V73" s="901">
        <f>((CR45*2)+CU45+(CQ45*2))/((CY45*2.5)+(CS45*1.5)+(CT45*2.5))</f>
        <v>0.666666666666667</v>
      </c>
      <c r="W73" s="428">
        <f>((DA45*2)+DD45+(CZ45*2))/((DH45*2.5)+(DB45*1.5)+(DC45*2.5))</f>
      </c>
      <c r="X73" s="429">
        <f>((DJ45*2)+DM45+(DI45*2))/((DQ45*2.5)+(DK45*1.5)+(DL45*2.5))</f>
      </c>
      <c r="Y73" s="429">
        <f>((DS45*2)+DV45+(DR45*2))/((DZ45*2.5)+(DT45*1.5)+(DU45*2.5))</f>
      </c>
      <c r="Z73" s="902">
        <f>((EB45*2)+EE45+(EA45*2))/((EI45*2.5)+(EC45*1.5)+(ED45*2.5))</f>
      </c>
      <c r="AA73" s="448"/>
      <c r="AB73" s="939"/>
      <c r="AC73" s="503"/>
      <c r="AD73" s="493"/>
      <c r="AE73" s="218"/>
      <c r="AF73" s="493"/>
      <c r="AG73" s="218"/>
      <c r="AH73" s="493"/>
      <c r="AI73" s="218"/>
      <c r="AJ73" s="493"/>
      <c r="AK73" s="218"/>
      <c r="AL73" s="493"/>
      <c r="AM73" s="218"/>
      <c r="AN73" s="493"/>
      <c r="AO73" s="218"/>
      <c r="AP73" s="493"/>
      <c r="AQ73" s="218"/>
      <c r="AR73" s="493"/>
      <c r="AS73" s="218"/>
      <c r="AT73" s="493"/>
      <c r="AU73" s="218"/>
      <c r="AV73" s="218"/>
      <c r="AW73" s="218"/>
      <c r="AX73" s="218"/>
      <c r="AY73" s="218"/>
      <c r="AZ73" s="218"/>
      <c r="BA73" s="218"/>
      <c r="BB73" s="218"/>
      <c r="BC73" s="218"/>
      <c r="BD73" s="218"/>
      <c r="BE73" s="218"/>
      <c r="BF73" s="218"/>
      <c r="BG73" s="218"/>
      <c r="BH73" s="218"/>
      <c r="BI73" s="218"/>
      <c r="BJ73" s="218"/>
      <c r="BK73" s="218"/>
      <c r="BL73" s="218"/>
      <c r="BM73" s="218"/>
      <c r="BN73" s="218"/>
      <c r="BO73" s="218"/>
      <c r="BP73" s="218"/>
      <c r="BQ73" s="218"/>
      <c r="BR73" s="218"/>
      <c r="BS73" s="218"/>
      <c r="BT73" s="218"/>
      <c r="BU73" s="218"/>
      <c r="BV73" s="218"/>
      <c r="BW73" s="218"/>
      <c r="BX73" s="218"/>
      <c r="BY73" s="218"/>
      <c r="BZ73" s="218"/>
      <c r="CA73" s="218"/>
      <c r="CB73" s="218"/>
      <c r="CC73" s="218"/>
      <c r="CD73" s="218"/>
      <c r="CE73" s="218"/>
      <c r="CF73" s="218"/>
      <c r="CG73" s="218"/>
      <c r="CH73" s="218"/>
      <c r="CI73" s="218"/>
      <c r="CJ73" s="218"/>
      <c r="CK73" s="218"/>
      <c r="CL73" s="218"/>
      <c r="CM73" s="218"/>
      <c r="CN73" s="218"/>
      <c r="CO73" s="218"/>
      <c r="CP73" s="218"/>
      <c r="CQ73" s="218"/>
      <c r="CR73" s="218"/>
      <c r="CS73" s="218"/>
      <c r="CT73" s="218"/>
      <c r="CU73" s="218"/>
      <c r="CV73" s="218"/>
      <c r="CW73" s="218"/>
      <c r="CX73" s="218"/>
      <c r="CY73" s="218"/>
      <c r="CZ73" s="218"/>
      <c r="DA73" s="218"/>
      <c r="DB73" s="218"/>
      <c r="DC73" s="218"/>
      <c r="DD73" s="218"/>
      <c r="DE73" s="218"/>
      <c r="DF73" s="218"/>
      <c r="DG73" s="218"/>
      <c r="DH73" s="218"/>
      <c r="DI73" s="218"/>
      <c r="DJ73" s="218"/>
      <c r="DK73" s="218"/>
      <c r="DL73" s="218"/>
      <c r="DM73" s="218"/>
      <c r="DN73" s="218"/>
      <c r="DO73" s="218"/>
      <c r="DP73" s="218"/>
      <c r="DQ73" s="218"/>
      <c r="DR73" s="218"/>
      <c r="DS73" s="218"/>
      <c r="DT73" s="218"/>
      <c r="DU73" s="218"/>
      <c r="DV73" s="218"/>
      <c r="DW73" s="218"/>
      <c r="DX73" s="218"/>
      <c r="DY73" s="218"/>
      <c r="DZ73" s="218"/>
      <c r="EA73" s="218"/>
      <c r="EB73" s="218"/>
      <c r="EC73" s="218"/>
      <c r="ED73" s="218"/>
      <c r="EE73" s="218"/>
      <c r="EF73" s="218"/>
      <c r="EG73" s="218"/>
      <c r="EH73" s="218"/>
      <c r="EI73" s="218"/>
      <c r="EJ73" s="218"/>
      <c r="EK73" s="218"/>
      <c r="EL73" s="218"/>
      <c r="EM73" s="218"/>
      <c r="EN73" s="218"/>
      <c r="EO73" s="218"/>
      <c r="EP73" s="218"/>
      <c r="EQ73" s="218"/>
      <c r="ER73" s="218"/>
      <c r="ES73" s="218"/>
      <c r="ET73" s="218"/>
      <c r="EU73" s="218"/>
      <c r="EV73" s="218"/>
      <c r="EW73" s="218"/>
      <c r="EX73" s="218"/>
      <c r="EY73" s="218"/>
      <c r="EZ73" s="218"/>
      <c r="FA73" s="218"/>
      <c r="FB73" s="218"/>
    </row>
    <row r="74" ht="22.7" customHeight="1">
      <c r="A74" t="s" s="940">
        <v>60</v>
      </c>
      <c r="B74" s="906">
        <f>((C74*2)+G74+(D74*2))/((K74*2.5)+(E74*1.5)+(F74*2.5))</f>
        <v>1.425</v>
      </c>
      <c r="C74" s="907">
        <f>E46+O46+X46+AG46+AP46+AY46+BH46+BQ46+BZ46+CI46+CR46+DA46+DJ46+DS46+EB46+EK46+ET46</f>
        <v>4</v>
      </c>
      <c r="D74" s="264">
        <f>D46+N46+W46+AF46+AO46+AX46+BG46+BP46+BY46+CH46+CQ46+CZ46+DI46+DR46+EA46+EJ46+ES46</f>
        <v>15</v>
      </c>
      <c r="E74" s="264">
        <f>F46+P46+Y46+AH46+AQ46+AZ46+BI46+BR46+CA46+CJ46+CS46+DB46+DK46+DT46+EC46+EL46+EU46</f>
        <v>10</v>
      </c>
      <c r="F74" s="264">
        <f>G46+Q46+Z46+AI46+AR46+BA46+BJ46+BS46+CB46+CK46+CT46+DC46+DL46+DU46+ED46+EM46+EV46</f>
        <v>2</v>
      </c>
      <c r="G74" s="264">
        <f>H46+R46+AA46+AJ46+AS46+BB46+BK46+BT46+CC46+CL46+CU46+DD46+DM46+DV46+EE46+EN46+EW46</f>
        <v>19</v>
      </c>
      <c r="H74" s="264">
        <f>I46+S46+AB46+AK46+AT46+BC46+BL46+BU46+CD46+CM46+CV46+DE46+DN46+DW46+EF46+EO46+EX46</f>
        <v>8</v>
      </c>
      <c r="I74" s="908">
        <f>((L46+U46+AD46+AM46+AV46+BE46+BN46+BW46+CF46+CO46+CX46+DG46+DP46+DY46+EH46+EQ46+EZ46)*100%)/(J46+T46+AC46+AL46+AU46+BD46+BM46+BV46+CE46+CN46+CW46+DF46+DO46+DX46+EG46+EP46+EY46)</f>
      </c>
      <c r="J74" s="444">
        <f>L46+U46+AD46+AM46+AV46+BE46+BN46+BW46+CF46+CO46+CX46+DG46+DP46+DY46+EH46+EQ46+EZ46</f>
        <v>0</v>
      </c>
      <c r="K74" s="909">
        <f>M46+V46+AE46+AN46+AW46+BF46+BO46+BX46+CG46+CP46+CY46+DH46+DQ46+DZ46+EI46+ER46+FA46</f>
        <v>8</v>
      </c>
      <c r="L74" s="941">
        <f>((E46*2)+H46+(D46*2))/((M46*2.5)+(F46*1.5)+(G46*2.5))</f>
        <v>2.4</v>
      </c>
      <c r="M74" s="923">
        <f>((O46*2)+R46+(N46*2))/((V46*2.5)+(P46*1.5)+(Q46*2.5))</f>
        <v>2.66666666666667</v>
      </c>
      <c r="N74" s="932"/>
      <c r="O74" s="942">
        <f>((AG46*2)+AJ46+(AF46*2))/((AN46*2.5)+(AH46*1.5)+(AI46*2.5))</f>
        <v>3.75</v>
      </c>
      <c r="P74" s="915">
        <f>((AP46*2)+AS46+(AO46*2))/((AW46*2.5)+(AQ46*1.5)+(AR46*2.5))</f>
        <v>0</v>
      </c>
      <c r="Q74" s="916">
        <f>((AY46*2)+BB46+(AX46*2))/((BF46*2.5)+(AZ46*1.5)+(BA46*2.5))</f>
        <v>1.2</v>
      </c>
      <c r="R74" s="913">
        <f>((BH46*2)+BK46+(BG46*2))/((BO46*2.5)+(BI46*1.5)+(BJ46*2.5))</f>
      </c>
      <c r="S74" s="914">
        <f>((BQ46*2)+BT46+(BP46*2))/((BX46*2.5)+(BR46*1.5)+(BS46*2.5))</f>
      </c>
      <c r="T74" s="244">
        <f>((BZ46*2)+CC46+(BY46*2))/((CG46*2.5)+(CA46*1.5)+(CB46*2.5))</f>
        <v>3.07692307692308</v>
      </c>
      <c r="U74" s="934">
        <f>((CI46*2)+CL46+(CH46*2))/((CP46*2.5)+(CJ46*1.5)+(CK46*2.5))</f>
        <v>0.181818181818182</v>
      </c>
      <c r="V74" s="916">
        <f>((CR46*2)+CU46+(CQ46*2))/((CY46*2.5)+(CS46*1.5)+(CT46*2.5))</f>
        <v>0.25</v>
      </c>
      <c r="W74" s="917">
        <f>((DA46*2)+DD46+(CZ46*2))/((DH46*2.5)+(DB46*1.5)+(DC46*2.5))</f>
      </c>
      <c r="X74" s="914">
        <f>((DJ46*2)+DM46+(DI46*2))/((DQ46*2.5)+(DK46*1.5)+(DL46*2.5))</f>
      </c>
      <c r="Y74" s="914">
        <f>((DS46*2)+DV46+(DR46*2))/((DZ46*2.5)+(DT46*1.5)+(DU46*2.5))</f>
      </c>
      <c r="Z74" s="244">
        <f>((EB46*2)+EE46+(EA46*2))/((EI46*2.5)+(EC46*1.5)+(ED46*2.5))</f>
      </c>
      <c r="AA74" s="918"/>
      <c r="AB74" s="919"/>
      <c r="AC74" s="503"/>
      <c r="AD74" s="493"/>
      <c r="AE74" s="218"/>
      <c r="AF74" s="493"/>
      <c r="AG74" s="218"/>
      <c r="AH74" s="493"/>
      <c r="AI74" s="218"/>
      <c r="AJ74" s="493"/>
      <c r="AK74" s="218"/>
      <c r="AL74" s="493"/>
      <c r="AM74" s="218"/>
      <c r="AN74" s="493"/>
      <c r="AO74" s="218"/>
      <c r="AP74" s="493"/>
      <c r="AQ74" s="218"/>
      <c r="AR74" s="493"/>
      <c r="AS74" s="218"/>
      <c r="AT74" s="493"/>
      <c r="AU74" s="218"/>
      <c r="AV74" s="218"/>
      <c r="AW74" s="218"/>
      <c r="AX74" s="218"/>
      <c r="AY74" s="218"/>
      <c r="AZ74" s="218"/>
      <c r="BA74" s="218"/>
      <c r="BB74" s="218"/>
      <c r="BC74" s="218"/>
      <c r="BD74" s="218"/>
      <c r="BE74" s="218"/>
      <c r="BF74" s="218"/>
      <c r="BG74" s="218"/>
      <c r="BH74" s="218"/>
      <c r="BI74" s="218"/>
      <c r="BJ74" s="218"/>
      <c r="BK74" s="218"/>
      <c r="BL74" s="218"/>
      <c r="BM74" s="218"/>
      <c r="BN74" s="218"/>
      <c r="BO74" s="218"/>
      <c r="BP74" s="218"/>
      <c r="BQ74" s="218"/>
      <c r="BR74" s="218"/>
      <c r="BS74" s="218"/>
      <c r="BT74" s="218"/>
      <c r="BU74" s="218"/>
      <c r="BV74" s="218"/>
      <c r="BW74" s="218"/>
      <c r="BX74" s="218"/>
      <c r="BY74" s="218"/>
      <c r="BZ74" s="218"/>
      <c r="CA74" s="218"/>
      <c r="CB74" s="218"/>
      <c r="CC74" s="218"/>
      <c r="CD74" s="218"/>
      <c r="CE74" s="218"/>
      <c r="CF74" s="218"/>
      <c r="CG74" s="218"/>
      <c r="CH74" s="218"/>
      <c r="CI74" s="218"/>
      <c r="CJ74" s="218"/>
      <c r="CK74" s="218"/>
      <c r="CL74" s="218"/>
      <c r="CM74" s="218"/>
      <c r="CN74" s="218"/>
      <c r="CO74" s="218"/>
      <c r="CP74" s="218"/>
      <c r="CQ74" s="218"/>
      <c r="CR74" s="218"/>
      <c r="CS74" s="218"/>
      <c r="CT74" s="218"/>
      <c r="CU74" s="218"/>
      <c r="CV74" s="218"/>
      <c r="CW74" s="218"/>
      <c r="CX74" s="218"/>
      <c r="CY74" s="218"/>
      <c r="CZ74" s="218"/>
      <c r="DA74" s="218"/>
      <c r="DB74" s="218"/>
      <c r="DC74" s="218"/>
      <c r="DD74" s="218"/>
      <c r="DE74" s="218"/>
      <c r="DF74" s="218"/>
      <c r="DG74" s="218"/>
      <c r="DH74" s="218"/>
      <c r="DI74" s="218"/>
      <c r="DJ74" s="218"/>
      <c r="DK74" s="218"/>
      <c r="DL74" s="218"/>
      <c r="DM74" s="218"/>
      <c r="DN74" s="218"/>
      <c r="DO74" s="218"/>
      <c r="DP74" s="218"/>
      <c r="DQ74" s="218"/>
      <c r="DR74" s="218"/>
      <c r="DS74" s="218"/>
      <c r="DT74" s="218"/>
      <c r="DU74" s="218"/>
      <c r="DV74" s="218"/>
      <c r="DW74" s="218"/>
      <c r="DX74" s="218"/>
      <c r="DY74" s="218"/>
      <c r="DZ74" s="218"/>
      <c r="EA74" s="218"/>
      <c r="EB74" s="218"/>
      <c r="EC74" s="218"/>
      <c r="ED74" s="218"/>
      <c r="EE74" s="218"/>
      <c r="EF74" s="218"/>
      <c r="EG74" s="218"/>
      <c r="EH74" s="218"/>
      <c r="EI74" s="218"/>
      <c r="EJ74" s="218"/>
      <c r="EK74" s="218"/>
      <c r="EL74" s="218"/>
      <c r="EM74" s="218"/>
      <c r="EN74" s="218"/>
      <c r="EO74" s="218"/>
      <c r="EP74" s="218"/>
      <c r="EQ74" s="218"/>
      <c r="ER74" s="218"/>
      <c r="ES74" s="218"/>
      <c r="ET74" s="218"/>
      <c r="EU74" s="218"/>
      <c r="EV74" s="218"/>
      <c r="EW74" s="218"/>
      <c r="EX74" s="218"/>
      <c r="EY74" s="218"/>
      <c r="EZ74" s="218"/>
      <c r="FA74" s="218"/>
      <c r="FB74" s="218"/>
    </row>
    <row r="75" ht="22.7" customHeight="1">
      <c r="A75" t="s" s="920">
        <v>57</v>
      </c>
      <c r="B75" s="921">
        <f>((C75*2)+G75+(D75*2))/((K75*2.5)+(E75*1.5)+(F75*2.5))</f>
        <v>1.45454545454545</v>
      </c>
      <c r="C75" s="893">
        <f>E47+O47+X47+AG47+AP47+AY47+BH47+BQ47+BZ47+CI47+CR47+DA47+DJ47+DS47+EB47+EK47+ET47</f>
        <v>1</v>
      </c>
      <c r="D75" s="246">
        <f>D47+N47+W47+AF47+AO47+AX47+BG47+BP47+BY47+CH47+CQ47+CZ47+DI47+DR47+EA47+EJ47+ES47</f>
        <v>7</v>
      </c>
      <c r="E75" s="246">
        <f>F47+P47+Y47+AH47+AQ47+AZ47+BI47+BR47+CA47+CJ47+CS47+DB47+DK47+DT47+EC47+EL47+EU47</f>
        <v>1</v>
      </c>
      <c r="F75" s="246">
        <f>G47+Q47+Z47+AI47+AR47+BA47+BJ47+BS47+CB47+CK47+CT47+DC47+DL47+DU47+ED47+EM47+EV47</f>
        <v>0</v>
      </c>
      <c r="G75" s="246">
        <f>H47+R47+AA47+AJ47+AS47+BB47+BK47+BT47+CC47+CL47+CU47+DD47+DM47+DV47+EE47+EN47+EW47</f>
        <v>8</v>
      </c>
      <c r="H75" s="246">
        <f>I47+S47+AB47+AK47+AT47+BC47+BL47+BU47+CD47+CM47+CV47+DE47+DN47+DW47+EF47+EO47+EX47</f>
        <v>2</v>
      </c>
      <c r="I75" s="894">
        <f>((L47+U47+AD47+AM47+AV47+BE47+BN47+BW47+CF47+CO47+CX47+DG47+DP47+DY47+EH47+EQ47+EZ47)*100%)/(J47+T47+AC47+AL47+AU47+BD47+BM47+BV47+CE47+CN47+CW47+DF47+DO47+DX47+EG47+EP47+EY47)</f>
      </c>
      <c r="J75" s="247">
        <f>L47+U47+AD47+AM47+AV47+BE47+BN47+BW47+CF47+CO47+CX47+DG47+DP47+DY47+EH47+EQ47+EZ47</f>
        <v>0</v>
      </c>
      <c r="K75" s="895">
        <f>M47+V47+AE47+AN47+AW47+BF47+BO47+BX47+CG47+CP47+CY47+DH47+DQ47+DZ47+EI47+ER47+FA47</f>
        <v>6</v>
      </c>
      <c r="L75" s="910"/>
      <c r="M75" s="943">
        <f>((O47*2)+R47+(N47*2))/((V47*2.5)+(P47*1.5)+(Q47*2.5))</f>
        <v>1.5</v>
      </c>
      <c r="N75" s="898">
        <f>((X47*2)+AA47+(W47*2))/((AE47*2.5)+(Y47*1.5)+(Z47*2.5))</f>
        <v>1.2</v>
      </c>
      <c r="O75" s="428">
        <v>2</v>
      </c>
      <c r="P75" s="897"/>
      <c r="Q75" s="424">
        <v>4</v>
      </c>
      <c r="R75" s="428">
        <f>((BH47*2)+BK47+(BG47*2))/((BO47*2.5)+(BI47*1.5)+(BJ47*2.5))</f>
      </c>
      <c r="S75" s="429">
        <f>((BQ47*2)+BT47+(BP47*2))/((BX47*2.5)+(BR47*1.5)+(BS47*2.5))</f>
      </c>
      <c r="T75" s="885"/>
      <c r="U75" s="900">
        <f>((CI47*2)+CL47+(CH47*2))/((CP47*2.5)+(CJ47*1.5)+(CK47*2.5))</f>
        <v>0</v>
      </c>
      <c r="V75" s="901">
        <f>((CR47*2)+CU47+(CQ47*2))/((CY47*2.5)+(CS47*1.5)+(CT47*2.5))</f>
      </c>
      <c r="W75" s="428">
        <f>((DA47*2)+DD47+(CZ47*2))/((DH47*2.5)+(DB47*1.5)+(DC47*2.5))</f>
      </c>
      <c r="X75" s="429">
        <f>((DJ47*2)+DM47+(DI47*2))/((DQ47*2.5)+(DK47*1.5)+(DL47*2.5))</f>
      </c>
      <c r="Y75" s="429">
        <f>((DS47*2)+DV47+(DR47*2))/((DZ47*2.5)+(DT47*1.5)+(DU47*2.5))</f>
      </c>
      <c r="Z75" s="429">
        <f>((EB47*2)+EE47+(EA47*2))/((EI47*2.5)+(EC47*1.5)+(ED47*2.5))</f>
      </c>
      <c r="AA75" s="928"/>
      <c r="AB75" s="929"/>
      <c r="AC75" s="503"/>
      <c r="AD75" s="493"/>
      <c r="AE75" s="218"/>
      <c r="AF75" s="493"/>
      <c r="AG75" s="218"/>
      <c r="AH75" s="493"/>
      <c r="AI75" s="218"/>
      <c r="AJ75" s="493"/>
      <c r="AK75" s="218"/>
      <c r="AL75" s="493"/>
      <c r="AM75" s="218"/>
      <c r="AN75" s="493"/>
      <c r="AO75" s="218"/>
      <c r="AP75" s="493"/>
      <c r="AQ75" s="218"/>
      <c r="AR75" s="493"/>
      <c r="AS75" s="218"/>
      <c r="AT75" s="493"/>
      <c r="AU75" s="218"/>
      <c r="AV75" s="218"/>
      <c r="AW75" s="218"/>
      <c r="AX75" s="218"/>
      <c r="AY75" s="218"/>
      <c r="AZ75" s="218"/>
      <c r="BA75" s="218"/>
      <c r="BB75" s="218"/>
      <c r="BC75" s="218"/>
      <c r="BD75" s="218"/>
      <c r="BE75" s="218"/>
      <c r="BF75" s="218"/>
      <c r="BG75" s="218"/>
      <c r="BH75" s="218"/>
      <c r="BI75" s="218"/>
      <c r="BJ75" s="218"/>
      <c r="BK75" s="218"/>
      <c r="BL75" s="218"/>
      <c r="BM75" s="218"/>
      <c r="BN75" s="218"/>
      <c r="BO75" s="218"/>
      <c r="BP75" s="218"/>
      <c r="BQ75" s="218"/>
      <c r="BR75" s="218"/>
      <c r="BS75" s="218"/>
      <c r="BT75" s="218"/>
      <c r="BU75" s="218"/>
      <c r="BV75" s="218"/>
      <c r="BW75" s="218"/>
      <c r="BX75" s="218"/>
      <c r="BY75" s="218"/>
      <c r="BZ75" s="218"/>
      <c r="CA75" s="218"/>
      <c r="CB75" s="218"/>
      <c r="CC75" s="218"/>
      <c r="CD75" s="218"/>
      <c r="CE75" s="218"/>
      <c r="CF75" s="218"/>
      <c r="CG75" s="218"/>
      <c r="CH75" s="218"/>
      <c r="CI75" s="218"/>
      <c r="CJ75" s="218"/>
      <c r="CK75" s="218"/>
      <c r="CL75" s="218"/>
      <c r="CM75" s="218"/>
      <c r="CN75" s="218"/>
      <c r="CO75" s="218"/>
      <c r="CP75" s="218"/>
      <c r="CQ75" s="218"/>
      <c r="CR75" s="218"/>
      <c r="CS75" s="218"/>
      <c r="CT75" s="218"/>
      <c r="CU75" s="218"/>
      <c r="CV75" s="218"/>
      <c r="CW75" s="218"/>
      <c r="CX75" s="218"/>
      <c r="CY75" s="218"/>
      <c r="CZ75" s="218"/>
      <c r="DA75" s="218"/>
      <c r="DB75" s="218"/>
      <c r="DC75" s="218"/>
      <c r="DD75" s="218"/>
      <c r="DE75" s="218"/>
      <c r="DF75" s="218"/>
      <c r="DG75" s="218"/>
      <c r="DH75" s="218"/>
      <c r="DI75" s="218"/>
      <c r="DJ75" s="218"/>
      <c r="DK75" s="218"/>
      <c r="DL75" s="218"/>
      <c r="DM75" s="218"/>
      <c r="DN75" s="218"/>
      <c r="DO75" s="218"/>
      <c r="DP75" s="218"/>
      <c r="DQ75" s="218"/>
      <c r="DR75" s="218"/>
      <c r="DS75" s="218"/>
      <c r="DT75" s="218"/>
      <c r="DU75" s="218"/>
      <c r="DV75" s="218"/>
      <c r="DW75" s="218"/>
      <c r="DX75" s="218"/>
      <c r="DY75" s="218"/>
      <c r="DZ75" s="218"/>
      <c r="EA75" s="218"/>
      <c r="EB75" s="218"/>
      <c r="EC75" s="218"/>
      <c r="ED75" s="218"/>
      <c r="EE75" s="218"/>
      <c r="EF75" s="218"/>
      <c r="EG75" s="218"/>
      <c r="EH75" s="218"/>
      <c r="EI75" s="218"/>
      <c r="EJ75" s="218"/>
      <c r="EK75" s="218"/>
      <c r="EL75" s="218"/>
      <c r="EM75" s="218"/>
      <c r="EN75" s="218"/>
      <c r="EO75" s="218"/>
      <c r="EP75" s="218"/>
      <c r="EQ75" s="218"/>
      <c r="ER75" s="218"/>
      <c r="ES75" s="218"/>
      <c r="ET75" s="218"/>
      <c r="EU75" s="218"/>
      <c r="EV75" s="218"/>
      <c r="EW75" s="218"/>
      <c r="EX75" s="218"/>
      <c r="EY75" s="218"/>
      <c r="EZ75" s="218"/>
      <c r="FA75" s="218"/>
      <c r="FB75" s="218"/>
    </row>
    <row r="76" ht="22.7" customHeight="1">
      <c r="A76" t="s" s="905">
        <v>64</v>
      </c>
      <c r="B76" s="906">
        <f>((C76*2)+G76+(D76*2))/((K76*2.5)+(E76*1.5)+(F76*2.5))</f>
        <v>0.837209302325581</v>
      </c>
      <c r="C76" s="907">
        <f>E48+O48+X48+AG48+AP48+AY48+BH48+BQ48+BZ48+CI48+CR48+DA48+DJ48+DS48+EB48+EK48+ET48</f>
        <v>2</v>
      </c>
      <c r="D76" s="264">
        <f>D48+N48+W48+AF48+AO48+AX48+BG48+BP48+BY48+CH48+CQ48+CZ48+DI48+DR48+EA48+EJ48+ES48</f>
        <v>6</v>
      </c>
      <c r="E76" s="265">
        <f>F48+P48+Y48+AH48+AQ48+AZ48+BI48+BR48+CA48+CJ48+CS48+DB48+DK48+DT48+EC48+EL48+EU48</f>
        <v>12</v>
      </c>
      <c r="F76" s="265">
        <f>G48+Q48+Z48+AI48+AR48+BA48+BJ48+BS48+CB48+CK48+CT48+DC48+DL48+DU48+ED48+EM48+EV48</f>
        <v>2</v>
      </c>
      <c r="G76" s="264">
        <f>H48+R48+AA48+AJ48+AS48+BB48+BK48+BT48+CC48+CL48+CU48+DD48+DM48+DV48+EE48+EN48+EW48</f>
        <v>20</v>
      </c>
      <c r="H76" s="265">
        <f>I48+S48+AB48+AK48+AT48+BC48+BL48+BU48+CD48+CM48+CV48+DE48+DN48+DW48+EF48+EO48+EX48</f>
        <v>9</v>
      </c>
      <c r="I76" s="908">
        <f>((L48+U48+AD48+AM48+AV48+BE48+BN48+BW48+CF48+CO48+CX48+DG48+DP48+DY48+EH48+EQ48+EZ48)*100%)/(J48+T48+AC48+AL48+AU48+BD48+BM48+BV48+CE48+CN48+CW48+DF48+DO48+DX48+EG48+EP48+EY48)</f>
      </c>
      <c r="J76" s="444">
        <f>L48+U48+AD48+AM48+AV48+BE48+BN48+BW48+CF48+CO48+CX48+DG48+DP48+DY48+EH48+EQ48+EZ48</f>
        <v>0</v>
      </c>
      <c r="K76" s="909">
        <f>M48+V48+AE48+AN48+AW48+BF48+BO48+BX48+CG48+CP48+CY48+DH48+DQ48+DZ48+EI48+ER48+FA48</f>
        <v>8</v>
      </c>
      <c r="L76" s="944">
        <f>((E48*2)+H48+(D48*2))/((M48*2.5)+(F48*1.5)+(G48*2.5))</f>
        <v>1.52941176470588</v>
      </c>
      <c r="M76" s="945">
        <v>2</v>
      </c>
      <c r="N76" s="946">
        <f>((X48*2)+AA48+(W48*2))/((AE48*2.5)+(Y48*1.5)+(Z48*2.5))</f>
        <v>0.571428571428571</v>
      </c>
      <c r="O76" s="947">
        <f>((AG48*2)+AJ48+(AF48*2))/((AN48*2.5)+(AH48*1.5)+(AI48*2.5))</f>
        <v>0.315789473684211</v>
      </c>
      <c r="P76" s="911"/>
      <c r="Q76" s="885"/>
      <c r="R76" s="913">
        <f>((BH48*2)+BK48+(BG48*2))/((BO48*2.5)+(BI48*1.5)+(BJ48*2.5))</f>
      </c>
      <c r="S76" s="914">
        <f>((BQ48*2)+BT48+(BP48*2))/((BX48*2.5)+(BR48*1.5)+(BS48*2.5))</f>
      </c>
      <c r="T76" s="948">
        <f>((BZ48*2)+CC48+(BY48*2))/((CG48*2.5)+(CA48*1.5)+(CB48*2.5))</f>
        <v>0.777777777777778</v>
      </c>
      <c r="U76" s="934">
        <f>((CI48*2)+CL48+(CH48*2))/((CP48*2.5)+(CJ48*1.5)+(CK48*2.5))</f>
      </c>
      <c r="V76" s="916">
        <f>((CR48*2)+CU48+(CQ48*2))/((CY48*2.5)+(CS48*1.5)+(CT48*2.5))</f>
        <v>0.444444444444444</v>
      </c>
      <c r="W76" s="917">
        <f>((DA48*2)+DD48+(CZ48*2))/((DH48*2.5)+(DB48*1.5)+(DC48*2.5))</f>
      </c>
      <c r="X76" s="914">
        <f>((DJ48*2)+DM48+(DI48*2))/((DQ48*2.5)+(DK48*1.5)+(DL48*2.5))</f>
      </c>
      <c r="Y76" s="914">
        <f>((DS48*2)+DV48+(DR48*2))/((DZ48*2.5)+(DT48*1.5)+(DU48*2.5))</f>
      </c>
      <c r="Z76" s="244">
        <f>((EB48*2)+EE48+(EA48*2))/((EI48*2.5)+(EC48*1.5)+(ED48*2.5))</f>
      </c>
      <c r="AA76" s="935"/>
      <c r="AB76" s="936"/>
      <c r="AC76" s="503"/>
      <c r="AD76" s="493"/>
      <c r="AE76" s="218"/>
      <c r="AF76" s="493"/>
      <c r="AG76" s="218"/>
      <c r="AH76" s="493"/>
      <c r="AI76" s="218"/>
      <c r="AJ76" s="493"/>
      <c r="AK76" s="218"/>
      <c r="AL76" s="493"/>
      <c r="AM76" s="218"/>
      <c r="AN76" s="493"/>
      <c r="AO76" s="218"/>
      <c r="AP76" s="493"/>
      <c r="AQ76" s="218"/>
      <c r="AR76" s="493"/>
      <c r="AS76" s="218"/>
      <c r="AT76" s="493"/>
      <c r="AU76" s="218"/>
      <c r="AV76" s="218"/>
      <c r="AW76" s="218"/>
      <c r="AX76" s="218"/>
      <c r="AY76" s="218"/>
      <c r="AZ76" s="218"/>
      <c r="BA76" s="218"/>
      <c r="BB76" s="218"/>
      <c r="BC76" s="218"/>
      <c r="BD76" s="218"/>
      <c r="BE76" s="218"/>
      <c r="BF76" s="218"/>
      <c r="BG76" s="218"/>
      <c r="BH76" s="218"/>
      <c r="BI76" s="218"/>
      <c r="BJ76" s="218"/>
      <c r="BK76" s="218"/>
      <c r="BL76" s="218"/>
      <c r="BM76" s="218"/>
      <c r="BN76" s="218"/>
      <c r="BO76" s="218"/>
      <c r="BP76" s="218"/>
      <c r="BQ76" s="218"/>
      <c r="BR76" s="218"/>
      <c r="BS76" s="218"/>
      <c r="BT76" s="218"/>
      <c r="BU76" s="218"/>
      <c r="BV76" s="218"/>
      <c r="BW76" s="218"/>
      <c r="BX76" s="218"/>
      <c r="BY76" s="218"/>
      <c r="BZ76" s="218"/>
      <c r="CA76" s="218"/>
      <c r="CB76" s="218"/>
      <c r="CC76" s="218"/>
      <c r="CD76" s="218"/>
      <c r="CE76" s="218"/>
      <c r="CF76" s="218"/>
      <c r="CG76" s="218"/>
      <c r="CH76" s="218"/>
      <c r="CI76" s="218"/>
      <c r="CJ76" s="218"/>
      <c r="CK76" s="218"/>
      <c r="CL76" s="218"/>
      <c r="CM76" s="218"/>
      <c r="CN76" s="218"/>
      <c r="CO76" s="218"/>
      <c r="CP76" s="218"/>
      <c r="CQ76" s="218"/>
      <c r="CR76" s="218"/>
      <c r="CS76" s="218"/>
      <c r="CT76" s="218"/>
      <c r="CU76" s="218"/>
      <c r="CV76" s="218"/>
      <c r="CW76" s="218"/>
      <c r="CX76" s="218"/>
      <c r="CY76" s="218"/>
      <c r="CZ76" s="218"/>
      <c r="DA76" s="218"/>
      <c r="DB76" s="218"/>
      <c r="DC76" s="218"/>
      <c r="DD76" s="218"/>
      <c r="DE76" s="218"/>
      <c r="DF76" s="218"/>
      <c r="DG76" s="218"/>
      <c r="DH76" s="218"/>
      <c r="DI76" s="218"/>
      <c r="DJ76" s="218"/>
      <c r="DK76" s="218"/>
      <c r="DL76" s="218"/>
      <c r="DM76" s="218"/>
      <c r="DN76" s="218"/>
      <c r="DO76" s="218"/>
      <c r="DP76" s="218"/>
      <c r="DQ76" s="218"/>
      <c r="DR76" s="218"/>
      <c r="DS76" s="218"/>
      <c r="DT76" s="218"/>
      <c r="DU76" s="218"/>
      <c r="DV76" s="218"/>
      <c r="DW76" s="218"/>
      <c r="DX76" s="218"/>
      <c r="DY76" s="218"/>
      <c r="DZ76" s="218"/>
      <c r="EA76" s="218"/>
      <c r="EB76" s="218"/>
      <c r="EC76" s="218"/>
      <c r="ED76" s="218"/>
      <c r="EE76" s="218"/>
      <c r="EF76" s="218"/>
      <c r="EG76" s="218"/>
      <c r="EH76" s="218"/>
      <c r="EI76" s="218"/>
      <c r="EJ76" s="218"/>
      <c r="EK76" s="218"/>
      <c r="EL76" s="218"/>
      <c r="EM76" s="218"/>
      <c r="EN76" s="218"/>
      <c r="EO76" s="218"/>
      <c r="EP76" s="218"/>
      <c r="EQ76" s="218"/>
      <c r="ER76" s="218"/>
      <c r="ES76" s="218"/>
      <c r="ET76" s="218"/>
      <c r="EU76" s="218"/>
      <c r="EV76" s="218"/>
      <c r="EW76" s="218"/>
      <c r="EX76" s="218"/>
      <c r="EY76" s="218"/>
      <c r="EZ76" s="218"/>
      <c r="FA76" s="218"/>
      <c r="FB76" s="218"/>
    </row>
    <row r="77" ht="22.7" customHeight="1">
      <c r="A77" t="s" s="920">
        <v>63</v>
      </c>
      <c r="B77" s="921">
        <f>((C77*2)+G77+(D77*2))/((K77*2.5)+(E77*1.5)+(F77*2.5))</f>
        <v>1</v>
      </c>
      <c r="C77" s="893">
        <f>E49+O49+X49+AG49+AP49+AY49+BH49+BQ49+BZ49+CI49+CR49+DA49+DJ49+DS49+EB49+EK49+ET49</f>
        <v>8</v>
      </c>
      <c r="D77" s="246">
        <f>D49+N49+W49+AF49+AO49+AX49+BG49+BP49+BY49+CH49+CQ49+CZ49+DI49+DR49+EA49+EJ49+ES49</f>
        <v>0</v>
      </c>
      <c r="E77" s="247">
        <f>F49+P49+Y49+AH49+AQ49+AZ49+BI49+BR49+CA49+CJ49+CS49+DB49+DK49+DT49+EC49+EL49+EU49</f>
        <v>11</v>
      </c>
      <c r="F77" s="247">
        <f>G49+Q49+Z49+AI49+AR49+BA49+BJ49+BS49+CB49+CK49+CT49+DC49+DL49+DU49+ED49+EM49+EV49</f>
        <v>0</v>
      </c>
      <c r="G77" s="360">
        <f>H49+R49+AA49+AJ49+AS49+BB49+BK49+BT49+CC49+CL49+CU49+DD49+DM49+DV49+EE49+EN49+EW49</f>
        <v>13</v>
      </c>
      <c r="H77" s="247">
        <f>I49+S49+AB49+AK49+AT49+BC49+BL49+BU49+CD49+CM49+CV49+DE49+DN49+DW49+EF49+EO49+EX49</f>
        <v>5</v>
      </c>
      <c r="I77" s="894">
        <f>((L49+U49+AD49+AM49+AV49+BE49+BN49+BW49+CF49+CO49+CX49+DG49+DP49+DY49+EH49+EQ49+EZ49)*100%)/(J49+T49+AC49+AL49+AU49+BD49+BM49+BV49+CE49+CN49+CW49+DF49+DO49+DX49+EG49+EP49+EY49)</f>
        <v>0.5</v>
      </c>
      <c r="J77" s="247">
        <f>L49+U49+AD49+AM49+AV49+BE49+BN49+BW49+CF49+CO49+CX49+DG49+DP49+DY49+EH49+EQ49+EZ49</f>
        <v>1</v>
      </c>
      <c r="K77" s="895">
        <f>M49+V49+AE49+AN49+AW49+BF49+BO49+BX49+CG49+CP49+CY49+DH49+DQ49+DZ49+EI49+ER49+FA49</f>
        <v>5</v>
      </c>
      <c r="L77" s="910"/>
      <c r="M77" s="946">
        <f>((O49*2)+R49+(N49*2))/((V49*2.5)+(P49*1.5)+(Q49*2.5))</f>
        <v>0.571428571428571</v>
      </c>
      <c r="N77" s="424">
        <f>((X49*2)+AA49+(W49*2))/((AE49*2.5)+(Y49*1.5)+(Z49*2.5))</f>
        <v>0</v>
      </c>
      <c r="O77" s="424">
        <f>((AG49*2)+AJ49+(AF49*2))/((AN49*2.5)+(AH49*1.5)+(AI49*2.5))</f>
        <v>0</v>
      </c>
      <c r="P77" s="949">
        <f>((AP49*2)+AS49+(AO49*2))/((AW49*2.5)+(AQ49*1.5)+(AR49*2.5))</f>
        <v>2.75</v>
      </c>
      <c r="Q77" s="925">
        <f>((AY49*2)+BB49+(AX49*2))/((BF49*2.5)+(AZ49*1.5)+(BA49*2.5))</f>
        <v>2.25</v>
      </c>
      <c r="R77" s="428">
        <f>((BH49*2)+BK49+(BG49*2))/((BO49*2.5)+(BI49*1.5)+(BJ49*2.5))</f>
      </c>
      <c r="S77" s="429">
        <f>((BQ49*2)+BT49+(BP49*2))/((BX49*2.5)+(BR49*1.5)+(BS49*2.5))</f>
      </c>
      <c r="T77" s="429">
        <f>((BZ49*2)+CC49+(BY49*2))/((CG49*2.5)+(CA49*1.5)+(CB49*2.5))</f>
        <v>1.11111111111111</v>
      </c>
      <c r="U77" s="927">
        <f>((CI49*2)+CL49+(CH49*2))/((CP49*2.5)+(CJ49*1.5)+(CK49*2.5))</f>
        <v>0</v>
      </c>
      <c r="V77" s="901">
        <f>((CR49*2)+CU49+(CQ49*2))/((CY49*2.5)+(CS49*1.5)+(CT49*2.5))</f>
      </c>
      <c r="W77" s="428">
        <f>((DA49*2)+DD49+(CZ49*2))/((DH49*2.5)+(DB49*1.5)+(DC49*2.5))</f>
      </c>
      <c r="X77" s="429">
        <f>((DJ49*2)+DM49+(DI49*2))/((DQ49*2.5)+(DK49*1.5)+(DL49*2.5))</f>
      </c>
      <c r="Y77" s="429">
        <f>((DS49*2)+DV49+(DR49*2))/((DZ49*2.5)+(DT49*1.5)+(DU49*2.5))</f>
      </c>
      <c r="Z77" s="902">
        <f>((EB49*2)+EE49+(EA49*2))/((EI49*2.5)+(EC49*1.5)+(ED49*2.5))</f>
      </c>
      <c r="AA77" s="448"/>
      <c r="AB77" s="939"/>
      <c r="AC77" s="503"/>
      <c r="AD77" s="493"/>
      <c r="AE77" s="218"/>
      <c r="AF77" s="493"/>
      <c r="AG77" s="218"/>
      <c r="AH77" s="493"/>
      <c r="AI77" s="218"/>
      <c r="AJ77" s="493"/>
      <c r="AK77" s="218"/>
      <c r="AL77" s="493"/>
      <c r="AM77" s="218"/>
      <c r="AN77" s="493"/>
      <c r="AO77" s="218"/>
      <c r="AP77" s="493"/>
      <c r="AQ77" s="218"/>
      <c r="AR77" s="493"/>
      <c r="AS77" s="218"/>
      <c r="AT77" s="493"/>
      <c r="AU77" s="218"/>
      <c r="AV77" s="218"/>
      <c r="AW77" s="218"/>
      <c r="AX77" s="218"/>
      <c r="AY77" s="218"/>
      <c r="AZ77" s="218"/>
      <c r="BA77" s="218"/>
      <c r="BB77" s="218"/>
      <c r="BC77" s="218"/>
      <c r="BD77" s="218"/>
      <c r="BE77" s="218"/>
      <c r="BF77" s="218"/>
      <c r="BG77" s="218"/>
      <c r="BH77" s="218"/>
      <c r="BI77" s="218"/>
      <c r="BJ77" s="218"/>
      <c r="BK77" s="218"/>
      <c r="BL77" s="218"/>
      <c r="BM77" s="218"/>
      <c r="BN77" s="218"/>
      <c r="BO77" s="218"/>
      <c r="BP77" s="218"/>
      <c r="BQ77" s="218"/>
      <c r="BR77" s="218"/>
      <c r="BS77" s="218"/>
      <c r="BT77" s="218"/>
      <c r="BU77" s="218"/>
      <c r="BV77" s="218"/>
      <c r="BW77" s="218"/>
      <c r="BX77" s="218"/>
      <c r="BY77" s="218"/>
      <c r="BZ77" s="218"/>
      <c r="CA77" s="218"/>
      <c r="CB77" s="218"/>
      <c r="CC77" s="218"/>
      <c r="CD77" s="218"/>
      <c r="CE77" s="218"/>
      <c r="CF77" s="218"/>
      <c r="CG77" s="218"/>
      <c r="CH77" s="218"/>
      <c r="CI77" s="218"/>
      <c r="CJ77" s="218"/>
      <c r="CK77" s="218"/>
      <c r="CL77" s="218"/>
      <c r="CM77" s="218"/>
      <c r="CN77" s="218"/>
      <c r="CO77" s="218"/>
      <c r="CP77" s="218"/>
      <c r="CQ77" s="218"/>
      <c r="CR77" s="218"/>
      <c r="CS77" s="218"/>
      <c r="CT77" s="218"/>
      <c r="CU77" s="218"/>
      <c r="CV77" s="218"/>
      <c r="CW77" s="218"/>
      <c r="CX77" s="218"/>
      <c r="CY77" s="218"/>
      <c r="CZ77" s="218"/>
      <c r="DA77" s="218"/>
      <c r="DB77" s="218"/>
      <c r="DC77" s="218"/>
      <c r="DD77" s="218"/>
      <c r="DE77" s="218"/>
      <c r="DF77" s="218"/>
      <c r="DG77" s="218"/>
      <c r="DH77" s="218"/>
      <c r="DI77" s="218"/>
      <c r="DJ77" s="218"/>
      <c r="DK77" s="218"/>
      <c r="DL77" s="218"/>
      <c r="DM77" s="218"/>
      <c r="DN77" s="218"/>
      <c r="DO77" s="218"/>
      <c r="DP77" s="218"/>
      <c r="DQ77" s="218"/>
      <c r="DR77" s="218"/>
      <c r="DS77" s="218"/>
      <c r="DT77" s="218"/>
      <c r="DU77" s="218"/>
      <c r="DV77" s="218"/>
      <c r="DW77" s="218"/>
      <c r="DX77" s="218"/>
      <c r="DY77" s="218"/>
      <c r="DZ77" s="218"/>
      <c r="EA77" s="218"/>
      <c r="EB77" s="218"/>
      <c r="EC77" s="218"/>
      <c r="ED77" s="218"/>
      <c r="EE77" s="218"/>
      <c r="EF77" s="218"/>
      <c r="EG77" s="218"/>
      <c r="EH77" s="218"/>
      <c r="EI77" s="218"/>
      <c r="EJ77" s="218"/>
      <c r="EK77" s="218"/>
      <c r="EL77" s="218"/>
      <c r="EM77" s="218"/>
      <c r="EN77" s="218"/>
      <c r="EO77" s="218"/>
      <c r="EP77" s="218"/>
      <c r="EQ77" s="218"/>
      <c r="ER77" s="218"/>
      <c r="ES77" s="218"/>
      <c r="ET77" s="218"/>
      <c r="EU77" s="218"/>
      <c r="EV77" s="218"/>
      <c r="EW77" s="218"/>
      <c r="EX77" s="218"/>
      <c r="EY77" s="218"/>
      <c r="EZ77" s="218"/>
      <c r="FA77" s="218"/>
      <c r="FB77" s="218"/>
    </row>
    <row r="78" ht="22.7" customHeight="1">
      <c r="A78" t="s" s="905">
        <v>66</v>
      </c>
      <c r="B78" s="906">
        <f>((C78*2)+G78+(D78*2))/((K78*2.5)+(E78*1.5)+(F78*2.5))</f>
        <v>1.34939759036145</v>
      </c>
      <c r="C78" s="907">
        <f>E50+O50+X50+AG50+AP50+AY50+BH50+BQ50+BZ50+CI50+CR50+DA50+DJ50+DS50+EB50+EK50+ET50</f>
        <v>8</v>
      </c>
      <c r="D78" s="264">
        <f>D50+N50+W50+AF50+AO50+AX50+BG50+BP50+BY50+CH50+CQ50+CZ50+DI50+DR50+EA50+EJ50+ES50</f>
        <v>3</v>
      </c>
      <c r="E78" s="264">
        <f>F50+P50+Y50+AH50+AQ50+AZ50+BI50+BR50+CA50+CJ50+CS50+DB50+DK50+DT50+EC50+EL50+EU50</f>
        <v>11</v>
      </c>
      <c r="F78" s="265">
        <f>G50+Q50+Z50+AI50+AR50+BA50+BJ50+BS50+CB50+CK50+CT50+DC50+DL50+DU50+ED50+EM50+EV50</f>
        <v>1</v>
      </c>
      <c r="G78" s="950">
        <f>H50+R50+AA50+AJ50+AS50+BB50+BK50+BT50+CC50+CL50+CU50+DD50+DM50+DV50+EE50+EN50+EW50</f>
        <v>34</v>
      </c>
      <c r="H78" s="265">
        <f>I50+S50+AB50+AK50+AT50+BC50+BL50+BU50+CD50+CM50+CV50+DE50+DN50+DW50+EF50+EO50+EX50</f>
        <v>20</v>
      </c>
      <c r="I78" s="908">
        <f>((L50+U50+AD50+AM50+AV50+BE50+BN50+BW50+CF50+CO50+CX50+DG50+DP50+DY50+EH50+EQ50+EZ50)*100%)/(J50+T50+AC50+AL50+AU50+BD50+BM50+BV50+CE50+CN50+CW50+DF50+DO50+DX50+EG50+EP50+EY50)</f>
        <v>1</v>
      </c>
      <c r="J78" s="444">
        <f>L50+U50+AD50+AM50+AV50+BE50+BN50+BW50+CF50+CO50+CX50+DG50+DP50+DY50+EH50+EQ50+EZ50</f>
        <v>2</v>
      </c>
      <c r="K78" s="909">
        <f>M50+V50+AE50+AN50+AW50+BF50+BO50+BX50+CG50+CP50+CY50+DH50+DQ50+DZ50+EI50+ER50+FA50</f>
        <v>9</v>
      </c>
      <c r="L78" s="951">
        <v>5</v>
      </c>
      <c r="M78" s="952">
        <f>((O50*2)+R50+(N50*2))/((V50*2.5)+(P50*1.5)+(Q50*2.5))</f>
        <v>1.55555555555556</v>
      </c>
      <c r="N78" s="953">
        <f>((X50*2)+AA50+(W50*2))/((AE50*2.5)+(Y50*1.5)+(Z50*2.5))</f>
        <v>0.666666666666667</v>
      </c>
      <c r="O78" s="947">
        <f>((AG50*2)+AJ50+(AF50*2))/((AN50*2.5)+(AH50*1.5)+(AI50*2.5))</f>
        <v>0.842105263157895</v>
      </c>
      <c r="P78" s="915">
        <f>((AP50*2)+AS50+(AO50*2))/((AW50*2.5)+(AQ50*1.5)+(AR50*2.5))</f>
        <v>0.857142857142857</v>
      </c>
      <c r="Q78" s="916">
        <f>((AY50*2)+BB50+(AX50*2))/((BF50*2.5)+(AZ50*1.5)+(BA50*2.5))</f>
        <v>4</v>
      </c>
      <c r="R78" s="913">
        <f>((BH50*2)+BK50+(BG50*2))/((BO50*2.5)+(BI50*1.5)+(BJ50*2.5))</f>
      </c>
      <c r="S78" s="914">
        <f>((BQ50*2)+BT50+(BP50*2))/((BX50*2.5)+(BR50*1.5)+(BS50*2.5))</f>
      </c>
      <c r="T78" s="885"/>
      <c r="U78" s="915">
        <f>((CI50*2)+CL50+(CH50*2))/((CP50*2.5)+(CJ50*1.5)+(CK50*2.5))</f>
        <v>0</v>
      </c>
      <c r="V78" s="916">
        <f>((CR50*2)+CU50+(CQ50*2))/((CY50*2.5)+(CS50*1.5)+(CT50*2.5))</f>
        <v>1.125</v>
      </c>
      <c r="W78" s="917">
        <f>((DA50*2)+DD50+(CZ50*2))/((DH50*2.5)+(DB50*1.5)+(DC50*2.5))</f>
      </c>
      <c r="X78" s="914">
        <f>((DJ50*2)+DM50+(DI50*2))/((DQ50*2.5)+(DK50*1.5)+(DL50*2.5))</f>
      </c>
      <c r="Y78" s="914">
        <f>((DS50*2)+DV50+(DR50*2))/((DZ50*2.5)+(DT50*1.5)+(DU50*2.5))</f>
      </c>
      <c r="Z78" s="244">
        <f>((EB50*2)+EE50+(EA50*2))/((EI50*2.5)+(EC50*1.5)+(ED50*2.5))</f>
      </c>
      <c r="AA78" s="918"/>
      <c r="AB78" s="919"/>
      <c r="AC78" s="503"/>
      <c r="AD78" s="493"/>
      <c r="AE78" s="218"/>
      <c r="AF78" s="493"/>
      <c r="AG78" s="218"/>
      <c r="AH78" s="493"/>
      <c r="AI78" s="218"/>
      <c r="AJ78" s="493"/>
      <c r="AK78" s="218"/>
      <c r="AL78" s="493"/>
      <c r="AM78" s="218"/>
      <c r="AN78" s="493"/>
      <c r="AO78" s="218"/>
      <c r="AP78" s="493"/>
      <c r="AQ78" s="218"/>
      <c r="AR78" s="493"/>
      <c r="AS78" s="218"/>
      <c r="AT78" s="493"/>
      <c r="AU78" s="218"/>
      <c r="AV78" s="218"/>
      <c r="AW78" s="218"/>
      <c r="AX78" s="218"/>
      <c r="AY78" s="218"/>
      <c r="AZ78" s="218"/>
      <c r="BA78" s="218"/>
      <c r="BB78" s="218"/>
      <c r="BC78" s="218"/>
      <c r="BD78" s="218"/>
      <c r="BE78" s="218"/>
      <c r="BF78" s="218"/>
      <c r="BG78" s="218"/>
      <c r="BH78" s="218"/>
      <c r="BI78" s="218"/>
      <c r="BJ78" s="218"/>
      <c r="BK78" s="218"/>
      <c r="BL78" s="218"/>
      <c r="BM78" s="218"/>
      <c r="BN78" s="218"/>
      <c r="BO78" s="218"/>
      <c r="BP78" s="218"/>
      <c r="BQ78" s="218"/>
      <c r="BR78" s="218"/>
      <c r="BS78" s="218"/>
      <c r="BT78" s="218"/>
      <c r="BU78" s="218"/>
      <c r="BV78" s="218"/>
      <c r="BW78" s="218"/>
      <c r="BX78" s="218"/>
      <c r="BY78" s="218"/>
      <c r="BZ78" s="218"/>
      <c r="CA78" s="218"/>
      <c r="CB78" s="218"/>
      <c r="CC78" s="218"/>
      <c r="CD78" s="218"/>
      <c r="CE78" s="218"/>
      <c r="CF78" s="218"/>
      <c r="CG78" s="218"/>
      <c r="CH78" s="218"/>
      <c r="CI78" s="218"/>
      <c r="CJ78" s="218"/>
      <c r="CK78" s="218"/>
      <c r="CL78" s="218"/>
      <c r="CM78" s="218"/>
      <c r="CN78" s="218"/>
      <c r="CO78" s="218"/>
      <c r="CP78" s="218"/>
      <c r="CQ78" s="218"/>
      <c r="CR78" s="218"/>
      <c r="CS78" s="218"/>
      <c r="CT78" s="218"/>
      <c r="CU78" s="218"/>
      <c r="CV78" s="218"/>
      <c r="CW78" s="218"/>
      <c r="CX78" s="218"/>
      <c r="CY78" s="218"/>
      <c r="CZ78" s="218"/>
      <c r="DA78" s="218"/>
      <c r="DB78" s="218"/>
      <c r="DC78" s="218"/>
      <c r="DD78" s="218"/>
      <c r="DE78" s="218"/>
      <c r="DF78" s="218"/>
      <c r="DG78" s="218"/>
      <c r="DH78" s="218"/>
      <c r="DI78" s="218"/>
      <c r="DJ78" s="218"/>
      <c r="DK78" s="218"/>
      <c r="DL78" s="218"/>
      <c r="DM78" s="218"/>
      <c r="DN78" s="218"/>
      <c r="DO78" s="218"/>
      <c r="DP78" s="218"/>
      <c r="DQ78" s="218"/>
      <c r="DR78" s="218"/>
      <c r="DS78" s="218"/>
      <c r="DT78" s="218"/>
      <c r="DU78" s="218"/>
      <c r="DV78" s="218"/>
      <c r="DW78" s="218"/>
      <c r="DX78" s="218"/>
      <c r="DY78" s="218"/>
      <c r="DZ78" s="218"/>
      <c r="EA78" s="218"/>
      <c r="EB78" s="218"/>
      <c r="EC78" s="218"/>
      <c r="ED78" s="218"/>
      <c r="EE78" s="218"/>
      <c r="EF78" s="218"/>
      <c r="EG78" s="218"/>
      <c r="EH78" s="218"/>
      <c r="EI78" s="218"/>
      <c r="EJ78" s="218"/>
      <c r="EK78" s="218"/>
      <c r="EL78" s="218"/>
      <c r="EM78" s="218"/>
      <c r="EN78" s="218"/>
      <c r="EO78" s="218"/>
      <c r="EP78" s="218"/>
      <c r="EQ78" s="218"/>
      <c r="ER78" s="218"/>
      <c r="ES78" s="218"/>
      <c r="ET78" s="218"/>
      <c r="EU78" s="218"/>
      <c r="EV78" s="218"/>
      <c r="EW78" s="218"/>
      <c r="EX78" s="218"/>
      <c r="EY78" s="218"/>
      <c r="EZ78" s="218"/>
      <c r="FA78" s="218"/>
      <c r="FB78" s="218"/>
    </row>
    <row r="79" ht="22.7" customHeight="1">
      <c r="A79" t="s" s="920">
        <v>67</v>
      </c>
      <c r="B79" s="921">
        <f>((C79*2)+G79+(D79*2))/((K79*2.5)+(E79*1.5)+(F79*2.5))</f>
        <v>0.4</v>
      </c>
      <c r="C79" s="893">
        <f>E51+O51+X51+AG51+AP51+AY51+BH51+BQ51+BZ51+CI51+CR51+DA51+DJ51+DS51+EB51+EK51+ET51</f>
        <v>2</v>
      </c>
      <c r="D79" s="246">
        <f>D51+N51+W51+AF51+AO51+AX51+BG51+BP51+BY51+CH51+CQ51+CZ51+DI51+DR51+EA51+EJ51+ES51</f>
        <v>2</v>
      </c>
      <c r="E79" s="360">
        <f>F51+P51+Y51+AH51+AQ51+AZ51+BI51+BR51+CA51+CJ51+CS51+DB51+DK51+DT51+EC51+EL51+EU51</f>
        <v>5</v>
      </c>
      <c r="F79" s="247">
        <f>G51+Q51+Z51+AI51+AR51+BA51+BJ51+BS51+CB51+CK51+CT51+DC51+DL51+DU51+ED51+EM51+EV51</f>
        <v>1</v>
      </c>
      <c r="G79" s="246">
        <f>H51+R51+AA51+AJ51+AS51+BB51+BK51+BT51+CC51+CL51+CU51+DD51+DM51+DV51+EE51+EN51+EW51</f>
        <v>1</v>
      </c>
      <c r="H79" s="247">
        <f>I51+S51+AB51+AK51+AT51+BC51+BL51+BU51+CD51+CM51+CV51+DE51+DN51+DW51+EF51+EO51+EX51</f>
        <v>1</v>
      </c>
      <c r="I79" s="894">
        <f>((L51+U51+AD51+AM51+AV51+BE51+BN51+BW51+CF51+CO51+CX51+DG51+DP51+DY51+EH51+EQ51+EZ51)*100%)/(J51+T51+AC51+AL51+AU51+BD51+BM51+BV51+CE51+CN51+CW51+DF51+DO51+DX51+EG51+EP51+EY51)</f>
        <v>0.884615384615385</v>
      </c>
      <c r="J79" s="247">
        <f>L51+U51+AD51+AM51+AV51+BE51+BN51+BW51+CF51+CO51+CX51+DG51+DP51+DY51+EH51+EQ51+EZ51</f>
        <v>23</v>
      </c>
      <c r="K79" s="895">
        <f>M51+V51+AE51+AN51+AW51+BF51+BO51+BX51+CG51+CP51+CY51+DH51+DQ51+DZ51+EI51+ER51+FA51</f>
        <v>5</v>
      </c>
      <c r="L79" s="954">
        <v>2</v>
      </c>
      <c r="M79" s="898">
        <v>1</v>
      </c>
      <c r="N79" s="898">
        <f>((X51*2)+AA51+(W51*2))/((AE51*2.5)+(Y51*1.5)+(Z51*2.5))</f>
        <v>0.4</v>
      </c>
      <c r="O79" s="424">
        <v>1</v>
      </c>
      <c r="P79" s="428">
        <f>((AP51*2)+AS51+(AO51*2))/((AW51*2.5)+(AQ51*1.5)+(AR51*2.5))</f>
        <v>0.666666666666667</v>
      </c>
      <c r="Q79" s="885"/>
      <c r="R79" s="428">
        <f>((BH51*2)+BK51+(BG51*2))/((BO51*2.5)+(BI51*1.5)+(BJ51*2.5))</f>
      </c>
      <c r="S79" s="429">
        <f>((BQ51*2)+BT51+(BP51*2))/((BX51*2.5)+(BR51*1.5)+(BS51*2.5))</f>
      </c>
      <c r="T79" s="926">
        <f>((BZ51*2)+CC51+(BY51*2))/((CG51*2.5)+(CA51*1.5)+(CB51*2.5))</f>
        <v>0</v>
      </c>
      <c r="U79" s="927">
        <f>((CI51*2)+CL51+(CH51*2))/((CP51*2.5)+(CJ51*1.5)+(CK51*2.5))</f>
      </c>
      <c r="V79" s="901">
        <f>((CR51*2)+CU51+(CQ51*2))/((CY51*2.5)+(CS51*1.5)+(CT51*2.5))</f>
        <v>0</v>
      </c>
      <c r="W79" s="428">
        <f>((DA51*2)+DD51+(CZ51*2))/((DH51*2.5)+(DB51*1.5)+(DC51*2.5))</f>
      </c>
      <c r="X79" s="429">
        <f>((DJ51*2)+DM51+(DI51*2))/((DQ51*2.5)+(DK51*1.5)+(DL51*2.5))</f>
      </c>
      <c r="Y79" s="429">
        <f>((DS51*2)+DV51+(DR51*2))/((DZ51*2.5)+(DT51*1.5)+(DU51*2.5))</f>
      </c>
      <c r="Z79" s="429">
        <f>((EB51*2)+EE51+(EA51*2))/((EI51*2.5)+(EC51*1.5)+(ED51*2.5))</f>
      </c>
      <c r="AA79" s="928"/>
      <c r="AB79" s="929"/>
      <c r="AC79" s="503"/>
      <c r="AD79" s="493"/>
      <c r="AE79" s="218"/>
      <c r="AF79" s="493"/>
      <c r="AG79" s="218"/>
      <c r="AH79" s="493"/>
      <c r="AI79" s="218"/>
      <c r="AJ79" s="493"/>
      <c r="AK79" s="218"/>
      <c r="AL79" s="493"/>
      <c r="AM79" s="218"/>
      <c r="AN79" s="493"/>
      <c r="AO79" s="218"/>
      <c r="AP79" s="493"/>
      <c r="AQ79" s="218"/>
      <c r="AR79" s="493"/>
      <c r="AS79" s="218"/>
      <c r="AT79" s="493"/>
      <c r="AU79" s="218"/>
      <c r="AV79" s="218"/>
      <c r="AW79" s="218"/>
      <c r="AX79" s="218"/>
      <c r="AY79" s="218"/>
      <c r="AZ79" s="218"/>
      <c r="BA79" s="218"/>
      <c r="BB79" s="218"/>
      <c r="BC79" s="218"/>
      <c r="BD79" s="218"/>
      <c r="BE79" s="218"/>
      <c r="BF79" s="218"/>
      <c r="BG79" s="218"/>
      <c r="BH79" s="218"/>
      <c r="BI79" s="218"/>
      <c r="BJ79" s="218"/>
      <c r="BK79" s="218"/>
      <c r="BL79" s="218"/>
      <c r="BM79" s="218"/>
      <c r="BN79" s="218"/>
      <c r="BO79" s="218"/>
      <c r="BP79" s="218"/>
      <c r="BQ79" s="218"/>
      <c r="BR79" s="218"/>
      <c r="BS79" s="218"/>
      <c r="BT79" s="218"/>
      <c r="BU79" s="218"/>
      <c r="BV79" s="218"/>
      <c r="BW79" s="218"/>
      <c r="BX79" s="218"/>
      <c r="BY79" s="218"/>
      <c r="BZ79" s="218"/>
      <c r="CA79" s="218"/>
      <c r="CB79" s="218"/>
      <c r="CC79" s="218"/>
      <c r="CD79" s="218"/>
      <c r="CE79" s="218"/>
      <c r="CF79" s="218"/>
      <c r="CG79" s="218"/>
      <c r="CH79" s="218"/>
      <c r="CI79" s="218"/>
      <c r="CJ79" s="218"/>
      <c r="CK79" s="218"/>
      <c r="CL79" s="218"/>
      <c r="CM79" s="218"/>
      <c r="CN79" s="218"/>
      <c r="CO79" s="218"/>
      <c r="CP79" s="218"/>
      <c r="CQ79" s="218"/>
      <c r="CR79" s="218"/>
      <c r="CS79" s="218"/>
      <c r="CT79" s="218"/>
      <c r="CU79" s="218"/>
      <c r="CV79" s="218"/>
      <c r="CW79" s="218"/>
      <c r="CX79" s="218"/>
      <c r="CY79" s="218"/>
      <c r="CZ79" s="218"/>
      <c r="DA79" s="218"/>
      <c r="DB79" s="218"/>
      <c r="DC79" s="218"/>
      <c r="DD79" s="218"/>
      <c r="DE79" s="218"/>
      <c r="DF79" s="218"/>
      <c r="DG79" s="218"/>
      <c r="DH79" s="218"/>
      <c r="DI79" s="218"/>
      <c r="DJ79" s="218"/>
      <c r="DK79" s="218"/>
      <c r="DL79" s="218"/>
      <c r="DM79" s="218"/>
      <c r="DN79" s="218"/>
      <c r="DO79" s="218"/>
      <c r="DP79" s="218"/>
      <c r="DQ79" s="218"/>
      <c r="DR79" s="218"/>
      <c r="DS79" s="218"/>
      <c r="DT79" s="218"/>
      <c r="DU79" s="218"/>
      <c r="DV79" s="218"/>
      <c r="DW79" s="218"/>
      <c r="DX79" s="218"/>
      <c r="DY79" s="218"/>
      <c r="DZ79" s="218"/>
      <c r="EA79" s="218"/>
      <c r="EB79" s="218"/>
      <c r="EC79" s="218"/>
      <c r="ED79" s="218"/>
      <c r="EE79" s="218"/>
      <c r="EF79" s="218"/>
      <c r="EG79" s="218"/>
      <c r="EH79" s="218"/>
      <c r="EI79" s="218"/>
      <c r="EJ79" s="218"/>
      <c r="EK79" s="218"/>
      <c r="EL79" s="218"/>
      <c r="EM79" s="218"/>
      <c r="EN79" s="218"/>
      <c r="EO79" s="218"/>
      <c r="EP79" s="218"/>
      <c r="EQ79" s="218"/>
      <c r="ER79" s="218"/>
      <c r="ES79" s="218"/>
      <c r="ET79" s="218"/>
      <c r="EU79" s="218"/>
      <c r="EV79" s="218"/>
      <c r="EW79" s="218"/>
      <c r="EX79" s="218"/>
      <c r="EY79" s="218"/>
      <c r="EZ79" s="218"/>
      <c r="FA79" s="218"/>
      <c r="FB79" s="218"/>
    </row>
    <row r="80" ht="22.7" customHeight="1">
      <c r="A80" t="s" s="905">
        <v>65</v>
      </c>
      <c r="B80" s="906">
        <f>((C80*2)+G80+(D80*2))/((K80*2.5)+(E80*1.5)+(F80*2.5))</f>
        <v>0</v>
      </c>
      <c r="C80" s="907">
        <f>E52+O52+X52+AG52+AP52+AY52+BH52+BQ52+BZ52+CI52+CR52+DA52+DJ52+DS52+EB52+EK52+ET52</f>
        <v>0</v>
      </c>
      <c r="D80" s="264">
        <f>D52+N52+W52+AF52+AO52+AX52+BG52+BP52+BY52+CH52+CQ52+CZ52+DI52+DR52+EA52+EJ52+ES52</f>
        <v>0</v>
      </c>
      <c r="E80" s="950">
        <f>F52+P52+Y52+AH52+AQ52+AZ52+BI52+BR52+CA52+CJ52+CS52+DB52+DK52+DT52+EC52+EL52+EU52</f>
        <v>1</v>
      </c>
      <c r="F80" s="264">
        <f>G52+Q52+Z52+AI52+AR52+BA52+BJ52+BS52+CB52+CK52+CT52+DC52+DL52+DU52+ED52+EM52+EV52</f>
        <v>0</v>
      </c>
      <c r="G80" s="265">
        <f>H52+R52+AA52+AJ52+AS52+BB52+BK52+BT52+CC52+CL52+CU52+DD52+DM52+DV52+EE52+EN52+EW52</f>
        <v>0</v>
      </c>
      <c r="H80" s="265">
        <f>I52+S52+AB52+AK52+AT52+BC52+BL52+BU52+CD52+CM52+CV52+DE52+DN52+DW52+EF52+EO52+EX52</f>
        <v>0</v>
      </c>
      <c r="I80" s="908">
        <f>((L52+U52+AD52+AM52+AV52+BE52+BN52+BW52+CF52+CO52+CX52+DG52+DP52+DY52+EH52+EQ52+EZ52)*100%)/(J52+T52+AC52+AL52+AU52+BD52+BM52+BV52+CE52+CN52+CW52+DF52+DO52+DX52+EG52+EP52+EY52)</f>
      </c>
      <c r="J80" s="444">
        <f>L52+U52+AD52+AM52+AV52+BE52+BN52+BW52+CF52+CO52+CX52+DG52+DP52+DY52+EH52+EQ52+EZ52</f>
        <v>0</v>
      </c>
      <c r="K80" s="909">
        <f>M52+V52+AE52+AN52+AW52+BF52+BO52+BX52+CG52+CP52+CY52+DH52+DQ52+DZ52+EI52+ER52+FA52</f>
        <v>0</v>
      </c>
      <c r="L80" s="955"/>
      <c r="M80" s="956">
        <v>1</v>
      </c>
      <c r="N80" s="917">
        <v>1</v>
      </c>
      <c r="O80" s="885"/>
      <c r="P80" s="915">
        <v>1</v>
      </c>
      <c r="Q80" s="957">
        <f>((AY52*2)+BB52+(AX52*2))/((BF52*2.5)+(AZ52*1.5)+(BA52*2.5))</f>
        <v>0</v>
      </c>
      <c r="R80" s="913">
        <f>((BH52*2)+BK52+(BG52*2))/((BO52*2.5)+(BI52*1.5)+(BJ52*2.5))</f>
      </c>
      <c r="S80" s="914">
        <f>((BQ52*2)+BT52+(BP52*2))/((BX52*2.5)+(BR52*1.5)+(BS52*2.5))</f>
      </c>
      <c r="T80" s="885"/>
      <c r="U80" s="915">
        <f>((CI52*2)+CL52+(CH52*2))/((CP52*2.5)+(CJ52*1.5)+(CK52*2.5))</f>
      </c>
      <c r="V80" s="916">
        <f>((CR52*2)+CU52+(CQ52*2))/((CY52*2.5)+(CS52*1.5)+(CT52*2.5))</f>
      </c>
      <c r="W80" s="917">
        <f>((DA52*2)+DD52+(CZ52*2))/((DH52*2.5)+(DB52*1.5)+(DC52*2.5))</f>
      </c>
      <c r="X80" s="914">
        <f>((DJ52*2)+DM52+(DI52*2))/((DQ52*2.5)+(DK52*1.5)+(DL52*2.5))</f>
      </c>
      <c r="Y80" s="914">
        <f>((DS52*2)+DV52+(DR52*2))/((DZ52*2.5)+(DT52*1.5)+(DU52*2.5))</f>
      </c>
      <c r="Z80" s="244">
        <f>((EB52*2)+EE52+(EA52*2))/((EI52*2.5)+(EC52*1.5)+(ED52*2.5))</f>
      </c>
      <c r="AA80" s="935"/>
      <c r="AB80" s="936"/>
      <c r="AC80" s="503"/>
      <c r="AD80" s="493"/>
      <c r="AE80" s="218"/>
      <c r="AF80" s="493"/>
      <c r="AG80" s="218"/>
      <c r="AH80" s="493"/>
      <c r="AI80" s="218"/>
      <c r="AJ80" s="493"/>
      <c r="AK80" s="218"/>
      <c r="AL80" s="493"/>
      <c r="AM80" s="218"/>
      <c r="AN80" s="493"/>
      <c r="AO80" s="218"/>
      <c r="AP80" s="493"/>
      <c r="AQ80" s="218"/>
      <c r="AR80" s="493"/>
      <c r="AS80" s="218"/>
      <c r="AT80" s="493"/>
      <c r="AU80" s="218"/>
      <c r="AV80" s="218"/>
      <c r="AW80" s="218"/>
      <c r="AX80" s="218"/>
      <c r="AY80" s="218"/>
      <c r="AZ80" s="218"/>
      <c r="BA80" s="218"/>
      <c r="BB80" s="218"/>
      <c r="BC80" s="218"/>
      <c r="BD80" s="218"/>
      <c r="BE80" s="218"/>
      <c r="BF80" s="218"/>
      <c r="BG80" s="218"/>
      <c r="BH80" s="218"/>
      <c r="BI80" s="218"/>
      <c r="BJ80" s="218"/>
      <c r="BK80" s="218"/>
      <c r="BL80" s="218"/>
      <c r="BM80" s="218"/>
      <c r="BN80" s="218"/>
      <c r="BO80" s="218"/>
      <c r="BP80" s="218"/>
      <c r="BQ80" s="218"/>
      <c r="BR80" s="218"/>
      <c r="BS80" s="218"/>
      <c r="BT80" s="218"/>
      <c r="BU80" s="218"/>
      <c r="BV80" s="218"/>
      <c r="BW80" s="218"/>
      <c r="BX80" s="218"/>
      <c r="BY80" s="218"/>
      <c r="BZ80" s="218"/>
      <c r="CA80" s="218"/>
      <c r="CB80" s="218"/>
      <c r="CC80" s="218"/>
      <c r="CD80" s="218"/>
      <c r="CE80" s="218"/>
      <c r="CF80" s="218"/>
      <c r="CG80" s="218"/>
      <c r="CH80" s="218"/>
      <c r="CI80" s="218"/>
      <c r="CJ80" s="218"/>
      <c r="CK80" s="218"/>
      <c r="CL80" s="218"/>
      <c r="CM80" s="218"/>
      <c r="CN80" s="218"/>
      <c r="CO80" s="218"/>
      <c r="CP80" s="218"/>
      <c r="CQ80" s="218"/>
      <c r="CR80" s="218"/>
      <c r="CS80" s="218"/>
      <c r="CT80" s="218"/>
      <c r="CU80" s="218"/>
      <c r="CV80" s="218"/>
      <c r="CW80" s="218"/>
      <c r="CX80" s="218"/>
      <c r="CY80" s="218"/>
      <c r="CZ80" s="218"/>
      <c r="DA80" s="218"/>
      <c r="DB80" s="218"/>
      <c r="DC80" s="218"/>
      <c r="DD80" s="218"/>
      <c r="DE80" s="218"/>
      <c r="DF80" s="218"/>
      <c r="DG80" s="218"/>
      <c r="DH80" s="218"/>
      <c r="DI80" s="218"/>
      <c r="DJ80" s="218"/>
      <c r="DK80" s="218"/>
      <c r="DL80" s="218"/>
      <c r="DM80" s="218"/>
      <c r="DN80" s="218"/>
      <c r="DO80" s="218"/>
      <c r="DP80" s="218"/>
      <c r="DQ80" s="218"/>
      <c r="DR80" s="218"/>
      <c r="DS80" s="218"/>
      <c r="DT80" s="218"/>
      <c r="DU80" s="218"/>
      <c r="DV80" s="218"/>
      <c r="DW80" s="218"/>
      <c r="DX80" s="218"/>
      <c r="DY80" s="218"/>
      <c r="DZ80" s="218"/>
      <c r="EA80" s="218"/>
      <c r="EB80" s="218"/>
      <c r="EC80" s="218"/>
      <c r="ED80" s="218"/>
      <c r="EE80" s="218"/>
      <c r="EF80" s="218"/>
      <c r="EG80" s="218"/>
      <c r="EH80" s="218"/>
      <c r="EI80" s="218"/>
      <c r="EJ80" s="218"/>
      <c r="EK80" s="218"/>
      <c r="EL80" s="218"/>
      <c r="EM80" s="218"/>
      <c r="EN80" s="218"/>
      <c r="EO80" s="218"/>
      <c r="EP80" s="218"/>
      <c r="EQ80" s="218"/>
      <c r="ER80" s="218"/>
      <c r="ES80" s="218"/>
      <c r="ET80" s="218"/>
      <c r="EU80" s="218"/>
      <c r="EV80" s="218"/>
      <c r="EW80" s="218"/>
      <c r="EX80" s="218"/>
      <c r="EY80" s="218"/>
      <c r="EZ80" s="218"/>
      <c r="FA80" s="218"/>
      <c r="FB80" s="218"/>
    </row>
    <row r="81" ht="22.7" customHeight="1">
      <c r="A81" t="s" s="920">
        <v>69</v>
      </c>
      <c r="B81" s="921">
        <f>((C81*2)+G81+(D81*2))/((K81*2.5)+(E81*1.5)+(F81*2.5))</f>
        <v>2.07547169811321</v>
      </c>
      <c r="C81" s="893">
        <f>E53+O53+X53+AG53+AP53+AY53+BH53+BQ53+BZ53+CI53+CR53+DA53+DJ53+DS53+EB53+EK53+ET53</f>
        <v>11</v>
      </c>
      <c r="D81" s="246">
        <f>D53+N53+W53+AF53+AO53+AX53+BG53+BP53+BY53+CH53+CQ53+CZ53+DI53+DR53+EA53+EJ53+ES53</f>
        <v>9</v>
      </c>
      <c r="E81" s="246">
        <f>F53+P53+Y53+AH53+AQ53+AZ53+BI53+BR53+CA53+CJ53+CS53+DB53+DK53+DT53+EC53+EL53+EU53</f>
        <v>6</v>
      </c>
      <c r="F81" s="246">
        <f>G53+Q53+Z53+AI53+AR53+BA53+BJ53+BS53+CB53+CK53+CT53+DC53+DL53+DU53+ED53+EM53+EV53</f>
        <v>4</v>
      </c>
      <c r="G81" s="247">
        <f>H53+R53+AA53+AJ53+AS53+BB53+BK53+BT53+CC53+CL53+CU53+DD53+DM53+DV53+EE53+EN53+EW53</f>
        <v>15</v>
      </c>
      <c r="H81" s="247">
        <f>I53+S53+AB53+AK53+AT53+BC53+BL53+BU53+CD53+CM53+CV53+DE53+DN53+DW53+EF53+EO53+EX53</f>
        <v>8</v>
      </c>
      <c r="I81" s="894">
        <f>((L53+U53+AD53+AM53+AV53+BE53+BN53+BW53+CF53+CO53+CX53+DG53+DP53+DY53+EH53+EQ53+EZ53)*100%)/(J53+T53+AC53+AL53+AU53+BD53+BM53+BV53+CE53+CN53+CW53+DF53+DO53+DX53+EG53+EP53+EY53)</f>
      </c>
      <c r="J81" s="247">
        <f>L53+U53+AD53+AM53+AV53+BE53+BN53+BW53+CF53+CO53+CX53+DG53+DP53+DY53+EH53+EQ53+EZ53</f>
        <v>0</v>
      </c>
      <c r="K81" s="895">
        <f>M53+V53+AE53+AN53+AW53+BF53+BO53+BX53+CG53+CP53+CY53+DH53+DQ53+DZ53+EI53+ER53+FA53</f>
        <v>3</v>
      </c>
      <c r="L81" s="922">
        <f>((E53*2)+H53+(D53*2))/((M53*2.5)+(F53*1.5)+(G53*2.5))</f>
        <v>1.07692307692308</v>
      </c>
      <c r="M81" s="946">
        <f>((O53*2)+R53+(N53*2))/((V53*2.5)+(P53*1.5)+(Q53*2.5))</f>
        <v>2.18181818181818</v>
      </c>
      <c r="N81" s="424">
        <v>7</v>
      </c>
      <c r="O81" s="898">
        <f>((AG53*2)+AJ53+(AF53*2))/((AN53*2.5)+(AH53*1.5)+(AI53*2.5))</f>
        <v>0.615384615384615</v>
      </c>
      <c r="P81" s="900">
        <v>9</v>
      </c>
      <c r="Q81" s="901">
        <f>((AY53*2)+BB53+(AX53*2))/((BF53*2.5)+(AZ53*1.5)+(BA53*2.5))</f>
        <v>2</v>
      </c>
      <c r="R81" s="428">
        <f>((BH53*2)+BK53+(BG53*2))/((BO53*2.5)+(BI53*1.5)+(BJ53*2.5))</f>
      </c>
      <c r="S81" s="429">
        <f>((BQ53*2)+BT53+(BP53*2))/((BX53*2.5)+(BR53*1.5)+(BS53*2.5))</f>
      </c>
      <c r="T81" s="926">
        <f>((BZ53*2)+CC53+(BY53*2))/((CG53*2.5)+(CA53*1.5)+(CB53*2.5))</f>
        <v>2</v>
      </c>
      <c r="U81" s="927">
        <f>((CI53*2)+CL53+(CH53*2))/((CP53*2.5)+(CJ53*1.5)+(CK53*2.5))</f>
      </c>
      <c r="V81" s="901">
        <f>((CR53*2)+CU53+(CQ53*2))/((CY53*2.5)+(CS53*1.5)+(CT53*2.5))</f>
      </c>
      <c r="W81" s="428">
        <f>((DA53*2)+DD53+(CZ53*2))/((DH53*2.5)+(DB53*1.5)+(DC53*2.5))</f>
      </c>
      <c r="X81" s="429">
        <f>((DJ53*2)+DM53+(DI53*2))/((DQ53*2.5)+(DK53*1.5)+(DL53*2.5))</f>
      </c>
      <c r="Y81" s="429">
        <f>((DS53*2)+DV53+(DR53*2))/((DZ53*2.5)+(DT53*1.5)+(DU53*2.5))</f>
      </c>
      <c r="Z81" s="902">
        <f>((EB53*2)+EE53+(EA53*2))/((EI53*2.5)+(EC53*1.5)+(ED53*2.5))</f>
      </c>
      <c r="AA81" s="448"/>
      <c r="AB81" s="939"/>
      <c r="AC81" s="503"/>
      <c r="AD81" s="493"/>
      <c r="AE81" s="218"/>
      <c r="AF81" s="493"/>
      <c r="AG81" s="218"/>
      <c r="AH81" s="493"/>
      <c r="AI81" s="218"/>
      <c r="AJ81" s="493"/>
      <c r="AK81" s="218"/>
      <c r="AL81" s="493"/>
      <c r="AM81" s="218"/>
      <c r="AN81" s="493"/>
      <c r="AO81" s="218"/>
      <c r="AP81" s="493"/>
      <c r="AQ81" s="218"/>
      <c r="AR81" s="493"/>
      <c r="AS81" s="218"/>
      <c r="AT81" s="493"/>
      <c r="AU81" s="218"/>
      <c r="AV81" s="218"/>
      <c r="AW81" s="218"/>
      <c r="AX81" s="218"/>
      <c r="AY81" s="218"/>
      <c r="AZ81" s="218"/>
      <c r="BA81" s="218"/>
      <c r="BB81" s="218"/>
      <c r="BC81" s="218"/>
      <c r="BD81" s="218"/>
      <c r="BE81" s="218"/>
      <c r="BF81" s="218"/>
      <c r="BG81" s="218"/>
      <c r="BH81" s="218"/>
      <c r="BI81" s="218"/>
      <c r="BJ81" s="218"/>
      <c r="BK81" s="218"/>
      <c r="BL81" s="218"/>
      <c r="BM81" s="218"/>
      <c r="BN81" s="218"/>
      <c r="BO81" s="218"/>
      <c r="BP81" s="218"/>
      <c r="BQ81" s="218"/>
      <c r="BR81" s="218"/>
      <c r="BS81" s="218"/>
      <c r="BT81" s="218"/>
      <c r="BU81" s="218"/>
      <c r="BV81" s="218"/>
      <c r="BW81" s="218"/>
      <c r="BX81" s="218"/>
      <c r="BY81" s="218"/>
      <c r="BZ81" s="218"/>
      <c r="CA81" s="218"/>
      <c r="CB81" s="218"/>
      <c r="CC81" s="218"/>
      <c r="CD81" s="218"/>
      <c r="CE81" s="218"/>
      <c r="CF81" s="218"/>
      <c r="CG81" s="218"/>
      <c r="CH81" s="218"/>
      <c r="CI81" s="218"/>
      <c r="CJ81" s="218"/>
      <c r="CK81" s="218"/>
      <c r="CL81" s="218"/>
      <c r="CM81" s="218"/>
      <c r="CN81" s="218"/>
      <c r="CO81" s="218"/>
      <c r="CP81" s="218"/>
      <c r="CQ81" s="218"/>
      <c r="CR81" s="218"/>
      <c r="CS81" s="218"/>
      <c r="CT81" s="218"/>
      <c r="CU81" s="218"/>
      <c r="CV81" s="218"/>
      <c r="CW81" s="218"/>
      <c r="CX81" s="218"/>
      <c r="CY81" s="218"/>
      <c r="CZ81" s="218"/>
      <c r="DA81" s="218"/>
      <c r="DB81" s="218"/>
      <c r="DC81" s="218"/>
      <c r="DD81" s="218"/>
      <c r="DE81" s="218"/>
      <c r="DF81" s="218"/>
      <c r="DG81" s="218"/>
      <c r="DH81" s="218"/>
      <c r="DI81" s="218"/>
      <c r="DJ81" s="218"/>
      <c r="DK81" s="218"/>
      <c r="DL81" s="218"/>
      <c r="DM81" s="218"/>
      <c r="DN81" s="218"/>
      <c r="DO81" s="218"/>
      <c r="DP81" s="218"/>
      <c r="DQ81" s="218"/>
      <c r="DR81" s="218"/>
      <c r="DS81" s="218"/>
      <c r="DT81" s="218"/>
      <c r="DU81" s="218"/>
      <c r="DV81" s="218"/>
      <c r="DW81" s="218"/>
      <c r="DX81" s="218"/>
      <c r="DY81" s="218"/>
      <c r="DZ81" s="218"/>
      <c r="EA81" s="218"/>
      <c r="EB81" s="218"/>
      <c r="EC81" s="218"/>
      <c r="ED81" s="218"/>
      <c r="EE81" s="218"/>
      <c r="EF81" s="218"/>
      <c r="EG81" s="218"/>
      <c r="EH81" s="218"/>
      <c r="EI81" s="218"/>
      <c r="EJ81" s="218"/>
      <c r="EK81" s="218"/>
      <c r="EL81" s="218"/>
      <c r="EM81" s="218"/>
      <c r="EN81" s="218"/>
      <c r="EO81" s="218"/>
      <c r="EP81" s="218"/>
      <c r="EQ81" s="218"/>
      <c r="ER81" s="218"/>
      <c r="ES81" s="218"/>
      <c r="ET81" s="218"/>
      <c r="EU81" s="218"/>
      <c r="EV81" s="218"/>
      <c r="EW81" s="218"/>
      <c r="EX81" s="218"/>
      <c r="EY81" s="218"/>
      <c r="EZ81" s="218"/>
      <c r="FA81" s="218"/>
      <c r="FB81" s="218"/>
    </row>
    <row r="82" ht="22.7" customHeight="1">
      <c r="A82" t="s" s="905">
        <v>68</v>
      </c>
      <c r="B82" s="906">
        <f>((C82*2)+G82+(D82*2))/((K82*2.5)+(E82*1.5)+(F82*2.5))</f>
        <v>0.904761904761905</v>
      </c>
      <c r="C82" s="907">
        <f>E54+O54+X54+AG54+AP54+AY54+BH54+BQ54+BZ54+CI54+CR54+DA54+DJ54+DS54+EB54+EK54+ET54</f>
        <v>14</v>
      </c>
      <c r="D82" s="264">
        <f>D54+N54+W54+AF54+AO54+AX54+BG54+BP54+BY54+CH54+CQ54+CZ54+DI54+DR54+EA54+EJ54+ES54</f>
        <v>4</v>
      </c>
      <c r="E82" s="264">
        <f>F54+P54+Y54+AH54+AQ54+AZ54+BI54+BR54+CA54+CJ54+CS54+DB54+DK54+DT54+EC54+EL54+EU54</f>
        <v>12</v>
      </c>
      <c r="F82" s="264">
        <f>G54+Q54+Z54+AI54+AR54+BA54+BJ54+BS54+CB54+CK54+CT54+DC54+DL54+DU54+ED54+EM54+EV54</f>
        <v>5</v>
      </c>
      <c r="G82" s="264">
        <f>H54+R54+AA54+AJ54+AS54+BB54+BK54+BT54+CC54+CL54+CU54+DD54+DM54+DV54+EE54+EN54+EW54</f>
        <v>21</v>
      </c>
      <c r="H82" s="264">
        <f>I54+S54+AB54+AK54+AT54+BC54+BL54+BU54+CD54+CM54+CV54+DE54+DN54+DW54+EF54+EO54+EX54</f>
        <v>18</v>
      </c>
      <c r="I82" s="908">
        <f>((L54+U54+AD54+AM54+AV54+BE54+BN54+BW54+CF54+CO54+CX54+DG54+DP54+DY54+EH54+EQ54+EZ54)*100%)/(J54+T54+AC54+AL54+AU54+BD54+BM54+BV54+CE54+CN54+CW54+DF54+DO54+DX54+EG54+EP54+EY54)</f>
      </c>
      <c r="J82" s="444">
        <f>L54+U54+AD54+AM54+AV54+BE54+BN54+BW54+CF54+CO54+CX54+DG54+DP54+DY54+EH54+EQ54+EZ54</f>
        <v>0</v>
      </c>
      <c r="K82" s="909">
        <f>M54+V54+AE54+AN54+AW54+BF54+BO54+BX54+CG54+CP54+CY54+DH54+DQ54+DZ54+EI54+ER54+FA54</f>
        <v>13</v>
      </c>
      <c r="L82" s="941">
        <f>((E54*2)+H54+(D54*2))/((M54*2.5)+(F54*1.5)+(G54*2.5))</f>
        <v>1.6</v>
      </c>
      <c r="M82" s="946">
        <f>((O54*2)+R54+(N54*2))/((V54*2.5)+(P54*1.5)+(Q54*2.5))</f>
        <v>0.347826086956522</v>
      </c>
      <c r="N82" s="946">
        <f>((X54*2)+AA54+(W54*2))/((AE54*2.5)+(Y54*1.5)+(Z54*2.5))</f>
        <v>2.75</v>
      </c>
      <c r="O82" s="947">
        <f>((AG54*2)+AJ54+(AF54*2))/((AN54*2.5)+(AH54*1.5)+(AI54*2.5))</f>
        <v>0.631578947368421</v>
      </c>
      <c r="P82" s="915">
        <f>((AP54*2)+AS54+(AO54*2))/((AW54*2.5)+(AQ54*1.5)+(AR54*2.5))</f>
        <v>0.875</v>
      </c>
      <c r="Q82" s="916">
        <f>((AY54*2)+BB54+(AX54*2))/((BF54*2.5)+(AZ54*1.5)+(BA54*2.5))</f>
        <v>1.81818181818182</v>
      </c>
      <c r="R82" s="913">
        <f>((BH54*2)+BK54+(BG54*2))/((BO54*2.5)+(BI54*1.5)+(BJ54*2.5))</f>
      </c>
      <c r="S82" s="914">
        <f>((BQ54*2)+BT54+(BP54*2))/((BX54*2.5)+(BR54*1.5)+(BS54*2.5))</f>
      </c>
      <c r="T82" s="244">
        <f>((BZ54*2)+CC54+(BY54*2))/((CG54*2.5)+(CA54*1.5)+(CB54*2.5))</f>
        <v>1.06666666666667</v>
      </c>
      <c r="U82" s="934">
        <f>((CI54*2)+CL54+(CH54*2))/((CP54*2.5)+(CJ54*1.5)+(CK54*2.5))</f>
        <v>0.5</v>
      </c>
      <c r="V82" s="916">
        <f>((CR54*2)+CU54+(CQ54*2))/((CY54*2.5)+(CS54*1.5)+(CT54*2.5))</f>
        <v>0.476190476190476</v>
      </c>
      <c r="W82" s="917">
        <f>((DA54*2)+DD54+(CZ54*2))/((DH54*2.5)+(DB54*1.5)+(DC54*2.5))</f>
      </c>
      <c r="X82" s="914">
        <f>((DJ54*2)+DM54+(DI54*2))/((DQ54*2.5)+(DK54*1.5)+(DL54*2.5))</f>
      </c>
      <c r="Y82" s="914">
        <f>((DS54*2)+DV54+(DR54*2))/((DZ54*2.5)+(DT54*1.5)+(DU54*2.5))</f>
      </c>
      <c r="Z82" s="244">
        <f>((EB54*2)+EE54+(EA54*2))/((EI54*2.5)+(EC54*1.5)+(ED54*2.5))</f>
      </c>
      <c r="AA82" s="918"/>
      <c r="AB82" s="919"/>
      <c r="AC82" s="503"/>
      <c r="AD82" s="493"/>
      <c r="AE82" s="218"/>
      <c r="AF82" s="493"/>
      <c r="AG82" s="218"/>
      <c r="AH82" s="493"/>
      <c r="AI82" s="218"/>
      <c r="AJ82" s="493"/>
      <c r="AK82" s="218"/>
      <c r="AL82" s="493"/>
      <c r="AM82" s="218"/>
      <c r="AN82" s="493"/>
      <c r="AO82" s="218"/>
      <c r="AP82" s="493"/>
      <c r="AQ82" s="218"/>
      <c r="AR82" s="493"/>
      <c r="AS82" s="218"/>
      <c r="AT82" s="493"/>
      <c r="AU82" s="218"/>
      <c r="AV82" s="218"/>
      <c r="AW82" s="218"/>
      <c r="AX82" s="218"/>
      <c r="AY82" s="218"/>
      <c r="AZ82" s="218"/>
      <c r="BA82" s="218"/>
      <c r="BB82" s="218"/>
      <c r="BC82" s="218"/>
      <c r="BD82" s="218"/>
      <c r="BE82" s="218"/>
      <c r="BF82" s="218"/>
      <c r="BG82" s="218"/>
      <c r="BH82" s="218"/>
      <c r="BI82" s="218"/>
      <c r="BJ82" s="218"/>
      <c r="BK82" s="218"/>
      <c r="BL82" s="218"/>
      <c r="BM82" s="218"/>
      <c r="BN82" s="218"/>
      <c r="BO82" s="218"/>
      <c r="BP82" s="218"/>
      <c r="BQ82" s="218"/>
      <c r="BR82" s="218"/>
      <c r="BS82" s="218"/>
      <c r="BT82" s="218"/>
      <c r="BU82" s="218"/>
      <c r="BV82" s="218"/>
      <c r="BW82" s="218"/>
      <c r="BX82" s="218"/>
      <c r="BY82" s="218"/>
      <c r="BZ82" s="218"/>
      <c r="CA82" s="218"/>
      <c r="CB82" s="218"/>
      <c r="CC82" s="218"/>
      <c r="CD82" s="218"/>
      <c r="CE82" s="218"/>
      <c r="CF82" s="218"/>
      <c r="CG82" s="218"/>
      <c r="CH82" s="218"/>
      <c r="CI82" s="218"/>
      <c r="CJ82" s="218"/>
      <c r="CK82" s="218"/>
      <c r="CL82" s="218"/>
      <c r="CM82" s="218"/>
      <c r="CN82" s="218"/>
      <c r="CO82" s="218"/>
      <c r="CP82" s="218"/>
      <c r="CQ82" s="218"/>
      <c r="CR82" s="218"/>
      <c r="CS82" s="218"/>
      <c r="CT82" s="218"/>
      <c r="CU82" s="218"/>
      <c r="CV82" s="218"/>
      <c r="CW82" s="218"/>
      <c r="CX82" s="218"/>
      <c r="CY82" s="218"/>
      <c r="CZ82" s="218"/>
      <c r="DA82" s="218"/>
      <c r="DB82" s="218"/>
      <c r="DC82" s="218"/>
      <c r="DD82" s="218"/>
      <c r="DE82" s="218"/>
      <c r="DF82" s="218"/>
      <c r="DG82" s="218"/>
      <c r="DH82" s="218"/>
      <c r="DI82" s="218"/>
      <c r="DJ82" s="218"/>
      <c r="DK82" s="218"/>
      <c r="DL82" s="218"/>
      <c r="DM82" s="218"/>
      <c r="DN82" s="218"/>
      <c r="DO82" s="218"/>
      <c r="DP82" s="218"/>
      <c r="DQ82" s="218"/>
      <c r="DR82" s="218"/>
      <c r="DS82" s="218"/>
      <c r="DT82" s="218"/>
      <c r="DU82" s="218"/>
      <c r="DV82" s="218"/>
      <c r="DW82" s="218"/>
      <c r="DX82" s="218"/>
      <c r="DY82" s="218"/>
      <c r="DZ82" s="218"/>
      <c r="EA82" s="218"/>
      <c r="EB82" s="218"/>
      <c r="EC82" s="218"/>
      <c r="ED82" s="218"/>
      <c r="EE82" s="218"/>
      <c r="EF82" s="218"/>
      <c r="EG82" s="218"/>
      <c r="EH82" s="218"/>
      <c r="EI82" s="218"/>
      <c r="EJ82" s="218"/>
      <c r="EK82" s="218"/>
      <c r="EL82" s="218"/>
      <c r="EM82" s="218"/>
      <c r="EN82" s="218"/>
      <c r="EO82" s="218"/>
      <c r="EP82" s="218"/>
      <c r="EQ82" s="218"/>
      <c r="ER82" s="218"/>
      <c r="ES82" s="218"/>
      <c r="ET82" s="218"/>
      <c r="EU82" s="218"/>
      <c r="EV82" s="218"/>
      <c r="EW82" s="218"/>
      <c r="EX82" s="218"/>
      <c r="EY82" s="218"/>
      <c r="EZ82" s="218"/>
      <c r="FA82" s="218"/>
      <c r="FB82" s="218"/>
    </row>
    <row r="83" ht="22.7" customHeight="1">
      <c r="A83" t="s" s="920">
        <v>70</v>
      </c>
      <c r="B83" s="921">
        <f>((C83*2)+G83+(D83*2))/((K83*2.5)+(E83*1.5)+(F83*2.5))</f>
      </c>
      <c r="C83" s="893">
        <f>E55+O55+X55+AG55+AP55+AY55+BH55+BQ55+BZ55+CI55+CR55+DA55+DJ55+DS55+EB55+EK55+ET55</f>
        <v>0</v>
      </c>
      <c r="D83" s="246">
        <f>D55+N55+W55+AF55+AO55+AX55+BG55+BP55+BY55+CH55+CQ55+CZ55+DI55+DR55+EA55+EJ55+ES55</f>
        <v>1</v>
      </c>
      <c r="E83" s="246">
        <f>F55+P55+Y55+AH55+AQ55+AZ55+BI55+BR55+CA55+CJ55+CS55+DB55+DK55+DT55+EC55+EL55+EU55</f>
        <v>0</v>
      </c>
      <c r="F83" s="246">
        <f>G55+Q55+Z55+AI55+AR55+BA55+BJ55+BS55+CB55+CK55+CT55+DC55+DL55+DU55+ED55+EM55+EV55</f>
        <v>0</v>
      </c>
      <c r="G83" s="246">
        <f>H55+R55+AA55+AJ55+AS55+BB55+BK55+BT55+CC55+CL55+CU55+DD55+DM55+DV55+EE55+EN55+EW55</f>
        <v>1</v>
      </c>
      <c r="H83" s="246">
        <f>I55+S55+AB55+AK55+AT55+BC55+BL55+BU55+CD55+CM55+CV55+DE55+DN55+DW55+EF55+EO55+EX55</f>
        <v>1</v>
      </c>
      <c r="I83" s="894">
        <f>((L55+U55+AD55+AM55+AV55+BE55+BN55+BW55+CF55+CO55+CX55+DG55+DP55+DY55+EH55+EQ55+EZ55)*100%)/(K55+T55+AC55+AL55+AU55+BD55+BM55+BV55+CE55+CN55+CW55+DF55+DO55+DX55+EG55+EP55+EY55)</f>
      </c>
      <c r="J83" s="247">
        <f>L55+U55+AD55+AM55+AV55+BE55+BN55+BW55+CF55+CO55+CX55+DG55+DP55+DY55+EH55+EQ55+EZ55</f>
        <v>0</v>
      </c>
      <c r="K83" s="895">
        <f>M55+V55+AE55+AN55+AW55+BF55+BO55+BX55+CG55+CP55+CY55+DH55+DQ55+DZ55+EI55+ER55+FA55</f>
        <v>0</v>
      </c>
      <c r="L83" s="958"/>
      <c r="M83" s="897"/>
      <c r="N83" s="959"/>
      <c r="O83" s="897"/>
      <c r="P83" s="960">
        <v>2</v>
      </c>
      <c r="Q83" s="954">
        <v>2</v>
      </c>
      <c r="R83" s="428">
        <f>((BH55*2)+BK55+(BG55*2))/((BO55*2.5)+(BI55*1.5)+(BJ55*2.5))</f>
      </c>
      <c r="S83" s="429">
        <f>((BQ55*2)+BT55+(BP55*2))/((BX55*2.5)+(BR55*1.5)+(BS55*2.5))</f>
      </c>
      <c r="T83" s="885"/>
      <c r="U83" s="900">
        <f>((CI55*2)+CL55+(CH55*2))/((CP55*2.5)+(CJ55*1.5)+(CK55*2.5))</f>
      </c>
      <c r="V83" s="901">
        <f>((CR55*2)+CU55+(CQ55*2))/((CY55*2.5)+(CS55*1.5)+(CT55*2.5))</f>
      </c>
      <c r="W83" s="428">
        <f>((DA55*2)+DD55+(CZ55*2))/((DH55*2.5)+(DB55*1.5)+(DC55*2.5))</f>
      </c>
      <c r="X83" s="429">
        <f>((DJ55*2)+DM55+(DI55*2))/((DQ55*2.5)+(DK55*1.5)+(DL55*2.5))</f>
      </c>
      <c r="Y83" s="429">
        <f>((DS55*2)+DV55+(DR55*2))/((DZ55*2.5)+(DT55*1.5)+(DU55*2.5))</f>
      </c>
      <c r="Z83" s="429">
        <f>((EB55*2)+EE55+(EA55*2))/((EI55*2.5)+(EC55*1.5)+(ED55*2.5))</f>
      </c>
      <c r="AA83" s="928"/>
      <c r="AB83" s="929"/>
      <c r="AC83" s="503"/>
      <c r="AD83" s="493"/>
      <c r="AE83" s="218"/>
      <c r="AF83" s="493"/>
      <c r="AG83" s="218"/>
      <c r="AH83" s="493"/>
      <c r="AI83" s="218"/>
      <c r="AJ83" s="493"/>
      <c r="AK83" s="218"/>
      <c r="AL83" s="493"/>
      <c r="AM83" s="218"/>
      <c r="AN83" s="493"/>
      <c r="AO83" s="218"/>
      <c r="AP83" s="493"/>
      <c r="AQ83" s="218"/>
      <c r="AR83" s="493"/>
      <c r="AS83" s="218"/>
      <c r="AT83" s="493"/>
      <c r="AU83" s="218"/>
      <c r="AV83" s="218"/>
      <c r="AW83" s="218"/>
      <c r="AX83" s="218"/>
      <c r="AY83" s="218"/>
      <c r="AZ83" s="218"/>
      <c r="BA83" s="218"/>
      <c r="BB83" s="218"/>
      <c r="BC83" s="218"/>
      <c r="BD83" s="218"/>
      <c r="BE83" s="218"/>
      <c r="BF83" s="218"/>
      <c r="BG83" s="218"/>
      <c r="BH83" s="218"/>
      <c r="BI83" s="218"/>
      <c r="BJ83" s="218"/>
      <c r="BK83" s="218"/>
      <c r="BL83" s="218"/>
      <c r="BM83" s="218"/>
      <c r="BN83" s="218"/>
      <c r="BO83" s="218"/>
      <c r="BP83" s="218"/>
      <c r="BQ83" s="218"/>
      <c r="BR83" s="218"/>
      <c r="BS83" s="218"/>
      <c r="BT83" s="218"/>
      <c r="BU83" s="218"/>
      <c r="BV83" s="218"/>
      <c r="BW83" s="218"/>
      <c r="BX83" s="218"/>
      <c r="BY83" s="218"/>
      <c r="BZ83" s="218"/>
      <c r="CA83" s="218"/>
      <c r="CB83" s="218"/>
      <c r="CC83" s="218"/>
      <c r="CD83" s="218"/>
      <c r="CE83" s="218"/>
      <c r="CF83" s="218"/>
      <c r="CG83" s="218"/>
      <c r="CH83" s="218"/>
      <c r="CI83" s="218"/>
      <c r="CJ83" s="218"/>
      <c r="CK83" s="218"/>
      <c r="CL83" s="218"/>
      <c r="CM83" s="218"/>
      <c r="CN83" s="218"/>
      <c r="CO83" s="218"/>
      <c r="CP83" s="218"/>
      <c r="CQ83" s="218"/>
      <c r="CR83" s="218"/>
      <c r="CS83" s="218"/>
      <c r="CT83" s="218"/>
      <c r="CU83" s="218"/>
      <c r="CV83" s="218"/>
      <c r="CW83" s="218"/>
      <c r="CX83" s="218"/>
      <c r="CY83" s="218"/>
      <c r="CZ83" s="218"/>
      <c r="DA83" s="218"/>
      <c r="DB83" s="218"/>
      <c r="DC83" s="218"/>
      <c r="DD83" s="218"/>
      <c r="DE83" s="218"/>
      <c r="DF83" s="218"/>
      <c r="DG83" s="218"/>
      <c r="DH83" s="218"/>
      <c r="DI83" s="218"/>
      <c r="DJ83" s="218"/>
      <c r="DK83" s="218"/>
      <c r="DL83" s="218"/>
      <c r="DM83" s="218"/>
      <c r="DN83" s="218"/>
      <c r="DO83" s="218"/>
      <c r="DP83" s="218"/>
      <c r="DQ83" s="218"/>
      <c r="DR83" s="218"/>
      <c r="DS83" s="218"/>
      <c r="DT83" s="218"/>
      <c r="DU83" s="218"/>
      <c r="DV83" s="218"/>
      <c r="DW83" s="218"/>
      <c r="DX83" s="218"/>
      <c r="DY83" s="218"/>
      <c r="DZ83" s="218"/>
      <c r="EA83" s="218"/>
      <c r="EB83" s="218"/>
      <c r="EC83" s="218"/>
      <c r="ED83" s="218"/>
      <c r="EE83" s="218"/>
      <c r="EF83" s="218"/>
      <c r="EG83" s="218"/>
      <c r="EH83" s="218"/>
      <c r="EI83" s="218"/>
      <c r="EJ83" s="218"/>
      <c r="EK83" s="218"/>
      <c r="EL83" s="218"/>
      <c r="EM83" s="218"/>
      <c r="EN83" s="218"/>
      <c r="EO83" s="218"/>
      <c r="EP83" s="218"/>
      <c r="EQ83" s="218"/>
      <c r="ER83" s="218"/>
      <c r="ES83" s="218"/>
      <c r="ET83" s="218"/>
      <c r="EU83" s="218"/>
      <c r="EV83" s="218"/>
      <c r="EW83" s="218"/>
      <c r="EX83" s="218"/>
      <c r="EY83" s="218"/>
      <c r="EZ83" s="218"/>
      <c r="FA83" s="218"/>
      <c r="FB83" s="218"/>
    </row>
    <row r="84" ht="22.7" customHeight="1">
      <c r="A84" s="905"/>
      <c r="B84" s="906">
        <f>((C84*2)+G84+(D84*2))/((K84*2.5)+(E84*1.5)+(F84*2.5))</f>
      </c>
      <c r="C84" s="907">
        <f>E56+O56+X56+AG56+AP56+AY56+BH56+BQ56+BZ56+CI56+CR56+DA56+DJ56+DS56+EB56+EK56+ET56</f>
        <v>0</v>
      </c>
      <c r="D84" s="264">
        <f>D56+N56+W56+AF56+AO56+AX56+BG56+BP56+BY56+CH56+CQ56+CZ56+DI56+DR56+EA56+EJ56+ES56</f>
        <v>0</v>
      </c>
      <c r="E84" s="264">
        <f>F56+P56+Y56+AH56+AQ56+AZ56+BI56+BR56+CA56+CJ56+CS56+DB56+DK56+DT56+EC56+EL56+EU56</f>
        <v>0</v>
      </c>
      <c r="F84" s="264">
        <f>G56+Q56+Z56+AI56+AR56+BA56+BJ56+BS56+CB56+CK56+CT56+DC56+DL56+DU56+ED56+EM56+EV56</f>
        <v>0</v>
      </c>
      <c r="G84" s="264">
        <f>H56+R56+AA56+AJ56+AS56+BB56+BK56+BT56+CC56+CL56+CU56+DD56+DM56+DV56+EE56+EN56+EW56</f>
        <v>0</v>
      </c>
      <c r="H84" s="264">
        <f>I56+S56+AB56+AK56+AT56+BC56+BL56+BU56+CD56+CM56+CV56+DE56+DN56+DW56+EF56+EO56+EX56</f>
        <v>0</v>
      </c>
      <c r="I84" s="908">
        <f>((L56+U56+AD56+AM56+AV56+BE56+BN56+BW56+CF56+CO56+CX56+DG56+DP56+DY56+EH56+EQ56+EZ56)*100%)/(K56+T56+AC56+AL56+AU56+BD56+BM56+BV56+CE56+CN56+CW56+DF56+DO56+DX56+EG56+EP56+EY56)</f>
      </c>
      <c r="J84" s="444">
        <f>L56+U56+AD56+AM56+AV56+BE56+BN56+BW56+CF56+CO56+CX56+DG56+DP56+DY56+EH56+EQ56+EZ56</f>
        <v>0</v>
      </c>
      <c r="K84" s="909">
        <f>M56+V56+AE56+AN56+AW56+BF56+BO56+BX56+CG56+CP56+CY56+DH56+DQ56+DZ56+EI56+ER56+FA56</f>
        <v>0</v>
      </c>
      <c r="L84" s="961"/>
      <c r="M84" s="911"/>
      <c r="N84" s="962"/>
      <c r="O84" s="963"/>
      <c r="P84" s="963"/>
      <c r="Q84" s="911"/>
      <c r="R84" s="244">
        <f>((BH56*2)+BK56+(BG56*2))/((BO56*2.5)+(BI56*1.5)+(BJ56*2.5))</f>
      </c>
      <c r="S84" s="914">
        <f>((BQ56*2)+BT56+(BP56*2))/((BX56*2.5)+(BR56*1.5)+(BS56*2.5))</f>
      </c>
      <c r="T84" s="964"/>
      <c r="U84" s="915">
        <f>((CI56*2)+CL56+(CH56*2))/((CP56*2.5)+(CJ56*1.5)+(CK56*2.5))</f>
      </c>
      <c r="V84" s="916">
        <f>((CR56*2)+CU56+(CQ56*2))/((CY56*2.5)+(CS56*1.5)+(CT56*2.5))</f>
      </c>
      <c r="W84" s="917">
        <f>((DA56*2)+DD56+(CZ56*2))/((DH56*2.5)+(DB56*1.5)+(DC56*2.5))</f>
      </c>
      <c r="X84" s="914">
        <f>((DJ56*2)+DM56+(DI56*2))/((DQ56*2.5)+(DK56*1.5)+(DL56*2.5))</f>
      </c>
      <c r="Y84" s="914">
        <f>((DS56*2)+DV56+(DR56*2))/((DZ56*2.5)+(DT56*1.5)+(DU56*2.5))</f>
      </c>
      <c r="Z84" s="244">
        <f>((EB56*2)+EE56+(EA56*2))/((EI56*2.5)+(EC56*1.5)+(ED56*2.5))</f>
      </c>
      <c r="AA84" s="935"/>
      <c r="AB84" s="936"/>
      <c r="AC84" s="503"/>
      <c r="AD84" s="493"/>
      <c r="AE84" s="218"/>
      <c r="AF84" s="493"/>
      <c r="AG84" s="218"/>
      <c r="AH84" s="493"/>
      <c r="AI84" s="218"/>
      <c r="AJ84" s="493"/>
      <c r="AK84" s="218"/>
      <c r="AL84" s="493"/>
      <c r="AM84" s="218"/>
      <c r="AN84" s="493"/>
      <c r="AO84" s="218"/>
      <c r="AP84" s="493"/>
      <c r="AQ84" s="218"/>
      <c r="AR84" s="493"/>
      <c r="AS84" s="218"/>
      <c r="AT84" s="493"/>
      <c r="AU84" s="218"/>
      <c r="AV84" s="218"/>
      <c r="AW84" s="218"/>
      <c r="AX84" s="218"/>
      <c r="AY84" s="218"/>
      <c r="AZ84" s="218"/>
      <c r="BA84" s="218"/>
      <c r="BB84" s="218"/>
      <c r="BC84" s="218"/>
      <c r="BD84" s="218"/>
      <c r="BE84" s="218"/>
      <c r="BF84" s="218"/>
      <c r="BG84" s="218"/>
      <c r="BH84" s="218"/>
      <c r="BI84" s="218"/>
      <c r="BJ84" s="218"/>
      <c r="BK84" s="218"/>
      <c r="BL84" s="218"/>
      <c r="BM84" s="218"/>
      <c r="BN84" s="218"/>
      <c r="BO84" s="218"/>
      <c r="BP84" s="218"/>
      <c r="BQ84" s="218"/>
      <c r="BR84" s="218"/>
      <c r="BS84" s="218"/>
      <c r="BT84" s="218"/>
      <c r="BU84" s="218"/>
      <c r="BV84" s="218"/>
      <c r="BW84" s="218"/>
      <c r="BX84" s="218"/>
      <c r="BY84" s="218"/>
      <c r="BZ84" s="218"/>
      <c r="CA84" s="218"/>
      <c r="CB84" s="218"/>
      <c r="CC84" s="218"/>
      <c r="CD84" s="218"/>
      <c r="CE84" s="218"/>
      <c r="CF84" s="218"/>
      <c r="CG84" s="218"/>
      <c r="CH84" s="218"/>
      <c r="CI84" s="218"/>
      <c r="CJ84" s="218"/>
      <c r="CK84" s="218"/>
      <c r="CL84" s="218"/>
      <c r="CM84" s="218"/>
      <c r="CN84" s="218"/>
      <c r="CO84" s="218"/>
      <c r="CP84" s="218"/>
      <c r="CQ84" s="218"/>
      <c r="CR84" s="218"/>
      <c r="CS84" s="218"/>
      <c r="CT84" s="218"/>
      <c r="CU84" s="218"/>
      <c r="CV84" s="218"/>
      <c r="CW84" s="218"/>
      <c r="CX84" s="218"/>
      <c r="CY84" s="218"/>
      <c r="CZ84" s="218"/>
      <c r="DA84" s="218"/>
      <c r="DB84" s="218"/>
      <c r="DC84" s="218"/>
      <c r="DD84" s="218"/>
      <c r="DE84" s="218"/>
      <c r="DF84" s="218"/>
      <c r="DG84" s="218"/>
      <c r="DH84" s="218"/>
      <c r="DI84" s="218"/>
      <c r="DJ84" s="218"/>
      <c r="DK84" s="218"/>
      <c r="DL84" s="218"/>
      <c r="DM84" s="218"/>
      <c r="DN84" s="218"/>
      <c r="DO84" s="218"/>
      <c r="DP84" s="218"/>
      <c r="DQ84" s="218"/>
      <c r="DR84" s="218"/>
      <c r="DS84" s="218"/>
      <c r="DT84" s="218"/>
      <c r="DU84" s="218"/>
      <c r="DV84" s="218"/>
      <c r="DW84" s="218"/>
      <c r="DX84" s="218"/>
      <c r="DY84" s="218"/>
      <c r="DZ84" s="218"/>
      <c r="EA84" s="218"/>
      <c r="EB84" s="218"/>
      <c r="EC84" s="218"/>
      <c r="ED84" s="218"/>
      <c r="EE84" s="218"/>
      <c r="EF84" s="218"/>
      <c r="EG84" s="218"/>
      <c r="EH84" s="218"/>
      <c r="EI84" s="218"/>
      <c r="EJ84" s="218"/>
      <c r="EK84" s="218"/>
      <c r="EL84" s="218"/>
      <c r="EM84" s="218"/>
      <c r="EN84" s="218"/>
      <c r="EO84" s="218"/>
      <c r="EP84" s="218"/>
      <c r="EQ84" s="218"/>
      <c r="ER84" s="218"/>
      <c r="ES84" s="218"/>
      <c r="ET84" s="218"/>
      <c r="EU84" s="218"/>
      <c r="EV84" s="218"/>
      <c r="EW84" s="218"/>
      <c r="EX84" s="218"/>
      <c r="EY84" s="218"/>
      <c r="EZ84" s="218"/>
      <c r="FA84" s="218"/>
      <c r="FB84" s="218"/>
    </row>
    <row r="85" ht="22.7" customHeight="1">
      <c r="A85" s="920"/>
      <c r="B85" s="965">
        <f>((C85*2)+G85+(D85*2))/((K85*2.5)+(E85*1.5)+(F85*2.5))</f>
      </c>
      <c r="C85" s="966">
        <f>E57+O57+X57+AG57+AP57+AY57+BH57+BQ57+BZ57+CI57+CR57+DA57+DJ57+DS57+EB57+EK57+ET57</f>
        <v>0</v>
      </c>
      <c r="D85" s="360">
        <f>D57+N57+W57+AF57+AO57+AX57+BG57+BP57+BY57+CH57+CQ57+CZ57+DI57+DR57+EA57+EJ57+ES57</f>
        <v>0</v>
      </c>
      <c r="E85" s="360">
        <f>F57+P57+Y57+AH57+AQ57+AZ57+BI57+BR57+CA57+CJ57+CS57+DB57+DK57+DT57+EC57+EL57+EU57</f>
        <v>0</v>
      </c>
      <c r="F85" s="360">
        <f>G57+Q57+Z57+AI57+AR57+BA57+BJ57+BS57+CB57+CK57+CT57+DC57+DL57+DU57+ED57+EM57+EV57</f>
        <v>0</v>
      </c>
      <c r="G85" s="360">
        <f>H57+R57+AA57+AJ57+AS57+BB57+BK57+BT57+CC57+CL57+CU57+DD57+DM57+DV57+EE57+EN57+EW57</f>
        <v>0</v>
      </c>
      <c r="H85" s="360">
        <f>I57+S57+AB57+AK57+AT57+BC57+BL57+BU57+CD57+CM57+CV57+DE57+DN57+DW57+EF57+EO57+EX57</f>
        <v>0</v>
      </c>
      <c r="I85" s="967">
        <f>((L57+U57+AD57+AM57+AV57+BE57+BN57+BW57+CF57+CO57+CX57+DG57+DP57+DY57+EH57+EQ57+EZ57)*100%)/(K57+T57+AC57+AL57+AU57+BD57+BM57+BV57+CE57+CN57+CW57+DF57+DO57+DX57+EG57+EP57+EY57)</f>
      </c>
      <c r="J85" s="361">
        <f>L57+U57+AD57+AM57+AV57+BE57+BN57+BW57+CF57+CO57+CX57+DG57+DP57+DY57+EH57+EQ57+EZ57</f>
        <v>0</v>
      </c>
      <c r="K85" s="968">
        <f>M57+V57+AE57+AN57+AW57+BF57+BO57+BX57+CG57+CP57+CY57+DH57+DQ57+DZ57+EI57+ER57+FA57</f>
        <v>0</v>
      </c>
      <c r="L85" s="955"/>
      <c r="M85" s="969"/>
      <c r="N85" s="970"/>
      <c r="O85" s="971"/>
      <c r="P85" s="971"/>
      <c r="Q85" s="969"/>
      <c r="R85" s="448">
        <f>((BH57*2)+BK57+(BG57*2))/((BO57*2.5)+(BI57*1.5)+(BJ57*2.5))</f>
      </c>
      <c r="S85" s="430">
        <f>((BQ57*2)+BT57+(BP57*2))/((BX57*2.5)+(BR57*1.5)+(BS57*2.5))</f>
      </c>
      <c r="T85" s="885"/>
      <c r="U85" s="972">
        <f>((CI57*2)+CL57+(CH57*2))/((CP57*2.5)+(CJ57*1.5)+(CK57*2.5))</f>
      </c>
      <c r="V85" s="938">
        <f>((CR57*2)+CU57+(CQ57*2))/((CY57*2.5)+(CS57*1.5)+(CT57*2.5))</f>
      </c>
      <c r="W85" s="448">
        <f>((DA57*2)+DD57+(CZ57*2))/((DH57*2.5)+(DB57*1.5)+(DC57*2.5))</f>
      </c>
      <c r="X85" s="430">
        <f>((DJ57*2)+DM57+(DI57*2))/((DQ57*2.5)+(DK57*1.5)+(DL57*2.5))</f>
      </c>
      <c r="Y85" s="430">
        <f>((DS57*2)+DV57+(DR57*2))/((DZ57*2.5)+(DT57*1.5)+(DU57*2.5))</f>
      </c>
      <c r="Z85" s="953">
        <f>((EB57*2)+EE57+(EA57*2))/((EI57*2.5)+(EC57*1.5)+(ED57*2.5))</f>
      </c>
      <c r="AA85" s="448"/>
      <c r="AB85" s="939"/>
      <c r="AC85" s="503"/>
      <c r="AD85" s="493"/>
      <c r="AE85" s="218"/>
      <c r="AF85" s="493"/>
      <c r="AG85" s="218"/>
      <c r="AH85" s="493"/>
      <c r="AI85" s="218"/>
      <c r="AJ85" s="493"/>
      <c r="AK85" s="218"/>
      <c r="AL85" s="493"/>
      <c r="AM85" s="218"/>
      <c r="AN85" s="493"/>
      <c r="AO85" s="218"/>
      <c r="AP85" s="493"/>
      <c r="AQ85" s="218"/>
      <c r="AR85" s="493"/>
      <c r="AS85" s="218"/>
      <c r="AT85" s="493"/>
      <c r="AU85" s="218"/>
      <c r="AV85" s="218"/>
      <c r="AW85" s="218"/>
      <c r="AX85" s="218"/>
      <c r="AY85" s="218"/>
      <c r="AZ85" s="218"/>
      <c r="BA85" s="218"/>
      <c r="BB85" s="218"/>
      <c r="BC85" s="218"/>
      <c r="BD85" s="218"/>
      <c r="BE85" s="218"/>
      <c r="BF85" s="218"/>
      <c r="BG85" s="218"/>
      <c r="BH85" s="218"/>
      <c r="BI85" s="218"/>
      <c r="BJ85" s="218"/>
      <c r="BK85" s="218"/>
      <c r="BL85" s="218"/>
      <c r="BM85" s="218"/>
      <c r="BN85" s="218"/>
      <c r="BO85" s="218"/>
      <c r="BP85" s="218"/>
      <c r="BQ85" s="218"/>
      <c r="BR85" s="218"/>
      <c r="BS85" s="218"/>
      <c r="BT85" s="218"/>
      <c r="BU85" s="218"/>
      <c r="BV85" s="218"/>
      <c r="BW85" s="218"/>
      <c r="BX85" s="218"/>
      <c r="BY85" s="218"/>
      <c r="BZ85" s="218"/>
      <c r="CA85" s="218"/>
      <c r="CB85" s="218"/>
      <c r="CC85" s="218"/>
      <c r="CD85" s="218"/>
      <c r="CE85" s="218"/>
      <c r="CF85" s="218"/>
      <c r="CG85" s="218"/>
      <c r="CH85" s="218"/>
      <c r="CI85" s="218"/>
      <c r="CJ85" s="218"/>
      <c r="CK85" s="218"/>
      <c r="CL85" s="218"/>
      <c r="CM85" s="218"/>
      <c r="CN85" s="218"/>
      <c r="CO85" s="218"/>
      <c r="CP85" s="218"/>
      <c r="CQ85" s="218"/>
      <c r="CR85" s="218"/>
      <c r="CS85" s="218"/>
      <c r="CT85" s="218"/>
      <c r="CU85" s="218"/>
      <c r="CV85" s="218"/>
      <c r="CW85" s="218"/>
      <c r="CX85" s="218"/>
      <c r="CY85" s="218"/>
      <c r="CZ85" s="218"/>
      <c r="DA85" s="218"/>
      <c r="DB85" s="218"/>
      <c r="DC85" s="218"/>
      <c r="DD85" s="218"/>
      <c r="DE85" s="218"/>
      <c r="DF85" s="218"/>
      <c r="DG85" s="218"/>
      <c r="DH85" s="218"/>
      <c r="DI85" s="218"/>
      <c r="DJ85" s="218"/>
      <c r="DK85" s="218"/>
      <c r="DL85" s="218"/>
      <c r="DM85" s="218"/>
      <c r="DN85" s="218"/>
      <c r="DO85" s="218"/>
      <c r="DP85" s="218"/>
      <c r="DQ85" s="218"/>
      <c r="DR85" s="218"/>
      <c r="DS85" s="218"/>
      <c r="DT85" s="218"/>
      <c r="DU85" s="218"/>
      <c r="DV85" s="218"/>
      <c r="DW85" s="218"/>
      <c r="DX85" s="218"/>
      <c r="DY85" s="218"/>
      <c r="DZ85" s="218"/>
      <c r="EA85" s="218"/>
      <c r="EB85" s="218"/>
      <c r="EC85" s="218"/>
      <c r="ED85" s="218"/>
      <c r="EE85" s="218"/>
      <c r="EF85" s="218"/>
      <c r="EG85" s="218"/>
      <c r="EH85" s="218"/>
      <c r="EI85" s="218"/>
      <c r="EJ85" s="218"/>
      <c r="EK85" s="218"/>
      <c r="EL85" s="218"/>
      <c r="EM85" s="218"/>
      <c r="EN85" s="218"/>
      <c r="EO85" s="218"/>
      <c r="EP85" s="218"/>
      <c r="EQ85" s="218"/>
      <c r="ER85" s="218"/>
      <c r="ES85" s="218"/>
      <c r="ET85" s="218"/>
      <c r="EU85" s="218"/>
      <c r="EV85" s="218"/>
      <c r="EW85" s="218"/>
      <c r="EX85" s="218"/>
      <c r="EY85" s="218"/>
      <c r="EZ85" s="218"/>
      <c r="FA85" s="218"/>
      <c r="FB85" s="218"/>
    </row>
    <row r="86" ht="22.7" customHeight="1">
      <c r="A86" t="s" s="973">
        <v>162</v>
      </c>
      <c r="B86" s="974">
        <f>AVERAGE($B68:$B85)</f>
      </c>
      <c r="C86" s="975">
        <f>SUM(C68:C85)</f>
        <v>74</v>
      </c>
      <c r="D86" s="371">
        <f>SUM(D68:D85)</f>
        <v>134</v>
      </c>
      <c r="E86" s="371">
        <f>SUM(E68:E85)</f>
        <v>127</v>
      </c>
      <c r="F86" s="371">
        <f>SUM(F68:F85)</f>
        <v>25</v>
      </c>
      <c r="G86" s="371">
        <f>SUM(G68:G85)</f>
        <v>228</v>
      </c>
      <c r="H86" s="371">
        <f>SUM(H68:H85)</f>
        <v>109</v>
      </c>
      <c r="I86" s="976">
        <f>I79</f>
        <v>0.884615384615385</v>
      </c>
      <c r="J86" s="371">
        <f>SUM(J68:J85)</f>
        <v>27</v>
      </c>
      <c r="K86" s="977">
        <f>SUM(K68:K85)</f>
        <v>116</v>
      </c>
      <c r="L86" s="978">
        <f>AVERAGE(L68,L69,L71,L72,L73,L74,L76,L78,L79,L81,L82)</f>
        <v>2.30671823719952</v>
      </c>
      <c r="M86" s="979"/>
      <c r="N86" s="979">
        <f>AVERAGE(N68,N69,N71,N73,N75,N76,N77,N78,N79,N80,N81,N82)</f>
        <v>1.64900793650794</v>
      </c>
      <c r="O86" s="980">
        <f>AVERAGE(O68,O69,O72,O74,O75,O76,O77,O78,O79,O81,O82)</f>
        <v>1.18191019506809</v>
      </c>
      <c r="P86" s="981">
        <f>AVERAGE(P68,P71,P72,P73,P74,P77,P78,P79,P80,P81,P82,P83)</f>
        <v>1.91774336046263</v>
      </c>
      <c r="Q86" s="982">
        <f>AVERAGE(Q69,Q71,Q72,Q73,Q74,Q75,Q77,Q78,Q80,Q81,Q82,Q83)</f>
        <v>1.83335858585859</v>
      </c>
      <c r="R86" s="979"/>
      <c r="S86" s="979"/>
      <c r="T86" s="980">
        <f>AVERAGE(T68,T71,T72,T73,T74,T76,T77,T79,T81,T82)</f>
        <v>1.15147863247863</v>
      </c>
      <c r="U86" s="981"/>
      <c r="V86" s="982"/>
      <c r="W86" s="979"/>
      <c r="X86" s="980"/>
      <c r="Y86" s="983"/>
      <c r="Z86" s="981"/>
      <c r="AA86" s="984"/>
      <c r="AB86" s="985"/>
      <c r="AC86" s="390"/>
      <c r="AD86" s="493"/>
      <c r="AE86" s="390"/>
      <c r="AF86" s="493"/>
      <c r="AG86" s="390"/>
      <c r="AH86" s="493"/>
      <c r="AI86" s="390"/>
      <c r="AJ86" s="493"/>
      <c r="AK86" s="390"/>
      <c r="AL86" s="493"/>
      <c r="AM86" s="390"/>
      <c r="AN86" s="493"/>
      <c r="AO86" s="390"/>
      <c r="AP86" s="493"/>
      <c r="AQ86" s="390"/>
      <c r="AR86" s="493"/>
      <c r="AS86" s="390"/>
      <c r="AT86" s="493"/>
      <c r="AU86" s="390"/>
      <c r="AV86" s="390"/>
      <c r="AW86" s="390"/>
      <c r="AX86" s="390"/>
      <c r="AY86" s="390"/>
      <c r="AZ86" s="390"/>
      <c r="BA86" s="390"/>
      <c r="BB86" s="390"/>
      <c r="BC86" s="390"/>
      <c r="BD86" s="390"/>
      <c r="BE86" s="390"/>
      <c r="BF86" s="390"/>
      <c r="BG86" s="390"/>
      <c r="BH86" s="390"/>
      <c r="BI86" s="390"/>
      <c r="BJ86" s="390"/>
      <c r="BK86" s="390"/>
      <c r="BL86" s="390"/>
      <c r="BM86" s="390"/>
      <c r="BN86" s="390"/>
      <c r="BO86" s="390"/>
      <c r="BP86" s="390"/>
      <c r="BQ86" s="390"/>
      <c r="BR86" s="390"/>
      <c r="BS86" s="390"/>
      <c r="BT86" s="390"/>
      <c r="BU86" s="390"/>
      <c r="BV86" s="390"/>
      <c r="BW86" s="390"/>
      <c r="BX86" s="390"/>
      <c r="BY86" s="390"/>
      <c r="BZ86" s="390"/>
      <c r="CA86" s="390"/>
      <c r="CB86" s="390"/>
      <c r="CC86" s="390"/>
      <c r="CD86" s="390"/>
      <c r="CE86" s="390"/>
      <c r="CF86" s="390"/>
      <c r="CG86" s="390"/>
      <c r="CH86" s="390"/>
      <c r="CI86" s="390"/>
      <c r="CJ86" s="390"/>
      <c r="CK86" s="390"/>
      <c r="CL86" s="390"/>
      <c r="CM86" s="390"/>
      <c r="CN86" s="390"/>
      <c r="CO86" s="390"/>
      <c r="CP86" s="390"/>
      <c r="CQ86" s="390"/>
      <c r="CR86" s="390"/>
      <c r="CS86" s="390"/>
      <c r="CT86" s="390"/>
      <c r="CU86" s="390"/>
      <c r="CV86" s="390"/>
      <c r="CW86" s="390"/>
      <c r="CX86" s="390"/>
      <c r="CY86" s="390"/>
      <c r="CZ86" s="390"/>
      <c r="DA86" s="390"/>
      <c r="DB86" s="390"/>
      <c r="DC86" s="390"/>
      <c r="DD86" s="390"/>
      <c r="DE86" s="390"/>
      <c r="DF86" s="390"/>
      <c r="DG86" s="390"/>
      <c r="DH86" s="390"/>
      <c r="DI86" s="390"/>
      <c r="DJ86" s="390"/>
      <c r="DK86" s="390"/>
      <c r="DL86" s="390"/>
      <c r="DM86" s="390"/>
      <c r="DN86" s="390"/>
      <c r="DO86" s="390"/>
      <c r="DP86" s="390"/>
      <c r="DQ86" s="390"/>
      <c r="DR86" s="390"/>
      <c r="DS86" s="390"/>
      <c r="DT86" s="390"/>
      <c r="DU86" s="390"/>
      <c r="DV86" s="390"/>
      <c r="DW86" s="390"/>
      <c r="DX86" s="390"/>
      <c r="DY86" s="390"/>
      <c r="DZ86" s="390"/>
      <c r="EA86" s="390"/>
      <c r="EB86" s="390"/>
      <c r="EC86" s="390"/>
      <c r="ED86" s="390"/>
      <c r="EE86" s="390"/>
      <c r="EF86" s="390"/>
      <c r="EG86" s="390"/>
      <c r="EH86" s="390"/>
      <c r="EI86" s="390"/>
      <c r="EJ86" s="390"/>
      <c r="EK86" s="390"/>
      <c r="EL86" s="390"/>
      <c r="EM86" s="390"/>
      <c r="EN86" s="390"/>
      <c r="EO86" s="390"/>
      <c r="EP86" s="390"/>
      <c r="EQ86" s="390"/>
      <c r="ER86" s="390"/>
      <c r="ES86" s="390"/>
      <c r="ET86" s="390"/>
      <c r="EU86" s="390"/>
      <c r="EV86" s="390"/>
      <c r="EW86" s="390"/>
      <c r="EX86" s="390"/>
      <c r="EY86" s="390"/>
      <c r="EZ86" s="390"/>
      <c r="FA86" s="390"/>
      <c r="FB86" s="390"/>
    </row>
    <row r="87" ht="22.7" customHeight="1">
      <c r="A87" t="s" s="986">
        <v>72</v>
      </c>
      <c r="B87" t="s" s="987">
        <v>164</v>
      </c>
      <c r="C87" t="s" s="988">
        <v>81</v>
      </c>
      <c r="D87" t="s" s="395">
        <v>82</v>
      </c>
      <c r="E87" t="s" s="395">
        <v>76</v>
      </c>
      <c r="F87" t="s" s="395">
        <v>77</v>
      </c>
      <c r="G87" t="s" s="395">
        <v>78</v>
      </c>
      <c r="H87" t="s" s="395">
        <v>40</v>
      </c>
      <c r="I87" t="s" s="395">
        <v>165</v>
      </c>
      <c r="J87" t="s" s="395">
        <v>80</v>
      </c>
      <c r="K87" s="989"/>
      <c r="L87" t="s" s="990">
        <v>166</v>
      </c>
      <c r="M87" s="991"/>
      <c r="N87" s="991"/>
      <c r="O87" s="991"/>
      <c r="P87" s="992"/>
      <c r="Q87" s="993"/>
      <c r="R87" s="991"/>
      <c r="S87" s="991"/>
      <c r="T87" s="991"/>
      <c r="U87" s="992"/>
      <c r="V87" s="993"/>
      <c r="W87" s="991"/>
      <c r="X87" s="994"/>
      <c r="Y87" s="995"/>
      <c r="Z87" s="996"/>
      <c r="AA87" s="997"/>
      <c r="AB87" s="998"/>
      <c r="AC87" s="218"/>
      <c r="AD87" s="493"/>
      <c r="AE87" s="218"/>
      <c r="AF87" s="493"/>
      <c r="AG87" s="218"/>
      <c r="AH87" s="493"/>
      <c r="AI87" s="218"/>
      <c r="AJ87" s="493"/>
      <c r="AK87" s="218"/>
      <c r="AL87" s="493"/>
      <c r="AM87" s="218"/>
      <c r="AN87" s="493"/>
      <c r="AO87" s="218"/>
      <c r="AP87" s="493"/>
      <c r="AQ87" s="218"/>
      <c r="AR87" s="493"/>
      <c r="AS87" s="218"/>
      <c r="AT87" s="493"/>
      <c r="AU87" s="218"/>
      <c r="AV87" s="218"/>
      <c r="AW87" s="218"/>
      <c r="AX87" s="218"/>
      <c r="AY87" s="218"/>
      <c r="AZ87" s="218"/>
      <c r="BA87" s="218"/>
      <c r="BB87" s="218"/>
      <c r="BC87" s="218"/>
      <c r="BD87" s="218"/>
      <c r="BE87" s="218"/>
      <c r="BF87" s="218"/>
      <c r="BG87" s="218"/>
      <c r="BH87" s="218"/>
      <c r="BI87" s="218"/>
      <c r="BJ87" s="218"/>
      <c r="BK87" s="218"/>
      <c r="BL87" s="218"/>
      <c r="BM87" s="218"/>
      <c r="BN87" s="218"/>
      <c r="BO87" s="218"/>
      <c r="BP87" s="218"/>
      <c r="BQ87" s="218"/>
      <c r="BR87" s="218"/>
      <c r="BS87" s="218"/>
      <c r="BT87" s="218"/>
      <c r="BU87" s="218"/>
      <c r="BV87" s="218"/>
      <c r="BW87" s="218"/>
      <c r="BX87" s="218"/>
      <c r="BY87" s="218"/>
      <c r="BZ87" s="218"/>
      <c r="CA87" s="218"/>
      <c r="CB87" s="218"/>
      <c r="CC87" s="218"/>
      <c r="CD87" s="218"/>
      <c r="CE87" s="218"/>
      <c r="CF87" s="218"/>
      <c r="CG87" s="218"/>
      <c r="CH87" s="218"/>
      <c r="CI87" s="218"/>
      <c r="CJ87" s="218"/>
      <c r="CK87" s="218"/>
      <c r="CL87" s="218"/>
      <c r="CM87" s="218"/>
      <c r="CN87" s="218"/>
      <c r="CO87" s="218"/>
      <c r="CP87" s="218"/>
      <c r="CQ87" s="218"/>
      <c r="CR87" s="218"/>
      <c r="CS87" s="218"/>
      <c r="CT87" s="218"/>
      <c r="CU87" s="218"/>
      <c r="CV87" s="218"/>
      <c r="CW87" s="218"/>
      <c r="CX87" s="218"/>
      <c r="CY87" s="218"/>
      <c r="CZ87" s="218"/>
      <c r="DA87" s="218"/>
      <c r="DB87" s="218"/>
      <c r="DC87" s="218"/>
      <c r="DD87" s="218"/>
      <c r="DE87" s="218"/>
      <c r="DF87" s="218"/>
      <c r="DG87" s="218"/>
      <c r="DH87" s="218"/>
      <c r="DI87" s="218"/>
      <c r="DJ87" s="218"/>
      <c r="DK87" s="218"/>
      <c r="DL87" s="218"/>
      <c r="DM87" s="218"/>
      <c r="DN87" s="218"/>
      <c r="DO87" s="218"/>
      <c r="DP87" s="218"/>
      <c r="DQ87" s="218"/>
      <c r="DR87" s="218"/>
      <c r="DS87" s="218"/>
      <c r="DT87" s="218"/>
      <c r="DU87" s="218"/>
      <c r="DV87" s="218"/>
      <c r="DW87" s="218"/>
      <c r="DX87" s="218"/>
      <c r="DY87" s="218"/>
      <c r="DZ87" s="218"/>
      <c r="EA87" s="218"/>
      <c r="EB87" s="218"/>
      <c r="EC87" s="218"/>
      <c r="ED87" s="218"/>
      <c r="EE87" s="218"/>
      <c r="EF87" s="218"/>
      <c r="EG87" s="218"/>
      <c r="EH87" s="218"/>
      <c r="EI87" s="218"/>
      <c r="EJ87" s="218"/>
      <c r="EK87" s="218"/>
      <c r="EL87" s="218"/>
      <c r="EM87" s="218"/>
      <c r="EN87" s="218"/>
      <c r="EO87" s="218"/>
      <c r="EP87" s="218"/>
      <c r="EQ87" s="218"/>
      <c r="ER87" s="218"/>
      <c r="ES87" s="218"/>
      <c r="ET87" s="218"/>
      <c r="EU87" s="218"/>
      <c r="EV87" s="218"/>
      <c r="EW87" s="218"/>
      <c r="EX87" s="218"/>
      <c r="EY87" s="218"/>
      <c r="EZ87" s="218"/>
      <c r="FA87" s="218"/>
      <c r="FB87" s="218"/>
    </row>
    <row r="88" ht="22.7" customHeight="1">
      <c r="A88" t="s" s="999">
        <v>83</v>
      </c>
      <c r="B88" s="1000">
        <f>((D88*100)/(D88+J88))+((E88+G88)*2)+(H88*1.5)-(I88*2)</f>
        <v>76.7956989247312</v>
      </c>
      <c r="C88" s="1001">
        <f>(D88*100%)/(D88+J88)</f>
        <v>0.327956989247312</v>
      </c>
      <c r="D88" s="420">
        <f>M60+V60+AE60+AN60+AW60+BF60+BO60+BX60+CG60+CP60+CY60+DH60+DQ60+DZ60+EI60+ER60+FA60</f>
        <v>61</v>
      </c>
      <c r="E88" s="420">
        <f>F60+P60+Y60+AH60+AQ60+AZ60+BI60+BR60+CA60+CJ60+CS60+DB60+DK60+DT60+EC60+EL60+EU60</f>
        <v>11</v>
      </c>
      <c r="F88" s="420">
        <f>G60+Q60+Z60+AI60+AR60+BA60+BJ60+BS60+CB60+CK60+CT60+DC60+DL60+DU60+ED60+EM60+EV60</f>
        <v>35</v>
      </c>
      <c r="G88" s="420">
        <f>H60+R60+AA60+AJ60+AS60+BB60+BK60+BT60+CC60+CL60+CU60+DD60+DM60+DV60+EE60+EN60+EW60</f>
        <v>15</v>
      </c>
      <c r="H88" s="420">
        <f>D60+N60+W60+AF60+AO60+AX60+BG60+BP60+BY60+CH60+CQ60+CZ60+DI60+DR60+EA60+EJ60+ES60</f>
        <v>4</v>
      </c>
      <c r="I88" s="420">
        <f>E60+O60+X60+AG60+AP60+AY60+BH60+BQ60+BZ60+CI60+CR60+DA60+DJ60+DS60+EB60+EK60+ET60</f>
        <v>7</v>
      </c>
      <c r="J88" s="420">
        <f>J60+T60+AC60+AL60+AU60+BD60+BM60+BV60+CE60+CN60+CW60+DF60+DO60+DX60+EG60+EP60+EY60</f>
        <v>125</v>
      </c>
      <c r="K88" s="1002"/>
      <c r="L88" s="1003">
        <f>((M60*100)/(M60+J60))+((F60+H60)*2)+(D60*1.5)-(E60*2)</f>
        <v>60.8870967741935</v>
      </c>
      <c r="M88" s="1004">
        <f>((V60*100)/(V60+T60))+((P60+R60)*2)+(N60*1.5)-(O60*2)</f>
        <v>39.027027027027</v>
      </c>
      <c r="N88" s="1004">
        <f>((AE60*100)/(AE60+AC60))+((Y60+AA60)*2)+(W60*1.5)-(X60*2)</f>
        <v>26.6666666666667</v>
      </c>
      <c r="O88" s="1004">
        <f>((AN60*100)/(AN60+AL60))+((AH60+AJ60)*2)+(AF60*1.5)-(AG60*2)</f>
        <v>39.2727272727273</v>
      </c>
      <c r="P88" s="1005">
        <f>((AW60*100)/(AW60+AU60))+((AQ60+AS60)*2)+(AO60*1.5)-(AP60*2)</f>
        <v>48.0405405405405</v>
      </c>
      <c r="Q88" s="1006">
        <f>((BF60*100)/(BF60+BD60))+((AZ60+BB60)*2)+(AX60*1.5)-(AY60*2)</f>
        <v>22.7272727272727</v>
      </c>
      <c r="R88" s="1004">
        <f>((BO60*100)/(BO60+BM60))+((BI60+BK60)*2)+(BG60*1.5)-(BH60*2)</f>
      </c>
      <c r="S88" s="1004">
        <f>((BX60*100)/(BX60+BV60))+((BR60+BT60)*2)+(BP60*1.5)-(BQ60*2)</f>
      </c>
      <c r="T88" s="1004">
        <f>((CG60*100)/(CG60+CE60))+((CA60+CC60)*2)+(BY60*1.5)-(BZ60*2)</f>
      </c>
      <c r="U88" s="1005">
        <f>((CP60*100)/(CP60+CN60))+((CJ60+CL60)*2)+(CH60*1.5)-(CI60*2)</f>
      </c>
      <c r="V88" s="1006">
        <f>((CY60*100)/(CY60+CW60))+((CS60+CU60)*2)+(CQ60*1.5)-(CR60*2)</f>
      </c>
      <c r="W88" s="1004">
        <f>((DH60*100)/(DH60+DF60))+((DB60+DD60)*2)+(CZ60*1.5)-(DA60*2)</f>
      </c>
      <c r="X88" t="e" s="1007">
        <v>#NULL!</v>
      </c>
      <c r="Y88" s="1008">
        <f>((DZ60*100)/(DZ60+DX60))+((DT60+DV60)*2)+(DR60*1.5)-(DS60*2)</f>
      </c>
      <c r="Z88" t="e" s="1009">
        <v>#NULL!</v>
      </c>
      <c r="AA88" s="1010"/>
      <c r="AB88" s="1011"/>
      <c r="AC88" s="218"/>
      <c r="AD88" s="493"/>
      <c r="AE88" s="218"/>
      <c r="AF88" s="493"/>
      <c r="AG88" s="218"/>
      <c r="AH88" s="493"/>
      <c r="AI88" s="218"/>
      <c r="AJ88" s="493"/>
      <c r="AK88" s="218"/>
      <c r="AL88" s="493"/>
      <c r="AM88" s="218"/>
      <c r="AN88" s="493"/>
      <c r="AO88" s="218"/>
      <c r="AP88" s="493"/>
      <c r="AQ88" s="218"/>
      <c r="AR88" s="493"/>
      <c r="AS88" s="218"/>
      <c r="AT88" s="493"/>
      <c r="AU88" s="218"/>
      <c r="AV88" s="218"/>
      <c r="AW88" s="218"/>
      <c r="AX88" s="218"/>
      <c r="AY88" s="218"/>
      <c r="AZ88" s="218"/>
      <c r="BA88" s="218"/>
      <c r="BB88" s="218"/>
      <c r="BC88" s="218"/>
      <c r="BD88" s="218"/>
      <c r="BE88" s="218"/>
      <c r="BF88" s="218"/>
      <c r="BG88" s="218"/>
      <c r="BH88" s="218"/>
      <c r="BI88" s="218"/>
      <c r="BJ88" s="218"/>
      <c r="BK88" s="218"/>
      <c r="BL88" s="218"/>
      <c r="BM88" s="218"/>
      <c r="BN88" s="218"/>
      <c r="BO88" s="218"/>
      <c r="BP88" s="218"/>
      <c r="BQ88" s="218"/>
      <c r="BR88" s="218"/>
      <c r="BS88" s="218"/>
      <c r="BT88" s="218"/>
      <c r="BU88" s="218"/>
      <c r="BV88" s="218"/>
      <c r="BW88" s="218"/>
      <c r="BX88" s="218"/>
      <c r="BY88" s="218"/>
      <c r="BZ88" s="218"/>
      <c r="CA88" s="218"/>
      <c r="CB88" s="218"/>
      <c r="CC88" s="218"/>
      <c r="CD88" s="218"/>
      <c r="CE88" s="218"/>
      <c r="CF88" s="218"/>
      <c r="CG88" s="218"/>
      <c r="CH88" s="218"/>
      <c r="CI88" s="218"/>
      <c r="CJ88" s="218"/>
      <c r="CK88" s="218"/>
      <c r="CL88" s="218"/>
      <c r="CM88" s="218"/>
      <c r="CN88" s="218"/>
      <c r="CO88" s="218"/>
      <c r="CP88" s="218"/>
      <c r="CQ88" s="218"/>
      <c r="CR88" s="218"/>
      <c r="CS88" s="218"/>
      <c r="CT88" s="218"/>
      <c r="CU88" s="218"/>
      <c r="CV88" s="218"/>
      <c r="CW88" s="218"/>
      <c r="CX88" s="218"/>
      <c r="CY88" s="218"/>
      <c r="CZ88" s="218"/>
      <c r="DA88" s="218"/>
      <c r="DB88" s="218"/>
      <c r="DC88" s="218"/>
      <c r="DD88" s="218"/>
      <c r="DE88" s="218"/>
      <c r="DF88" s="218"/>
      <c r="DG88" s="218"/>
      <c r="DH88" s="218"/>
      <c r="DI88" s="218"/>
      <c r="DJ88" s="218"/>
      <c r="DK88" s="218"/>
      <c r="DL88" s="218"/>
      <c r="DM88" s="218"/>
      <c r="DN88" s="218"/>
      <c r="DO88" s="218"/>
      <c r="DP88" s="218"/>
      <c r="DQ88" s="218"/>
      <c r="DR88" s="218"/>
      <c r="DS88" s="218"/>
      <c r="DT88" s="218"/>
      <c r="DU88" s="218"/>
      <c r="DV88" s="218"/>
      <c r="DW88" s="218"/>
      <c r="DX88" s="218"/>
      <c r="DY88" s="218"/>
      <c r="DZ88" s="218"/>
      <c r="EA88" s="218"/>
      <c r="EB88" s="218"/>
      <c r="EC88" s="218"/>
      <c r="ED88" s="218"/>
      <c r="EE88" s="218"/>
      <c r="EF88" s="218"/>
      <c r="EG88" s="218"/>
      <c r="EH88" s="218"/>
      <c r="EI88" s="218"/>
      <c r="EJ88" s="218"/>
      <c r="EK88" s="218"/>
      <c r="EL88" s="218"/>
      <c r="EM88" s="218"/>
      <c r="EN88" s="218"/>
      <c r="EO88" s="218"/>
      <c r="EP88" s="218"/>
      <c r="EQ88" s="218"/>
      <c r="ER88" s="218"/>
      <c r="ES88" s="218"/>
      <c r="ET88" s="218"/>
      <c r="EU88" s="218"/>
      <c r="EV88" s="218"/>
      <c r="EW88" s="218"/>
      <c r="EX88" s="218"/>
      <c r="EY88" s="218"/>
      <c r="EZ88" s="218"/>
      <c r="FA88" s="218"/>
      <c r="FB88" s="218"/>
    </row>
    <row r="89" ht="22.7" customHeight="1">
      <c r="A89" t="s" s="1012">
        <v>84</v>
      </c>
      <c r="B89" s="1013">
        <f>((D89*100)/(D89+J89))+((E89+G89)*2)+(H89*1.5)-(I89*2)</f>
        <v>46.6153846153846</v>
      </c>
      <c r="C89" s="1014">
        <f>(D89*100%)/(D89+J89)</f>
        <v>0.346153846153846</v>
      </c>
      <c r="D89" s="1015">
        <f>M61+V61+AE61+AN61+AW61+BF61+BO61+BX61+CG61+CP61+CY61+DH61+DQ61+DZ61+EI61+ER61+FA61</f>
        <v>9</v>
      </c>
      <c r="E89" s="1015">
        <f>F61+P61+Y61+AH61+AQ61+AZ61+BI61+BR61+CA61+CJ61+CS61+DB61+DK61+DT61+EC61+EL61+EU61</f>
        <v>2</v>
      </c>
      <c r="F89" s="1015">
        <f>G61+Q61+Z61+AI61+AR61+BA61+BJ61+BS61+CB61+CK61+CT61+DC61+DL61+DU61+ED61+EM61+EV61</f>
        <v>3</v>
      </c>
      <c r="G89" s="1015">
        <f>H61+R61+AA61+AJ61+AS61+BB61+BK61+BT61+CC61+CL61+CU61+DD61+DM61+DV61+EE61+EN61+EW61</f>
        <v>4</v>
      </c>
      <c r="H89" s="1015">
        <f>D61+N61+W61+AF61+AO61+AX61+BG61+BP61+BY61+CH61+CQ61+CZ61+DI61+DR61+EA61+EJ61+ES61</f>
        <v>0</v>
      </c>
      <c r="I89" s="1015">
        <f>E61+O61+X61+AG61+AP61+AY61+BH61+BQ61+BZ61+CI61+CR61+DA61+DJ61+DS61+EB61+EK61+ET61</f>
        <v>0</v>
      </c>
      <c r="J89" s="1015">
        <f>J61+T61+AC61+AL61+AU61+BD61+BM61+BV61+CE61+CN61+CW61+DF61+DO61+DX61+EG61+EP61+EY61</f>
        <v>17</v>
      </c>
      <c r="K89" s="1016"/>
      <c r="L89" s="958"/>
      <c r="M89" s="956">
        <f>((V61*100)/(V61+T61))+((P61+R61)*2)+(N61*1.5)-(O61*2)</f>
        <v>0</v>
      </c>
      <c r="N89" s="917">
        <f>((AE61*100)/(AE61+AC61))+((Y61+AA61)*2)+(W61*1.5)-(X61*2)</f>
        <v>48</v>
      </c>
      <c r="O89" s="914">
        <f>((AN61*100)/(AN61+AL61))+((AH61+AJ61)*2)+(AF61*1.5)-(AG61*2)</f>
      </c>
      <c r="P89" s="1017">
        <f>((AW61*100)/(AW61+AU61))+((AQ61+AS61)*2)+(AO61*1.5)-(AP61*2)</f>
      </c>
      <c r="Q89" s="1018">
        <f>((BF61*100)/(BF61+BD61))+((AZ61+BB61)*2)+(AX61*1.5)-(AY61*2)</f>
      </c>
      <c r="R89" s="946">
        <f>((BO61*100)/(BO61+BM61))+((BI61+BK61)*2)+(BG61*1.5)-(BH61*2)</f>
      </c>
      <c r="S89" s="917">
        <f>((BX61*100)/(BX61+BV61))+((BR61+BT61)*2)+(BP61*1.5)-(BQ61*2)</f>
      </c>
      <c r="T89" s="914">
        <f>((CG61*100)/(CG61+CE61))+((CA61+CC61)*2)+(BY61*1.5)-(BZ61*2)</f>
      </c>
      <c r="U89" s="1017">
        <f>((CP61*100)/(CP61+CN61))+((CJ61+CL61)*2)+(CH61*1.5)-(CI61*2)</f>
      </c>
      <c r="V89" s="1018">
        <f>((CY61*100)/(CY61+CW61))+((CS61+CU61)*2)+(CQ61*1.5)-(CR61*2)</f>
      </c>
      <c r="W89" s="946">
        <f>((DH61*100)/(DH61+DF61))+((DB61+DD61)*2)+(CZ61*1.5)-(DA61*2)</f>
      </c>
      <c r="X89" t="e" s="917">
        <v>#NULL!</v>
      </c>
      <c r="Y89" s="914">
        <f>((DZ61*100)/(DZ61+DX61))+((DT61+DV61)*2)+(DR61*1.5)-(DS61*2)</f>
      </c>
      <c r="Z89" t="e" s="1017">
        <v>#NULL!</v>
      </c>
      <c r="AA89" s="1019"/>
      <c r="AB89" s="1020"/>
      <c r="AC89" s="218"/>
      <c r="AD89" s="493"/>
      <c r="AE89" s="218"/>
      <c r="AF89" s="493"/>
      <c r="AG89" s="218"/>
      <c r="AH89" s="493"/>
      <c r="AI89" s="218"/>
      <c r="AJ89" s="493"/>
      <c r="AK89" s="218"/>
      <c r="AL89" s="493"/>
      <c r="AM89" s="218"/>
      <c r="AN89" s="493"/>
      <c r="AO89" s="218"/>
      <c r="AP89" s="493"/>
      <c r="AQ89" s="218"/>
      <c r="AR89" s="493"/>
      <c r="AS89" s="218"/>
      <c r="AT89" s="493"/>
      <c r="AU89" s="218"/>
      <c r="AV89" s="218"/>
      <c r="AW89" s="218"/>
      <c r="AX89" s="218"/>
      <c r="AY89" s="218"/>
      <c r="AZ89" s="218"/>
      <c r="BA89" s="218"/>
      <c r="BB89" s="218"/>
      <c r="BC89" s="218"/>
      <c r="BD89" s="218"/>
      <c r="BE89" s="218"/>
      <c r="BF89" s="218"/>
      <c r="BG89" s="218"/>
      <c r="BH89" s="218"/>
      <c r="BI89" s="218"/>
      <c r="BJ89" s="218"/>
      <c r="BK89" s="218"/>
      <c r="BL89" s="218"/>
      <c r="BM89" s="218"/>
      <c r="BN89" s="218"/>
      <c r="BO89" s="218"/>
      <c r="BP89" s="218"/>
      <c r="BQ89" s="218"/>
      <c r="BR89" s="218"/>
      <c r="BS89" s="218"/>
      <c r="BT89" s="218"/>
      <c r="BU89" s="218"/>
      <c r="BV89" s="218"/>
      <c r="BW89" s="218"/>
      <c r="BX89" s="218"/>
      <c r="BY89" s="218"/>
      <c r="BZ89" s="218"/>
      <c r="CA89" s="218"/>
      <c r="CB89" s="218"/>
      <c r="CC89" s="218"/>
      <c r="CD89" s="218"/>
      <c r="CE89" s="218"/>
      <c r="CF89" s="218"/>
      <c r="CG89" s="218"/>
      <c r="CH89" s="218"/>
      <c r="CI89" s="218"/>
      <c r="CJ89" s="218"/>
      <c r="CK89" s="218"/>
      <c r="CL89" s="218"/>
      <c r="CM89" s="218"/>
      <c r="CN89" s="218"/>
      <c r="CO89" s="218"/>
      <c r="CP89" s="218"/>
      <c r="CQ89" s="218"/>
      <c r="CR89" s="218"/>
      <c r="CS89" s="218"/>
      <c r="CT89" s="218"/>
      <c r="CU89" s="218"/>
      <c r="CV89" s="218"/>
      <c r="CW89" s="218"/>
      <c r="CX89" s="218"/>
      <c r="CY89" s="218"/>
      <c r="CZ89" s="218"/>
      <c r="DA89" s="218"/>
      <c r="DB89" s="218"/>
      <c r="DC89" s="218"/>
      <c r="DD89" s="218"/>
      <c r="DE89" s="218"/>
      <c r="DF89" s="218"/>
      <c r="DG89" s="218"/>
      <c r="DH89" s="218"/>
      <c r="DI89" s="218"/>
      <c r="DJ89" s="218"/>
      <c r="DK89" s="218"/>
      <c r="DL89" s="218"/>
      <c r="DM89" s="218"/>
      <c r="DN89" s="218"/>
      <c r="DO89" s="218"/>
      <c r="DP89" s="218"/>
      <c r="DQ89" s="218"/>
      <c r="DR89" s="218"/>
      <c r="DS89" s="218"/>
      <c r="DT89" s="218"/>
      <c r="DU89" s="218"/>
      <c r="DV89" s="218"/>
      <c r="DW89" s="218"/>
      <c r="DX89" s="218"/>
      <c r="DY89" s="218"/>
      <c r="DZ89" s="218"/>
      <c r="EA89" s="218"/>
      <c r="EB89" s="218"/>
      <c r="EC89" s="218"/>
      <c r="ED89" s="218"/>
      <c r="EE89" s="218"/>
      <c r="EF89" s="218"/>
      <c r="EG89" s="218"/>
      <c r="EH89" s="218"/>
      <c r="EI89" s="218"/>
      <c r="EJ89" s="218"/>
      <c r="EK89" s="218"/>
      <c r="EL89" s="218"/>
      <c r="EM89" s="218"/>
      <c r="EN89" s="218"/>
      <c r="EO89" s="218"/>
      <c r="EP89" s="218"/>
      <c r="EQ89" s="218"/>
      <c r="ER89" s="218"/>
      <c r="ES89" s="218"/>
      <c r="ET89" s="218"/>
      <c r="EU89" s="218"/>
      <c r="EV89" s="218"/>
      <c r="EW89" s="218"/>
      <c r="EX89" s="218"/>
      <c r="EY89" s="218"/>
      <c r="EZ89" s="218"/>
      <c r="FA89" s="218"/>
      <c r="FB89" s="218"/>
    </row>
    <row r="90" ht="22.7" customHeight="1">
      <c r="A90" t="s" s="1021">
        <v>86</v>
      </c>
      <c r="B90" s="892">
        <f>((D90*100)/(D90+J90))+((E90+G90)*2)+(H90*1.5)-(I90*2)</f>
        <v>23.4285714285714</v>
      </c>
      <c r="C90" s="1022">
        <f>(D90*100%)/(D90+J90)</f>
        <v>0.214285714285714</v>
      </c>
      <c r="D90" s="246">
        <f>M62+V62+AE62+AN62+AW62+BF62+BO62+BX62+CG62+CP62+CY62+DH62+DQ62+DZ62+EI62+ER62+FA62</f>
        <v>3</v>
      </c>
      <c r="E90" s="246">
        <f>F62+P62+Y62+AH62+AQ62+AZ62+BI62+BR62+CA62+CJ62+CS62+DB62+DK62+DT62+EC62+EL62+EU62</f>
        <v>0</v>
      </c>
      <c r="F90" s="246">
        <f>G62+Q62+Z62+AI62+AR62+BA62+BJ62+BS62+CB62+CK62+CT62+DC62+DL62+DU62+ED62+EM62+EV62</f>
        <v>1</v>
      </c>
      <c r="G90" s="246">
        <f>H62+R62+AA62+AJ62+AS62+BB62+BK62+BT62+CC62+CL62+CU62+DD62+DM62+DV62+EE62+EN62+EW62</f>
        <v>2</v>
      </c>
      <c r="H90" s="246">
        <f>D62+N62+W62+AF62+AO62+AX62+BG62+BP62+BY62+CH62+CQ62+CZ62+DI62+DR62+EA62+EJ62+ES62</f>
        <v>0</v>
      </c>
      <c r="I90" s="246">
        <f>E62+O62+X62+AG62+AP62+AY62+BH62+BQ62+BZ62+CI62+CR62+DA62+DJ62+DS62+EB62+EK62+ET62</f>
        <v>1</v>
      </c>
      <c r="J90" s="246">
        <f>J62+T62+AC62+AL62+AU62+BD62+BM62+BV62+CE62+CN62+CW62+DF62+DO62+DX62+EG62+EP62+EY62</f>
        <v>11</v>
      </c>
      <c r="K90" s="1016"/>
      <c r="L90" s="958"/>
      <c r="M90" s="902">
        <f>((V62*100)/(V62+T62))+((P62+R62)*2)+(N62*1.5)-(O62*2)</f>
      </c>
      <c r="N90" s="428">
        <f>((AE62*100)/(AE62+AC62))+((Y62+AA62)*2)+(W62*1.5)-(X62*2)</f>
      </c>
      <c r="O90" s="429">
        <f>((AN62*100)/(AN62+AL62))+((AH62+AJ62)*2)+(AF62*1.5)-(AG62*2)</f>
      </c>
      <c r="P90" s="1023">
        <f>((AW62*100)/(AW62+AU62))+((AQ62+AS62)*2)+(AO62*1.5)-(AP62*2)</f>
      </c>
      <c r="Q90" s="1024">
        <f>((BF62*100)/(BF62+BD62))+((AZ62+BB62)*2)+(AX62*1.5)-(AY62*2)</f>
        <v>23.4285714285714</v>
      </c>
      <c r="R90" s="424">
        <f>((BO62*100)/(BO62+BM62))+((BI62+BK62)*2)+(BG62*1.5)-(BH62*2)</f>
      </c>
      <c r="S90" s="428">
        <f>((BX62*100)/(BX62+BV62))+((BR62+BT62)*2)+(BP62*1.5)-(BQ62*2)</f>
      </c>
      <c r="T90" s="429">
        <f>((CG62*100)/(CG62+CE62))+((CA62+CC62)*2)+(BY62*1.5)-(BZ62*2)</f>
      </c>
      <c r="U90" s="1023">
        <f>((CP62*100)/(CP62+CN62))+((CJ62+CL62)*2)+(CH62*1.5)-(CI62*2)</f>
      </c>
      <c r="V90" s="1024">
        <f>((CY62*100)/(CY62+CW62))+((CS62+CU62)*2)+(CQ62*1.5)-(CR62*2)</f>
      </c>
      <c r="W90" s="424">
        <f>((DH62*100)/(DH62+DF62))+((DB62+DD62)*2)+(CZ62*1.5)-(DA62*2)</f>
      </c>
      <c r="X90" t="e" s="428">
        <v>#NULL!</v>
      </c>
      <c r="Y90" s="429">
        <f>((DZ62*100)/(DZ62+DX62))+((DT62+DV62)*2)+(DR62*1.5)-(DS62*2)</f>
      </c>
      <c r="Z90" t="e" s="1023">
        <v>#NULL!</v>
      </c>
      <c r="AA90" s="1025"/>
      <c r="AB90" s="1026"/>
      <c r="AC90" s="218"/>
      <c r="AD90" s="493"/>
      <c r="AE90" s="218"/>
      <c r="AF90" s="493"/>
      <c r="AG90" s="218"/>
      <c r="AH90" s="493"/>
      <c r="AI90" s="218"/>
      <c r="AJ90" s="493"/>
      <c r="AK90" s="218"/>
      <c r="AL90" s="493"/>
      <c r="AM90" s="218"/>
      <c r="AN90" s="493"/>
      <c r="AO90" s="218"/>
      <c r="AP90" s="493"/>
      <c r="AQ90" s="218"/>
      <c r="AR90" s="493"/>
      <c r="AS90" s="218"/>
      <c r="AT90" s="493"/>
      <c r="AU90" s="218"/>
      <c r="AV90" s="218"/>
      <c r="AW90" s="218"/>
      <c r="AX90" s="218"/>
      <c r="AY90" s="218"/>
      <c r="AZ90" s="218"/>
      <c r="BA90" s="218"/>
      <c r="BB90" s="218"/>
      <c r="BC90" s="218"/>
      <c r="BD90" s="218"/>
      <c r="BE90" s="218"/>
      <c r="BF90" s="218"/>
      <c r="BG90" s="218"/>
      <c r="BH90" s="218"/>
      <c r="BI90" s="218"/>
      <c r="BJ90" s="218"/>
      <c r="BK90" s="218"/>
      <c r="BL90" s="218"/>
      <c r="BM90" s="218"/>
      <c r="BN90" s="218"/>
      <c r="BO90" s="218"/>
      <c r="BP90" s="218"/>
      <c r="BQ90" s="218"/>
      <c r="BR90" s="218"/>
      <c r="BS90" s="218"/>
      <c r="BT90" s="218"/>
      <c r="BU90" s="218"/>
      <c r="BV90" s="218"/>
      <c r="BW90" s="218"/>
      <c r="BX90" s="218"/>
      <c r="BY90" s="218"/>
      <c r="BZ90" s="218"/>
      <c r="CA90" s="218"/>
      <c r="CB90" s="218"/>
      <c r="CC90" s="218"/>
      <c r="CD90" s="218"/>
      <c r="CE90" s="218"/>
      <c r="CF90" s="218"/>
      <c r="CG90" s="218"/>
      <c r="CH90" s="218"/>
      <c r="CI90" s="218"/>
      <c r="CJ90" s="218"/>
      <c r="CK90" s="218"/>
      <c r="CL90" s="218"/>
      <c r="CM90" s="218"/>
      <c r="CN90" s="218"/>
      <c r="CO90" s="218"/>
      <c r="CP90" s="218"/>
      <c r="CQ90" s="218"/>
      <c r="CR90" s="218"/>
      <c r="CS90" s="218"/>
      <c r="CT90" s="218"/>
      <c r="CU90" s="218"/>
      <c r="CV90" s="218"/>
      <c r="CW90" s="218"/>
      <c r="CX90" s="218"/>
      <c r="CY90" s="218"/>
      <c r="CZ90" s="218"/>
      <c r="DA90" s="218"/>
      <c r="DB90" s="218"/>
      <c r="DC90" s="218"/>
      <c r="DD90" s="218"/>
      <c r="DE90" s="218"/>
      <c r="DF90" s="218"/>
      <c r="DG90" s="218"/>
      <c r="DH90" s="218"/>
      <c r="DI90" s="218"/>
      <c r="DJ90" s="218"/>
      <c r="DK90" s="218"/>
      <c r="DL90" s="218"/>
      <c r="DM90" s="218"/>
      <c r="DN90" s="218"/>
      <c r="DO90" s="218"/>
      <c r="DP90" s="218"/>
      <c r="DQ90" s="218"/>
      <c r="DR90" s="218"/>
      <c r="DS90" s="218"/>
      <c r="DT90" s="218"/>
      <c r="DU90" s="218"/>
      <c r="DV90" s="218"/>
      <c r="DW90" s="218"/>
      <c r="DX90" s="218"/>
      <c r="DY90" s="218"/>
      <c r="DZ90" s="218"/>
      <c r="EA90" s="218"/>
      <c r="EB90" s="218"/>
      <c r="EC90" s="218"/>
      <c r="ED90" s="218"/>
      <c r="EE90" s="218"/>
      <c r="EF90" s="218"/>
      <c r="EG90" s="218"/>
      <c r="EH90" s="218"/>
      <c r="EI90" s="218"/>
      <c r="EJ90" s="218"/>
      <c r="EK90" s="218"/>
      <c r="EL90" s="218"/>
      <c r="EM90" s="218"/>
      <c r="EN90" s="218"/>
      <c r="EO90" s="218"/>
      <c r="EP90" s="218"/>
      <c r="EQ90" s="218"/>
      <c r="ER90" s="218"/>
      <c r="ES90" s="218"/>
      <c r="ET90" s="218"/>
      <c r="EU90" s="218"/>
      <c r="EV90" s="218"/>
      <c r="EW90" s="218"/>
      <c r="EX90" s="218"/>
      <c r="EY90" s="218"/>
      <c r="EZ90" s="218"/>
      <c r="FA90" s="218"/>
      <c r="FB90" s="218"/>
    </row>
    <row r="91" ht="22.7" customHeight="1">
      <c r="A91" t="s" s="1027">
        <v>267</v>
      </c>
      <c r="B91" s="1028">
        <f>((D91*100)/(D91+J91))+((E91+G91)*2)+(H91*1.5)-(I91*2)</f>
      </c>
      <c r="C91" s="1029">
        <f>(D91*100%)/(D91+J91)</f>
      </c>
      <c r="D91" s="466">
        <f>M63+V63+AE63+AN63+AW63+BF63+BO63+BX63+CG63+CP63+CY63+DH63+DQ63+DZ63+EI63+ER63+FA63</f>
        <v>0</v>
      </c>
      <c r="E91" s="466">
        <f>F63+P63+Y63+AH63+AQ63+AZ63+BI63+BR63+CA63+CJ63+CS63+DB63+DK63+DT63+EC63+EL63+EU63</f>
        <v>0</v>
      </c>
      <c r="F91" s="466">
        <f>G63+Q63+Z63+AI63+AR63+BA63+BJ63+BS63+CB63+CK63+CT63+DC63+DL63+DU63+ED63+EM63+EV63</f>
        <v>0</v>
      </c>
      <c r="G91" s="466">
        <f>H63+R63+AA63+AJ63+AS63+BB63+BK63+BT63+CC63+CL63+CU63+DD63+DM63+DV63+EE63+EN63+EW63</f>
        <v>0</v>
      </c>
      <c r="H91" s="466">
        <f>D63+N63+W63+AF63+AO63+AX63+BG63+BP63+BY63+CH63+CQ63+CZ63+DI63+DR63+EA63+EJ63+ES63</f>
        <v>0</v>
      </c>
      <c r="I91" s="466">
        <f>E63+O63+X63+AG63+AP63+AY63+BH63+BQ63+BZ63+CI63+CR63+DA63+DJ63+DS63+EB63+EK63+ET63</f>
        <v>0</v>
      </c>
      <c r="J91" s="466">
        <f>J63+T63+AC63+AL63+AU63+BD63+BM63+BV63+CE63+CN63+CW63+DF63+DO63+DX63+EG63+EP63+EY63</f>
        <v>0</v>
      </c>
      <c r="K91" s="1030"/>
      <c r="L91" s="1031"/>
      <c r="M91" s="1032">
        <f>((V63*100)/(V63+T63))+((P63+R63)*2)+(N63*1.5)-(O63*2)</f>
      </c>
      <c r="N91" s="1033">
        <f>((AE63*100)/(AE63+AC63))+((Y63+AA63)*2)+(W63*1.5)-(X63*2)</f>
      </c>
      <c r="O91" s="1034">
        <f>((AN63*100)/(AN63+AL63))+((AH63+AJ63)*2)+(AF63*1.5)-(AG63*2)</f>
      </c>
      <c r="P91" s="1035">
        <f>((AW63*100)/(AW63+AU63))+((AQ63+AS63)*2)+(AO63*1.5)-(AP63*2)</f>
      </c>
      <c r="Q91" s="1036">
        <f>((BF63*100)/(BF63+BD63))+((AZ63+BB63)*2)+(AX63*1.5)-(AY63*2)</f>
      </c>
      <c r="R91" s="1037">
        <f>((BO63*100)/(BO63+BM63))+((BI63+BK63)*2)+(BG63*1.5)-(BH63*2)</f>
      </c>
      <c r="S91" s="1033">
        <f>((BX63*100)/(BX63+BV63))+((BR63+BT63)*2)+(BP63*1.5)-(BQ63*2)</f>
      </c>
      <c r="T91" s="1034">
        <f>((CG63*100)/(CG63+CE63))+((CA63+CC63)*2)+(BY63*1.5)-(BZ63*2)</f>
      </c>
      <c r="U91" s="1035">
        <f>((CP63*100)/(CP63+CN63))+((CJ63+CL63)*2)+(CH63*1.5)-(CI63*2)</f>
      </c>
      <c r="V91" s="1036">
        <f>((CY63*100)/(CY63+CW63))+((CS63+CU63)*2)+(CQ63*1.5)-(CR63*2)</f>
      </c>
      <c r="W91" s="1037">
        <f>((DH63*100)/(DH63+DF63))+((DB63+DD63)*2)+(CZ63*1.5)-(DA63*2)</f>
      </c>
      <c r="X91" t="e" s="1033">
        <v>#NULL!</v>
      </c>
      <c r="Y91" s="1034">
        <f>((DZ63*100)/(DZ63+DX63))+((DT63+DV63)*2)+(DR63*1.5)-(DS63*2)</f>
      </c>
      <c r="Z91" t="e" s="1035">
        <v>#NULL!</v>
      </c>
      <c r="AA91" s="1038"/>
      <c r="AB91" s="1039"/>
      <c r="AC91" s="218"/>
      <c r="AD91" s="493"/>
      <c r="AE91" s="218"/>
      <c r="AF91" s="493"/>
      <c r="AG91" s="218"/>
      <c r="AH91" s="493"/>
      <c r="AI91" s="218"/>
      <c r="AJ91" s="493"/>
      <c r="AK91" s="218"/>
      <c r="AL91" s="493"/>
      <c r="AM91" s="218"/>
      <c r="AN91" s="493"/>
      <c r="AO91" s="218"/>
      <c r="AP91" s="493"/>
      <c r="AQ91" s="218"/>
      <c r="AR91" s="493"/>
      <c r="AS91" s="218"/>
      <c r="AT91" s="493"/>
      <c r="AU91" s="218"/>
      <c r="AV91" s="218"/>
      <c r="AW91" s="218"/>
      <c r="AX91" s="218"/>
      <c r="AY91" s="218"/>
      <c r="AZ91" s="218"/>
      <c r="BA91" s="218"/>
      <c r="BB91" s="218"/>
      <c r="BC91" s="218"/>
      <c r="BD91" s="218"/>
      <c r="BE91" s="218"/>
      <c r="BF91" s="218"/>
      <c r="BG91" s="218"/>
      <c r="BH91" s="218"/>
      <c r="BI91" s="218"/>
      <c r="BJ91" s="218"/>
      <c r="BK91" s="218"/>
      <c r="BL91" s="218"/>
      <c r="BM91" s="218"/>
      <c r="BN91" s="218"/>
      <c r="BO91" s="218"/>
      <c r="BP91" s="218"/>
      <c r="BQ91" s="218"/>
      <c r="BR91" s="218"/>
      <c r="BS91" s="218"/>
      <c r="BT91" s="218"/>
      <c r="BU91" s="218"/>
      <c r="BV91" s="218"/>
      <c r="BW91" s="218"/>
      <c r="BX91" s="218"/>
      <c r="BY91" s="218"/>
      <c r="BZ91" s="218"/>
      <c r="CA91" s="218"/>
      <c r="CB91" s="218"/>
      <c r="CC91" s="218"/>
      <c r="CD91" s="218"/>
      <c r="CE91" s="218"/>
      <c r="CF91" s="218"/>
      <c r="CG91" s="218"/>
      <c r="CH91" s="218"/>
      <c r="CI91" s="218"/>
      <c r="CJ91" s="218"/>
      <c r="CK91" s="218"/>
      <c r="CL91" s="218"/>
      <c r="CM91" s="218"/>
      <c r="CN91" s="218"/>
      <c r="CO91" s="218"/>
      <c r="CP91" s="218"/>
      <c r="CQ91" s="218"/>
      <c r="CR91" s="218"/>
      <c r="CS91" s="218"/>
      <c r="CT91" s="218"/>
      <c r="CU91" s="218"/>
      <c r="CV91" s="218"/>
      <c r="CW91" s="218"/>
      <c r="CX91" s="218"/>
      <c r="CY91" s="218"/>
      <c r="CZ91" s="218"/>
      <c r="DA91" s="218"/>
      <c r="DB91" s="218"/>
      <c r="DC91" s="218"/>
      <c r="DD91" s="218"/>
      <c r="DE91" s="218"/>
      <c r="DF91" s="218"/>
      <c r="DG91" s="218"/>
      <c r="DH91" s="218"/>
      <c r="DI91" s="218"/>
      <c r="DJ91" s="218"/>
      <c r="DK91" s="218"/>
      <c r="DL91" s="218"/>
      <c r="DM91" s="218"/>
      <c r="DN91" s="218"/>
      <c r="DO91" s="218"/>
      <c r="DP91" s="218"/>
      <c r="DQ91" s="218"/>
      <c r="DR91" s="218"/>
      <c r="DS91" s="218"/>
      <c r="DT91" s="218"/>
      <c r="DU91" s="218"/>
      <c r="DV91" s="218"/>
      <c r="DW91" s="218"/>
      <c r="DX91" s="218"/>
      <c r="DY91" s="218"/>
      <c r="DZ91" s="218"/>
      <c r="EA91" s="218"/>
      <c r="EB91" s="218"/>
      <c r="EC91" s="218"/>
      <c r="ED91" s="218"/>
      <c r="EE91" s="218"/>
      <c r="EF91" s="218"/>
      <c r="EG91" s="218"/>
      <c r="EH91" s="218"/>
      <c r="EI91" s="218"/>
      <c r="EJ91" s="218"/>
      <c r="EK91" s="218"/>
      <c r="EL91" s="218"/>
      <c r="EM91" s="218"/>
      <c r="EN91" s="218"/>
      <c r="EO91" s="218"/>
      <c r="EP91" s="218"/>
      <c r="EQ91" s="218"/>
      <c r="ER91" s="218"/>
      <c r="ES91" s="218"/>
      <c r="ET91" s="218"/>
      <c r="EU91" s="218"/>
      <c r="EV91" s="218"/>
      <c r="EW91" s="218"/>
      <c r="EX91" s="218"/>
      <c r="EY91" s="218"/>
      <c r="EZ91" s="218"/>
      <c r="FA91" s="218"/>
      <c r="FB91" s="218"/>
    </row>
    <row r="92" ht="22.7" customHeight="1">
      <c r="A92" t="s" s="1040">
        <v>162</v>
      </c>
      <c r="B92" s="1041">
        <f>AVERAGE($B88:$B91)</f>
      </c>
      <c r="C92" s="1042">
        <f>AVERAGE($C88:$C91)</f>
      </c>
      <c r="D92" s="480">
        <f>SUM(D88:D91)</f>
        <v>73</v>
      </c>
      <c r="E92" s="480">
        <f>SUM(E88:E91)</f>
        <v>13</v>
      </c>
      <c r="F92" s="480">
        <f>SUM(F88:F91)</f>
        <v>39</v>
      </c>
      <c r="G92" s="480">
        <f>SUM(G88:G91)</f>
        <v>21</v>
      </c>
      <c r="H92" s="480">
        <f>SUM(H88:H91)</f>
        <v>4</v>
      </c>
      <c r="I92" s="480">
        <f>SUM(I88:I91)</f>
        <v>8</v>
      </c>
      <c r="J92" s="480">
        <f>SUM(J88:K91)</f>
        <v>153</v>
      </c>
      <c r="K92" s="1043"/>
      <c r="L92" s="1044">
        <f>AVERAGE(L88)</f>
        <v>60.8870967741935</v>
      </c>
      <c r="M92" s="1045"/>
      <c r="N92" s="480">
        <f>AVERAGE(N88:N89)</f>
        <v>37.3333333333334</v>
      </c>
      <c r="O92" s="480">
        <f>O88</f>
        <v>39.2727272727273</v>
      </c>
      <c r="P92" s="480">
        <f>P88</f>
        <v>48.0405405405405</v>
      </c>
      <c r="Q92" s="480">
        <f>AVERAGE(Q88,Q90)</f>
        <v>23.0779220779221</v>
      </c>
      <c r="R92" s="1046"/>
      <c r="S92" s="1046"/>
      <c r="T92" s="1046"/>
      <c r="U92" s="1046"/>
      <c r="V92" s="1046"/>
      <c r="W92" s="1046"/>
      <c r="X92" s="1046"/>
      <c r="Y92" s="1046"/>
      <c r="Z92" s="1046"/>
      <c r="AA92" s="1046"/>
      <c r="AB92" s="1046"/>
      <c r="AC92" s="1047"/>
      <c r="AD92" s="493"/>
      <c r="AE92" s="218"/>
      <c r="AF92" s="493"/>
      <c r="AG92" s="218"/>
      <c r="AH92" s="493"/>
      <c r="AI92" s="218"/>
      <c r="AJ92" s="493"/>
      <c r="AK92" s="218"/>
      <c r="AL92" s="493"/>
      <c r="AM92" s="218"/>
      <c r="AN92" s="493"/>
      <c r="AO92" s="218"/>
      <c r="AP92" s="493"/>
      <c r="AQ92" s="218"/>
      <c r="AR92" s="493"/>
      <c r="AS92" s="218"/>
      <c r="AT92" s="493"/>
      <c r="AU92" s="218"/>
      <c r="AV92" s="218"/>
      <c r="AW92" s="218"/>
      <c r="AX92" s="218"/>
      <c r="AY92" s="218"/>
      <c r="AZ92" s="218"/>
      <c r="BA92" s="218"/>
      <c r="BB92" s="218"/>
      <c r="BC92" s="218"/>
      <c r="BD92" s="218"/>
      <c r="BE92" s="218"/>
      <c r="BF92" s="218"/>
      <c r="BG92" s="218"/>
      <c r="BH92" s="218"/>
      <c r="BI92" s="218"/>
      <c r="BJ92" s="218"/>
      <c r="BK92" s="218"/>
      <c r="BL92" s="218"/>
      <c r="BM92" s="218"/>
      <c r="BN92" s="218"/>
      <c r="BO92" s="218"/>
      <c r="BP92" s="218"/>
      <c r="BQ92" s="218"/>
      <c r="BR92" s="218"/>
      <c r="BS92" s="218"/>
      <c r="BT92" s="218"/>
      <c r="BU92" s="218"/>
      <c r="BV92" s="218"/>
      <c r="BW92" s="218"/>
      <c r="BX92" s="218"/>
      <c r="BY92" s="218"/>
      <c r="BZ92" s="218"/>
      <c r="CA92" s="218"/>
      <c r="CB92" s="218"/>
      <c r="CC92" s="218"/>
      <c r="CD92" s="218"/>
      <c r="CE92" s="218"/>
      <c r="CF92" s="218"/>
      <c r="CG92" s="218"/>
      <c r="CH92" s="218"/>
      <c r="CI92" s="218"/>
      <c r="CJ92" s="218"/>
      <c r="CK92" s="218"/>
      <c r="CL92" s="218"/>
      <c r="CM92" s="218"/>
      <c r="CN92" s="218"/>
      <c r="CO92" s="218"/>
      <c r="CP92" s="218"/>
      <c r="CQ92" s="218"/>
      <c r="CR92" s="218"/>
      <c r="CS92" s="218"/>
      <c r="CT92" s="218"/>
      <c r="CU92" s="218"/>
      <c r="CV92" s="218"/>
      <c r="CW92" s="218"/>
      <c r="CX92" s="218"/>
      <c r="CY92" s="218"/>
      <c r="CZ92" s="218"/>
      <c r="DA92" s="218"/>
      <c r="DB92" s="218"/>
      <c r="DC92" s="218"/>
      <c r="DD92" s="218"/>
      <c r="DE92" s="218"/>
      <c r="DF92" s="218"/>
      <c r="DG92" s="218"/>
      <c r="DH92" s="218"/>
      <c r="DI92" s="218"/>
      <c r="DJ92" s="218"/>
      <c r="DK92" s="218"/>
      <c r="DL92" s="218"/>
      <c r="DM92" s="218"/>
      <c r="DN92" s="218"/>
      <c r="DO92" s="218"/>
      <c r="DP92" s="218"/>
      <c r="DQ92" s="218"/>
      <c r="DR92" s="218"/>
      <c r="DS92" s="218"/>
      <c r="DT92" s="218"/>
      <c r="DU92" s="218"/>
      <c r="DV92" s="218"/>
      <c r="DW92" s="218"/>
      <c r="DX92" s="218"/>
      <c r="DY92" s="218"/>
      <c r="DZ92" s="218"/>
      <c r="EA92" s="218"/>
      <c r="EB92" s="218"/>
      <c r="EC92" s="218"/>
      <c r="ED92" s="218"/>
      <c r="EE92" s="218"/>
      <c r="EF92" s="218"/>
      <c r="EG92" s="218"/>
      <c r="EH92" s="218"/>
      <c r="EI92" s="218"/>
      <c r="EJ92" s="218"/>
      <c r="EK92" s="218"/>
      <c r="EL92" s="218"/>
      <c r="EM92" s="218"/>
      <c r="EN92" s="218"/>
      <c r="EO92" s="218"/>
      <c r="EP92" s="218"/>
      <c r="EQ92" s="218"/>
      <c r="ER92" s="218"/>
      <c r="ES92" s="218"/>
      <c r="ET92" s="218"/>
      <c r="EU92" s="218"/>
      <c r="EV92" s="218"/>
      <c r="EW92" s="218"/>
      <c r="EX92" s="218"/>
      <c r="EY92" s="218"/>
      <c r="EZ92" s="218"/>
      <c r="FA92" s="218"/>
      <c r="FB92" s="218"/>
    </row>
    <row r="93" ht="22.7" customHeight="1">
      <c r="A93" s="165"/>
      <c r="B93" s="165"/>
      <c r="C93" s="166"/>
      <c r="D93" s="166"/>
      <c r="E93" s="165"/>
      <c r="F93" s="165"/>
      <c r="G93" s="166"/>
      <c r="H93" s="165"/>
      <c r="I93" s="1048"/>
      <c r="J93" s="1048"/>
      <c r="K93" s="1049"/>
      <c r="L93" s="1050"/>
      <c r="M93" s="1051"/>
      <c r="N93" s="1051"/>
      <c r="O93" s="1052"/>
      <c r="P93" s="1053"/>
      <c r="Q93" s="1054"/>
      <c r="R93" s="1053"/>
      <c r="S93" s="1054"/>
      <c r="T93" s="1053"/>
      <c r="U93" s="1054"/>
      <c r="V93" s="1053"/>
      <c r="W93" s="1054"/>
      <c r="X93" s="1053"/>
      <c r="Y93" s="1055"/>
      <c r="Z93" s="1056"/>
      <c r="AA93" s="1055"/>
      <c r="AB93" s="1056"/>
      <c r="AC93" s="1057"/>
      <c r="AD93" s="493"/>
      <c r="AE93" s="218"/>
      <c r="AF93" s="493"/>
      <c r="AG93" s="218"/>
      <c r="AH93" s="493"/>
      <c r="AI93" s="218"/>
      <c r="AJ93" s="493"/>
      <c r="AK93" s="218"/>
      <c r="AL93" s="493"/>
      <c r="AM93" s="218"/>
      <c r="AN93" s="493"/>
      <c r="AO93" s="218"/>
      <c r="AP93" s="493"/>
      <c r="AQ93" s="218"/>
      <c r="AR93" s="493"/>
      <c r="AS93" s="218"/>
      <c r="AT93" s="493"/>
      <c r="AU93" s="218"/>
      <c r="AV93" s="218"/>
      <c r="AW93" s="218"/>
      <c r="AX93" s="218"/>
      <c r="AY93" s="218"/>
      <c r="AZ93" s="218"/>
      <c r="BA93" s="218"/>
      <c r="BB93" s="218"/>
      <c r="BC93" s="218"/>
      <c r="BD93" s="218"/>
      <c r="BE93" s="218"/>
      <c r="BF93" s="218"/>
      <c r="BG93" s="218"/>
      <c r="BH93" s="218"/>
      <c r="BI93" s="218"/>
      <c r="BJ93" s="218"/>
      <c r="BK93" s="218"/>
      <c r="BL93" s="218"/>
      <c r="BM93" s="218"/>
      <c r="BN93" s="218"/>
      <c r="BO93" s="218"/>
      <c r="BP93" s="218"/>
      <c r="BQ93" s="218"/>
      <c r="BR93" s="218"/>
      <c r="BS93" s="218"/>
      <c r="BT93" s="218"/>
      <c r="BU93" s="218"/>
      <c r="BV93" s="218"/>
      <c r="BW93" s="218"/>
      <c r="BX93" s="218"/>
      <c r="BY93" s="218"/>
      <c r="BZ93" s="218"/>
      <c r="CA93" s="218"/>
      <c r="CB93" s="218"/>
      <c r="CC93" s="218"/>
      <c r="CD93" s="218"/>
      <c r="CE93" s="218"/>
      <c r="CF93" s="218"/>
      <c r="CG93" s="218"/>
      <c r="CH93" s="218"/>
      <c r="CI93" s="218"/>
      <c r="CJ93" s="218"/>
      <c r="CK93" s="218"/>
      <c r="CL93" s="218"/>
      <c r="CM93" s="218"/>
      <c r="CN93" s="218"/>
      <c r="CO93" s="218"/>
      <c r="CP93" s="218"/>
      <c r="CQ93" s="218"/>
      <c r="CR93" s="218"/>
      <c r="CS93" s="218"/>
      <c r="CT93" s="218"/>
      <c r="CU93" s="218"/>
      <c r="CV93" s="218"/>
      <c r="CW93" s="218"/>
      <c r="CX93" s="218"/>
      <c r="CY93" s="218"/>
      <c r="CZ93" s="218"/>
      <c r="DA93" s="218"/>
      <c r="DB93" s="218"/>
      <c r="DC93" s="218"/>
      <c r="DD93" s="218"/>
      <c r="DE93" s="218"/>
      <c r="DF93" s="218"/>
      <c r="DG93" s="218"/>
      <c r="DH93" s="218"/>
      <c r="DI93" s="218"/>
      <c r="DJ93" s="218"/>
      <c r="DK93" s="218"/>
      <c r="DL93" s="218"/>
      <c r="DM93" s="218"/>
      <c r="DN93" s="218"/>
      <c r="DO93" s="218"/>
      <c r="DP93" s="218"/>
      <c r="DQ93" s="218"/>
      <c r="DR93" s="218"/>
      <c r="DS93" s="218"/>
      <c r="DT93" s="218"/>
      <c r="DU93" s="218"/>
      <c r="DV93" s="218"/>
      <c r="DW93" s="218"/>
      <c r="DX93" s="218"/>
      <c r="DY93" s="218"/>
      <c r="DZ93" s="218"/>
      <c r="EA93" s="218"/>
      <c r="EB93" s="218"/>
      <c r="EC93" s="218"/>
      <c r="ED93" s="218"/>
      <c r="EE93" s="218"/>
      <c r="EF93" s="218"/>
      <c r="EG93" s="218"/>
      <c r="EH93" s="218"/>
      <c r="EI93" s="218"/>
      <c r="EJ93" s="218"/>
      <c r="EK93" s="218"/>
      <c r="EL93" s="218"/>
      <c r="EM93" s="218"/>
      <c r="EN93" s="218"/>
      <c r="EO93" s="218"/>
      <c r="EP93" s="218"/>
      <c r="EQ93" s="218"/>
      <c r="ER93" s="218"/>
      <c r="ES93" s="218"/>
      <c r="ET93" s="218"/>
      <c r="EU93" s="218"/>
      <c r="EV93" s="218"/>
      <c r="EW93" s="218"/>
      <c r="EX93" s="218"/>
      <c r="EY93" s="218"/>
      <c r="EZ93" s="218"/>
      <c r="FA93" s="218"/>
      <c r="FB93" s="218"/>
    </row>
    <row r="94" ht="34.65" customHeight="1">
      <c r="A94" s="7"/>
      <c r="B94" s="7"/>
      <c r="C94" s="170"/>
      <c r="D94" s="170"/>
      <c r="E94" s="7"/>
      <c r="F94" s="7"/>
      <c r="G94" s="494"/>
      <c r="H94" s="518"/>
      <c r="I94" s="1058"/>
      <c r="J94" s="1059"/>
      <c r="K94" s="1060"/>
      <c r="L94" t="s" s="1061">
        <v>268</v>
      </c>
      <c r="M94" t="s" s="1061">
        <v>269</v>
      </c>
      <c r="N94" t="s" s="1061">
        <v>270</v>
      </c>
      <c r="O94" t="s" s="1061">
        <v>271</v>
      </c>
      <c r="P94" s="503"/>
      <c r="Q94" s="218"/>
      <c r="R94" s="493"/>
      <c r="S94" s="218"/>
      <c r="T94" s="493"/>
      <c r="U94" s="218"/>
      <c r="V94" s="493"/>
      <c r="W94" s="218"/>
      <c r="X94" s="493"/>
      <c r="Y94" s="1062"/>
      <c r="Z94" s="1062"/>
      <c r="AA94" s="1063"/>
      <c r="AB94" s="1062"/>
      <c r="AC94" s="218"/>
      <c r="AD94" s="493"/>
      <c r="AE94" s="218"/>
      <c r="AF94" s="493"/>
      <c r="AG94" s="218"/>
      <c r="AH94" s="493"/>
      <c r="AI94" s="218"/>
      <c r="AJ94" s="493"/>
      <c r="AK94" s="218"/>
      <c r="AL94" s="493"/>
      <c r="AM94" s="218"/>
      <c r="AN94" s="493"/>
      <c r="AO94" s="218"/>
      <c r="AP94" s="493"/>
      <c r="AQ94" s="218"/>
      <c r="AR94" s="493"/>
      <c r="AS94" s="218"/>
      <c r="AT94" s="493"/>
      <c r="AU94" s="218"/>
      <c r="AV94" s="218"/>
      <c r="AW94" s="218"/>
      <c r="AX94" s="218"/>
      <c r="AY94" s="218"/>
      <c r="AZ94" s="218"/>
      <c r="BA94" s="218"/>
      <c r="BB94" s="218"/>
      <c r="BC94" s="218"/>
      <c r="BD94" s="218"/>
      <c r="BE94" s="218"/>
      <c r="BF94" s="218"/>
      <c r="BG94" s="218"/>
      <c r="BH94" s="218"/>
      <c r="BI94" s="218"/>
      <c r="BJ94" s="218"/>
      <c r="BK94" s="218"/>
      <c r="BL94" s="218"/>
      <c r="BM94" s="218"/>
      <c r="BN94" s="218"/>
      <c r="BO94" s="218"/>
      <c r="BP94" s="218"/>
      <c r="BQ94" s="218"/>
      <c r="BR94" s="218"/>
      <c r="BS94" s="218"/>
      <c r="BT94" s="218"/>
      <c r="BU94" s="218"/>
      <c r="BV94" s="218"/>
      <c r="BW94" s="218"/>
      <c r="BX94" s="218"/>
      <c r="BY94" s="218"/>
      <c r="BZ94" s="218"/>
      <c r="CA94" s="218"/>
      <c r="CB94" s="218"/>
      <c r="CC94" s="218"/>
      <c r="CD94" s="218"/>
      <c r="CE94" s="218"/>
      <c r="CF94" s="218"/>
      <c r="CG94" s="218"/>
      <c r="CH94" s="218"/>
      <c r="CI94" s="218"/>
      <c r="CJ94" s="218"/>
      <c r="CK94" s="218"/>
      <c r="CL94" s="218"/>
      <c r="CM94" s="218"/>
      <c r="CN94" s="218"/>
      <c r="CO94" s="218"/>
      <c r="CP94" s="218"/>
      <c r="CQ94" s="218"/>
      <c r="CR94" s="218"/>
      <c r="CS94" s="218"/>
      <c r="CT94" s="218"/>
      <c r="CU94" s="218"/>
      <c r="CV94" s="218"/>
      <c r="CW94" s="218"/>
      <c r="CX94" s="218"/>
      <c r="CY94" s="218"/>
      <c r="CZ94" s="218"/>
      <c r="DA94" s="218"/>
      <c r="DB94" s="218"/>
      <c r="DC94" s="218"/>
      <c r="DD94" s="218"/>
      <c r="DE94" s="218"/>
      <c r="DF94" s="218"/>
      <c r="DG94" s="218"/>
      <c r="DH94" s="218"/>
      <c r="DI94" s="218"/>
      <c r="DJ94" s="218"/>
      <c r="DK94" s="218"/>
      <c r="DL94" s="218"/>
      <c r="DM94" s="218"/>
      <c r="DN94" s="218"/>
      <c r="DO94" s="218"/>
      <c r="DP94" s="218"/>
      <c r="DQ94" s="218"/>
      <c r="DR94" s="218"/>
      <c r="DS94" s="218"/>
      <c r="DT94" s="218"/>
      <c r="DU94" s="218"/>
      <c r="DV94" s="218"/>
      <c r="DW94" s="218"/>
      <c r="DX94" s="218"/>
      <c r="DY94" s="218"/>
      <c r="DZ94" s="218"/>
      <c r="EA94" s="218"/>
      <c r="EB94" s="218"/>
      <c r="EC94" s="218"/>
      <c r="ED94" s="218"/>
      <c r="EE94" s="218"/>
      <c r="EF94" s="218"/>
      <c r="EG94" s="218"/>
      <c r="EH94" s="218"/>
      <c r="EI94" s="218"/>
      <c r="EJ94" s="218"/>
      <c r="EK94" s="218"/>
      <c r="EL94" s="218"/>
      <c r="EM94" s="218"/>
      <c r="EN94" s="218"/>
      <c r="EO94" s="218"/>
      <c r="EP94" s="218"/>
      <c r="EQ94" s="218"/>
      <c r="ER94" s="218"/>
      <c r="ES94" s="218"/>
      <c r="ET94" s="218"/>
      <c r="EU94" s="218"/>
      <c r="EV94" s="218"/>
      <c r="EW94" s="218"/>
      <c r="EX94" s="218"/>
      <c r="EY94" s="218"/>
      <c r="EZ94" s="218"/>
      <c r="FA94" s="218"/>
      <c r="FB94" s="218"/>
    </row>
    <row r="95" ht="34.65" customHeight="1">
      <c r="A95" t="s" s="1061">
        <v>272</v>
      </c>
      <c r="B95" t="s" s="1061">
        <v>73</v>
      </c>
      <c r="C95" t="s" s="1061">
        <v>36</v>
      </c>
      <c r="D95" t="s" s="1061">
        <v>226</v>
      </c>
      <c r="E95" t="s" s="1064">
        <v>273</v>
      </c>
      <c r="F95" t="s" s="1061">
        <v>46</v>
      </c>
      <c r="G95" t="s" s="1061">
        <v>40</v>
      </c>
      <c r="H95" s="1065"/>
      <c r="I95" s="517"/>
      <c r="J95" s="517"/>
      <c r="K95" s="1066"/>
      <c r="L95" t="s" s="1067">
        <v>174</v>
      </c>
      <c r="M95" s="1068">
        <f>SUM('Statistik Vorrunde - Tabelle 2'!V11:V15,'Statistik Vorrunde - Tabelle 2'!AE11:AE15,'Statistik Vorrunde - Tabelle 2'!AN11:AN15,'Statistik Vorrunde - Tabelle 2'!AW11:AW15,'Statistik Vorrunde - Tabelle 2'!BF11:BF15)</f>
        <v>5</v>
      </c>
      <c r="N95" s="1068">
        <f>SUM(F76:F80)</f>
        <v>4</v>
      </c>
      <c r="O95" s="1069">
        <f>SUM(M95:N95)</f>
        <v>9</v>
      </c>
      <c r="P95" s="1070"/>
      <c r="Q95" s="218"/>
      <c r="R95" s="218"/>
      <c r="S95" s="218"/>
      <c r="T95" s="218"/>
      <c r="U95" s="218"/>
      <c r="V95" s="218"/>
      <c r="W95" s="218"/>
      <c r="X95" s="218"/>
      <c r="Y95" s="218"/>
      <c r="Z95" s="218"/>
      <c r="AA95" s="493"/>
      <c r="AB95" s="218"/>
      <c r="AC95" s="218"/>
      <c r="AD95" s="493"/>
      <c r="AE95" s="218"/>
      <c r="AF95" s="493"/>
      <c r="AG95" s="218"/>
      <c r="AH95" s="493"/>
      <c r="AI95" s="218"/>
      <c r="AJ95" s="493"/>
      <c r="AK95" s="218"/>
      <c r="AL95" s="493"/>
      <c r="AM95" s="218"/>
      <c r="AN95" s="493"/>
      <c r="AO95" s="218"/>
      <c r="AP95" s="493"/>
      <c r="AQ95" s="218"/>
      <c r="AR95" s="493"/>
      <c r="AS95" s="218"/>
      <c r="AT95" s="493"/>
      <c r="AU95" s="218"/>
      <c r="AV95" s="218"/>
      <c r="AW95" s="218"/>
      <c r="AX95" s="218"/>
      <c r="AY95" s="218"/>
      <c r="AZ95" s="218"/>
      <c r="BA95" s="218"/>
      <c r="BB95" s="218"/>
      <c r="BC95" s="218"/>
      <c r="BD95" s="218"/>
      <c r="BE95" s="218"/>
      <c r="BF95" s="218"/>
      <c r="BG95" s="218"/>
      <c r="BH95" s="218"/>
      <c r="BI95" s="218"/>
      <c r="BJ95" s="218"/>
      <c r="BK95" s="218"/>
      <c r="BL95" s="218"/>
      <c r="BM95" s="218"/>
      <c r="BN95" s="218"/>
      <c r="BO95" s="218"/>
      <c r="BP95" s="218"/>
      <c r="BQ95" s="218"/>
      <c r="BR95" s="218"/>
      <c r="BS95" s="218"/>
      <c r="BT95" s="218"/>
      <c r="BU95" s="218"/>
      <c r="BV95" s="218"/>
      <c r="BW95" s="218"/>
      <c r="BX95" s="218"/>
      <c r="BY95" s="218"/>
      <c r="BZ95" s="218"/>
      <c r="CA95" s="218"/>
      <c r="CB95" s="218"/>
      <c r="CC95" s="218"/>
      <c r="CD95" s="218"/>
      <c r="CE95" s="218"/>
      <c r="CF95" s="218"/>
      <c r="CG95" s="218"/>
      <c r="CH95" s="218"/>
      <c r="CI95" s="218"/>
      <c r="CJ95" s="218"/>
      <c r="CK95" s="218"/>
      <c r="CL95" s="218"/>
      <c r="CM95" s="218"/>
      <c r="CN95" s="218"/>
      <c r="CO95" s="218"/>
      <c r="CP95" s="218"/>
      <c r="CQ95" s="218"/>
      <c r="CR95" s="218"/>
      <c r="CS95" s="218"/>
      <c r="CT95" s="218"/>
      <c r="CU95" s="218"/>
      <c r="CV95" s="218"/>
      <c r="CW95" s="218"/>
      <c r="CX95" s="218"/>
      <c r="CY95" s="218"/>
      <c r="CZ95" s="218"/>
      <c r="DA95" s="218"/>
      <c r="DB95" s="218"/>
      <c r="DC95" s="218"/>
      <c r="DD95" s="218"/>
      <c r="DE95" s="218"/>
      <c r="DF95" s="218"/>
      <c r="DG95" s="218"/>
      <c r="DH95" s="218"/>
      <c r="DI95" s="218"/>
      <c r="DJ95" s="218"/>
      <c r="DK95" s="218"/>
      <c r="DL95" s="218"/>
      <c r="DM95" s="218"/>
      <c r="DN95" s="218"/>
      <c r="DO95" s="218"/>
      <c r="DP95" s="218"/>
      <c r="DQ95" s="218"/>
      <c r="DR95" s="218"/>
      <c r="DS95" s="218"/>
      <c r="DT95" s="218"/>
      <c r="DU95" s="218"/>
      <c r="DV95" s="218"/>
      <c r="DW95" s="218"/>
      <c r="DX95" s="218"/>
      <c r="DY95" s="218"/>
      <c r="DZ95" s="218"/>
      <c r="EA95" s="218"/>
      <c r="EB95" s="218"/>
      <c r="EC95" s="218"/>
      <c r="ED95" s="218"/>
      <c r="EE95" s="218"/>
      <c r="EF95" s="218"/>
      <c r="EG95" s="218"/>
      <c r="EH95" s="218"/>
      <c r="EI95" s="218"/>
      <c r="EJ95" s="218"/>
      <c r="EK95" s="218"/>
      <c r="EL95" s="218"/>
      <c r="EM95" s="218"/>
      <c r="EN95" s="218"/>
      <c r="EO95" s="218"/>
      <c r="EP95" s="218"/>
      <c r="EQ95" s="218"/>
      <c r="ER95" s="218"/>
      <c r="ES95" s="218"/>
      <c r="ET95" s="218"/>
      <c r="EU95" s="218"/>
      <c r="EV95" s="218"/>
      <c r="EW95" s="218"/>
      <c r="EX95" s="218"/>
      <c r="EY95" s="218"/>
      <c r="EZ95" s="218"/>
      <c r="FA95" s="218"/>
      <c r="FB95" s="218"/>
    </row>
    <row r="96" ht="22.7" customHeight="1">
      <c r="A96" t="s" s="1067">
        <v>174</v>
      </c>
      <c r="B96" s="1071">
        <f>((G76+G77+G78+G79+G80)*100%)/(E76+E77+E78+E79+E80+G76+G77+G78+G79+G80)</f>
        <v>0.62962962962963</v>
      </c>
      <c r="C96" s="1072">
        <f>SUM(H76:H80)</f>
        <v>35</v>
      </c>
      <c r="D96" s="1073">
        <f>SUM(E76:E80)</f>
        <v>40</v>
      </c>
      <c r="E96" s="1074">
        <f>$C96+D96</f>
        <v>75</v>
      </c>
      <c r="F96" s="1073">
        <f>SUM(J76:K80)</f>
        <v>53</v>
      </c>
      <c r="G96" s="1075">
        <f>SUM(D76:D80)</f>
        <v>11</v>
      </c>
      <c r="H96" s="1065"/>
      <c r="I96" s="517"/>
      <c r="J96" s="517"/>
      <c r="K96" s="1066"/>
      <c r="L96" t="s" s="1076">
        <v>173</v>
      </c>
      <c r="M96" s="1077">
        <f>SUM('Statistik Vorrunde - Tabelle 2'!V3:V10,'Statistik Vorrunde - Tabelle 2'!AE3:AE10,'Statistik Vorrunde - Tabelle 2'!AN3:AN10,'Statistik Vorrunde - Tabelle 2'!AW3:AW10,'Statistik Vorrunde - Tabelle 2'!BF3:BF10)</f>
        <v>14</v>
      </c>
      <c r="N96" s="1077">
        <f>SUM(F68:F75)</f>
        <v>12</v>
      </c>
      <c r="O96" s="1078">
        <f>SUM(M96:N96)</f>
        <v>26</v>
      </c>
      <c r="P96" s="1079"/>
      <c r="Q96" s="218"/>
      <c r="R96" s="218"/>
      <c r="S96" s="218"/>
      <c r="T96" s="218"/>
      <c r="U96" s="218"/>
      <c r="V96" s="218"/>
      <c r="W96" s="218"/>
      <c r="X96" s="218"/>
      <c r="Y96" s="218"/>
      <c r="Z96" s="218"/>
      <c r="AA96" s="493"/>
      <c r="AB96" s="218"/>
      <c r="AC96" s="218"/>
      <c r="AD96" s="493"/>
      <c r="AE96" s="218"/>
      <c r="AF96" s="493"/>
      <c r="AG96" s="218"/>
      <c r="AH96" s="493"/>
      <c r="AI96" s="218"/>
      <c r="AJ96" s="493"/>
      <c r="AK96" s="218"/>
      <c r="AL96" s="493"/>
      <c r="AM96" s="218"/>
      <c r="AN96" s="493"/>
      <c r="AO96" s="218"/>
      <c r="AP96" s="493"/>
      <c r="AQ96" s="218"/>
      <c r="AR96" s="493"/>
      <c r="AS96" s="218"/>
      <c r="AT96" s="493"/>
      <c r="AU96" s="218"/>
      <c r="AV96" s="218"/>
      <c r="AW96" s="218"/>
      <c r="AX96" s="218"/>
      <c r="AY96" s="218"/>
      <c r="AZ96" s="218"/>
      <c r="BA96" s="218"/>
      <c r="BB96" s="218"/>
      <c r="BC96" s="218"/>
      <c r="BD96" s="218"/>
      <c r="BE96" s="218"/>
      <c r="BF96" s="218"/>
      <c r="BG96" s="218"/>
      <c r="BH96" s="218"/>
      <c r="BI96" s="218"/>
      <c r="BJ96" s="218"/>
      <c r="BK96" s="218"/>
      <c r="BL96" s="218"/>
      <c r="BM96" s="218"/>
      <c r="BN96" s="218"/>
      <c r="BO96" s="218"/>
      <c r="BP96" s="218"/>
      <c r="BQ96" s="218"/>
      <c r="BR96" s="218"/>
      <c r="BS96" s="218"/>
      <c r="BT96" s="218"/>
      <c r="BU96" s="218"/>
      <c r="BV96" s="218"/>
      <c r="BW96" s="218"/>
      <c r="BX96" s="218"/>
      <c r="BY96" s="218"/>
      <c r="BZ96" s="218"/>
      <c r="CA96" s="218"/>
      <c r="CB96" s="218"/>
      <c r="CC96" s="218"/>
      <c r="CD96" s="218"/>
      <c r="CE96" s="218"/>
      <c r="CF96" s="218"/>
      <c r="CG96" s="218"/>
      <c r="CH96" s="218"/>
      <c r="CI96" s="218"/>
      <c r="CJ96" s="218"/>
      <c r="CK96" s="218"/>
      <c r="CL96" s="218"/>
      <c r="CM96" s="218"/>
      <c r="CN96" s="218"/>
      <c r="CO96" s="218"/>
      <c r="CP96" s="218"/>
      <c r="CQ96" s="218"/>
      <c r="CR96" s="218"/>
      <c r="CS96" s="218"/>
      <c r="CT96" s="218"/>
      <c r="CU96" s="218"/>
      <c r="CV96" s="218"/>
      <c r="CW96" s="218"/>
      <c r="CX96" s="218"/>
      <c r="CY96" s="218"/>
      <c r="CZ96" s="218"/>
      <c r="DA96" s="218"/>
      <c r="DB96" s="218"/>
      <c r="DC96" s="218"/>
      <c r="DD96" s="218"/>
      <c r="DE96" s="218"/>
      <c r="DF96" s="218"/>
      <c r="DG96" s="218"/>
      <c r="DH96" s="218"/>
      <c r="DI96" s="218"/>
      <c r="DJ96" s="218"/>
      <c r="DK96" s="218"/>
      <c r="DL96" s="218"/>
      <c r="DM96" s="218"/>
      <c r="DN96" s="218"/>
      <c r="DO96" s="218"/>
      <c r="DP96" s="218"/>
      <c r="DQ96" s="218"/>
      <c r="DR96" s="218"/>
      <c r="DS96" s="218"/>
      <c r="DT96" s="218"/>
      <c r="DU96" s="218"/>
      <c r="DV96" s="218"/>
      <c r="DW96" s="218"/>
      <c r="DX96" s="218"/>
      <c r="DY96" s="218"/>
      <c r="DZ96" s="218"/>
      <c r="EA96" s="218"/>
      <c r="EB96" s="218"/>
      <c r="EC96" s="218"/>
      <c r="ED96" s="218"/>
      <c r="EE96" s="218"/>
      <c r="EF96" s="218"/>
      <c r="EG96" s="218"/>
      <c r="EH96" s="218"/>
      <c r="EI96" s="218"/>
      <c r="EJ96" s="218"/>
      <c r="EK96" s="218"/>
      <c r="EL96" s="218"/>
      <c r="EM96" s="218"/>
      <c r="EN96" s="218"/>
      <c r="EO96" s="218"/>
      <c r="EP96" s="218"/>
      <c r="EQ96" s="218"/>
      <c r="ER96" s="218"/>
      <c r="ES96" s="218"/>
      <c r="ET96" s="218"/>
      <c r="EU96" s="218"/>
      <c r="EV96" s="218"/>
      <c r="EW96" s="218"/>
      <c r="EX96" s="218"/>
      <c r="EY96" s="218"/>
      <c r="EZ96" s="218"/>
      <c r="FA96" s="218"/>
      <c r="FB96" s="218"/>
    </row>
    <row r="97" ht="22.7" customHeight="1">
      <c r="A97" t="s" s="1076">
        <v>173</v>
      </c>
      <c r="B97" s="509">
        <f>((G68+G69+G70+G71+G72+G73+G74+G75)*100%)/(E68+E69+E70+E71+E72+E73+E74+E75+G68+G69+G70+G71+G72+G73+G74+G75)</f>
        <v>0.640625</v>
      </c>
      <c r="C97" s="510">
        <f>SUM(H68:H75)</f>
        <v>47</v>
      </c>
      <c r="D97" s="1080">
        <f>SUM(E68:E75)</f>
        <v>69</v>
      </c>
      <c r="E97" s="1081">
        <f>$C97+D97</f>
        <v>116</v>
      </c>
      <c r="F97" s="1080">
        <f>SUM(K68:K75)</f>
        <v>73</v>
      </c>
      <c r="G97" s="1082">
        <f>SUM(D68:D75)</f>
        <v>109</v>
      </c>
      <c r="H97" s="1065"/>
      <c r="I97" s="517"/>
      <c r="J97" s="517"/>
      <c r="K97" s="1066"/>
      <c r="L97" t="s" s="512">
        <v>175</v>
      </c>
      <c r="M97" s="1083">
        <f>SUM('Statistik Vorrunde - Tabelle 2'!V16:V18,'Statistik Vorrunde - Tabelle 2'!AE16:AE18,'Statistik Vorrunde - Tabelle 2'!AN16:AN18,'Statistik Vorrunde - Tabelle 2'!AW16:AW18,'Statistik Vorrunde - Tabelle 2'!BF16:BF18)</f>
        <v>8</v>
      </c>
      <c r="N97" s="1084">
        <f>SUM(F81:F83)</f>
        <v>9</v>
      </c>
      <c r="O97" s="1085">
        <f>SUM(M97:N97)</f>
        <v>17</v>
      </c>
      <c r="P97" s="1079"/>
      <c r="Q97" s="1058"/>
      <c r="R97" s="218"/>
      <c r="S97" s="218"/>
      <c r="T97" s="218"/>
      <c r="U97" s="218"/>
      <c r="V97" s="218"/>
      <c r="W97" s="218"/>
      <c r="X97" s="218"/>
      <c r="Y97" s="218"/>
      <c r="Z97" s="218"/>
      <c r="AA97" s="493"/>
      <c r="AB97" s="218"/>
      <c r="AC97" s="218"/>
      <c r="AD97" s="493"/>
      <c r="AE97" s="218"/>
      <c r="AF97" s="493"/>
      <c r="AG97" s="218"/>
      <c r="AH97" s="493"/>
      <c r="AI97" s="218"/>
      <c r="AJ97" s="493"/>
      <c r="AK97" s="218"/>
      <c r="AL97" s="493"/>
      <c r="AM97" s="218"/>
      <c r="AN97" s="493"/>
      <c r="AO97" s="218"/>
      <c r="AP97" s="493"/>
      <c r="AQ97" s="218"/>
      <c r="AR97" s="493"/>
      <c r="AS97" s="218"/>
      <c r="AT97" s="493"/>
      <c r="AU97" s="218"/>
      <c r="AV97" s="218"/>
      <c r="AW97" s="218"/>
      <c r="AX97" s="218"/>
      <c r="AY97" s="218"/>
      <c r="AZ97" s="218"/>
      <c r="BA97" s="218"/>
      <c r="BB97" s="218"/>
      <c r="BC97" s="218"/>
      <c r="BD97" s="218"/>
      <c r="BE97" s="218"/>
      <c r="BF97" s="218"/>
      <c r="BG97" s="218"/>
      <c r="BH97" s="218"/>
      <c r="BI97" s="218"/>
      <c r="BJ97" s="218"/>
      <c r="BK97" s="218"/>
      <c r="BL97" s="218"/>
      <c r="BM97" s="218"/>
      <c r="BN97" s="218"/>
      <c r="BO97" s="218"/>
      <c r="BP97" s="218"/>
      <c r="BQ97" s="218"/>
      <c r="BR97" s="218"/>
      <c r="BS97" s="218"/>
      <c r="BT97" s="218"/>
      <c r="BU97" s="218"/>
      <c r="BV97" s="218"/>
      <c r="BW97" s="218"/>
      <c r="BX97" s="218"/>
      <c r="BY97" s="218"/>
      <c r="BZ97" s="218"/>
      <c r="CA97" s="218"/>
      <c r="CB97" s="218"/>
      <c r="CC97" s="218"/>
      <c r="CD97" s="218"/>
      <c r="CE97" s="218"/>
      <c r="CF97" s="218"/>
      <c r="CG97" s="218"/>
      <c r="CH97" s="218"/>
      <c r="CI97" s="218"/>
      <c r="CJ97" s="218"/>
      <c r="CK97" s="218"/>
      <c r="CL97" s="218"/>
      <c r="CM97" s="218"/>
      <c r="CN97" s="218"/>
      <c r="CO97" s="218"/>
      <c r="CP97" s="218"/>
      <c r="CQ97" s="218"/>
      <c r="CR97" s="218"/>
      <c r="CS97" s="218"/>
      <c r="CT97" s="218"/>
      <c r="CU97" s="218"/>
      <c r="CV97" s="218"/>
      <c r="CW97" s="218"/>
      <c r="CX97" s="218"/>
      <c r="CY97" s="218"/>
      <c r="CZ97" s="218"/>
      <c r="DA97" s="218"/>
      <c r="DB97" s="218"/>
      <c r="DC97" s="218"/>
      <c r="DD97" s="218"/>
      <c r="DE97" s="218"/>
      <c r="DF97" s="218"/>
      <c r="DG97" s="218"/>
      <c r="DH97" s="218"/>
      <c r="DI97" s="218"/>
      <c r="DJ97" s="218"/>
      <c r="DK97" s="218"/>
      <c r="DL97" s="218"/>
      <c r="DM97" s="218"/>
      <c r="DN97" s="218"/>
      <c r="DO97" s="218"/>
      <c r="DP97" s="218"/>
      <c r="DQ97" s="218"/>
      <c r="DR97" s="218"/>
      <c r="DS97" s="218"/>
      <c r="DT97" s="218"/>
      <c r="DU97" s="218"/>
      <c r="DV97" s="218"/>
      <c r="DW97" s="218"/>
      <c r="DX97" s="218"/>
      <c r="DY97" s="218"/>
      <c r="DZ97" s="218"/>
      <c r="EA97" s="218"/>
      <c r="EB97" s="218"/>
      <c r="EC97" s="218"/>
      <c r="ED97" s="218"/>
      <c r="EE97" s="218"/>
      <c r="EF97" s="218"/>
      <c r="EG97" s="218"/>
      <c r="EH97" s="218"/>
      <c r="EI97" s="218"/>
      <c r="EJ97" s="218"/>
      <c r="EK97" s="218"/>
      <c r="EL97" s="218"/>
      <c r="EM97" s="218"/>
      <c r="EN97" s="218"/>
      <c r="EO97" s="218"/>
      <c r="EP97" s="218"/>
      <c r="EQ97" s="218"/>
      <c r="ER97" s="218"/>
      <c r="ES97" s="218"/>
      <c r="ET97" s="218"/>
      <c r="EU97" s="218"/>
      <c r="EV97" s="218"/>
      <c r="EW97" s="218"/>
      <c r="EX97" s="218"/>
      <c r="EY97" s="218"/>
      <c r="EZ97" s="218"/>
      <c r="FA97" s="218"/>
      <c r="FB97" s="218"/>
    </row>
    <row r="98" ht="22.7" customHeight="1">
      <c r="A98" t="s" s="512">
        <v>175</v>
      </c>
      <c r="B98" s="1086">
        <f>((G81+G82+G83)*100%)/(E81+E82+E83+G81+G82+G83)</f>
        <v>0.672727272727273</v>
      </c>
      <c r="C98" s="514">
        <f>SUM(H81:H83)</f>
        <v>27</v>
      </c>
      <c r="D98" s="1087">
        <f>SUM(E81:E83)</f>
        <v>18</v>
      </c>
      <c r="E98" s="1088">
        <f>$C98+D98</f>
        <v>45</v>
      </c>
      <c r="F98" s="1087">
        <f>SUM(K81:K83)</f>
        <v>16</v>
      </c>
      <c r="G98" s="1089">
        <f>SUM(D81:D83)</f>
        <v>14</v>
      </c>
      <c r="H98" s="1065"/>
      <c r="I98" s="517"/>
      <c r="J98" s="517"/>
      <c r="K98" s="1066"/>
      <c r="L98" t="s" s="198">
        <v>274</v>
      </c>
      <c r="M98" s="1077">
        <v>5</v>
      </c>
      <c r="N98" s="1090">
        <v>5</v>
      </c>
      <c r="O98" s="1078">
        <f>M98+N98</f>
        <v>10</v>
      </c>
      <c r="P98" s="1091"/>
      <c r="Q98" s="1092"/>
      <c r="R98" s="1093"/>
      <c r="S98" s="496"/>
      <c r="T98" s="1058"/>
      <c r="U98" s="218"/>
      <c r="V98" s="218"/>
      <c r="W98" s="218"/>
      <c r="X98" s="218"/>
      <c r="Y98" s="218"/>
      <c r="Z98" s="218"/>
      <c r="AA98" s="493"/>
      <c r="AB98" s="218"/>
      <c r="AC98" s="218"/>
      <c r="AD98" s="493"/>
      <c r="AE98" s="218"/>
      <c r="AF98" s="493"/>
      <c r="AG98" s="218"/>
      <c r="AH98" s="493"/>
      <c r="AI98" s="218"/>
      <c r="AJ98" s="493"/>
      <c r="AK98" s="218"/>
      <c r="AL98" s="493"/>
      <c r="AM98" s="218"/>
      <c r="AN98" s="493"/>
      <c r="AO98" s="218"/>
      <c r="AP98" s="493"/>
      <c r="AQ98" s="218"/>
      <c r="AR98" s="493"/>
      <c r="AS98" s="218"/>
      <c r="AT98" s="493"/>
      <c r="AU98" s="218"/>
      <c r="AV98" s="218"/>
      <c r="AW98" s="218"/>
      <c r="AX98" s="218"/>
      <c r="AY98" s="218"/>
      <c r="AZ98" s="218"/>
      <c r="BA98" s="218"/>
      <c r="BB98" s="218"/>
      <c r="BC98" s="218"/>
      <c r="BD98" s="218"/>
      <c r="BE98" s="218"/>
      <c r="BF98" s="218"/>
      <c r="BG98" s="218"/>
      <c r="BH98" s="218"/>
      <c r="BI98" s="218"/>
      <c r="BJ98" s="218"/>
      <c r="BK98" s="218"/>
      <c r="BL98" s="218"/>
      <c r="BM98" s="218"/>
      <c r="BN98" s="218"/>
      <c r="BO98" s="218"/>
      <c r="BP98" s="218"/>
      <c r="BQ98" s="218"/>
      <c r="BR98" s="218"/>
      <c r="BS98" s="218"/>
      <c r="BT98" s="218"/>
      <c r="BU98" s="218"/>
      <c r="BV98" s="218"/>
      <c r="BW98" s="218"/>
      <c r="BX98" s="218"/>
      <c r="BY98" s="218"/>
      <c r="BZ98" s="218"/>
      <c r="CA98" s="218"/>
      <c r="CB98" s="218"/>
      <c r="CC98" s="218"/>
      <c r="CD98" s="218"/>
      <c r="CE98" s="218"/>
      <c r="CF98" s="218"/>
      <c r="CG98" s="218"/>
      <c r="CH98" s="218"/>
      <c r="CI98" s="218"/>
      <c r="CJ98" s="218"/>
      <c r="CK98" s="218"/>
      <c r="CL98" s="218"/>
      <c r="CM98" s="218"/>
      <c r="CN98" s="218"/>
      <c r="CO98" s="218"/>
      <c r="CP98" s="218"/>
      <c r="CQ98" s="218"/>
      <c r="CR98" s="218"/>
      <c r="CS98" s="218"/>
      <c r="CT98" s="218"/>
      <c r="CU98" s="218"/>
      <c r="CV98" s="218"/>
      <c r="CW98" s="218"/>
      <c r="CX98" s="218"/>
      <c r="CY98" s="218"/>
      <c r="CZ98" s="218"/>
      <c r="DA98" s="218"/>
      <c r="DB98" s="218"/>
      <c r="DC98" s="218"/>
      <c r="DD98" s="218"/>
      <c r="DE98" s="218"/>
      <c r="DF98" s="218"/>
      <c r="DG98" s="218"/>
      <c r="DH98" s="218"/>
      <c r="DI98" s="218"/>
      <c r="DJ98" s="218"/>
      <c r="DK98" s="218"/>
      <c r="DL98" s="218"/>
      <c r="DM98" s="218"/>
      <c r="DN98" s="218"/>
      <c r="DO98" s="218"/>
      <c r="DP98" s="218"/>
      <c r="DQ98" s="218"/>
      <c r="DR98" s="218"/>
      <c r="DS98" s="218"/>
      <c r="DT98" s="218"/>
      <c r="DU98" s="218"/>
      <c r="DV98" s="218"/>
      <c r="DW98" s="218"/>
      <c r="DX98" s="218"/>
      <c r="DY98" s="218"/>
      <c r="DZ98" s="218"/>
      <c r="EA98" s="218"/>
      <c r="EB98" s="218"/>
      <c r="EC98" s="218"/>
      <c r="ED98" s="218"/>
      <c r="EE98" s="218"/>
      <c r="EF98" s="218"/>
      <c r="EG98" s="218"/>
      <c r="EH98" s="218"/>
      <c r="EI98" s="218"/>
      <c r="EJ98" s="218"/>
      <c r="EK98" s="218"/>
      <c r="EL98" s="218"/>
      <c r="EM98" s="218"/>
      <c r="EN98" s="218"/>
      <c r="EO98" s="218"/>
      <c r="EP98" s="218"/>
      <c r="EQ98" s="218"/>
      <c r="ER98" s="218"/>
      <c r="ES98" s="218"/>
      <c r="ET98" s="218"/>
      <c r="EU98" s="218"/>
      <c r="EV98" s="218"/>
      <c r="EW98" s="218"/>
      <c r="EX98" s="218"/>
      <c r="EY98" s="218"/>
      <c r="EZ98" s="218"/>
      <c r="FA98" s="218"/>
      <c r="FB98" s="218"/>
    </row>
    <row r="99" ht="19.65" customHeight="1">
      <c r="A99" s="1094"/>
      <c r="B99" s="1094"/>
      <c r="C99" s="1094"/>
      <c r="D99" s="166"/>
      <c r="E99" s="165"/>
      <c r="F99" s="165"/>
      <c r="G99" s="1094"/>
      <c r="H99" s="7"/>
      <c r="I99" s="7"/>
      <c r="J99" s="173"/>
      <c r="K99" s="173"/>
      <c r="L99" s="165"/>
      <c r="M99" s="516"/>
      <c r="N99" s="1095"/>
      <c r="O99" s="1096"/>
      <c r="P99" s="1097"/>
      <c r="Q99" s="1098"/>
      <c r="R99" t="s" s="1061">
        <v>275</v>
      </c>
      <c r="S99" s="1099"/>
      <c r="T99" s="1100"/>
      <c r="U99" s="1093"/>
      <c r="V99" s="218"/>
      <c r="W99" s="493"/>
      <c r="X99" s="218"/>
      <c r="Y99" s="493"/>
      <c r="Z99" s="218"/>
      <c r="AA99" s="493"/>
      <c r="AB99" s="218"/>
      <c r="AC99" s="218"/>
      <c r="AD99" s="493"/>
      <c r="AE99" s="218"/>
      <c r="AF99" s="493"/>
      <c r="AG99" s="218"/>
      <c r="AH99" s="493"/>
      <c r="AI99" s="218"/>
      <c r="AJ99" s="493"/>
      <c r="AK99" s="218"/>
      <c r="AL99" s="493"/>
      <c r="AM99" s="218"/>
      <c r="AN99" s="493"/>
      <c r="AO99" s="218"/>
      <c r="AP99" s="493"/>
      <c r="AQ99" s="218"/>
      <c r="AR99" s="493"/>
      <c r="AS99" s="218"/>
      <c r="AT99" s="493"/>
      <c r="AU99" s="218"/>
      <c r="AV99" s="218"/>
      <c r="AW99" s="218"/>
      <c r="AX99" s="218"/>
      <c r="AY99" s="218"/>
      <c r="AZ99" s="218"/>
      <c r="BA99" s="218"/>
      <c r="BB99" s="218"/>
      <c r="BC99" s="218"/>
      <c r="BD99" s="218"/>
      <c r="BE99" s="218"/>
      <c r="BF99" s="218"/>
      <c r="BG99" s="218"/>
      <c r="BH99" s="218"/>
      <c r="BI99" s="218"/>
      <c r="BJ99" s="218"/>
      <c r="BK99" s="218"/>
      <c r="BL99" s="218"/>
      <c r="BM99" s="218"/>
      <c r="BN99" s="218"/>
      <c r="BO99" s="218"/>
      <c r="BP99" s="218"/>
      <c r="BQ99" s="218"/>
      <c r="BR99" s="218"/>
      <c r="BS99" s="218"/>
      <c r="BT99" s="218"/>
      <c r="BU99" s="218"/>
      <c r="BV99" s="218"/>
      <c r="BW99" s="218"/>
      <c r="BX99" s="218"/>
      <c r="BY99" s="218"/>
      <c r="BZ99" s="218"/>
      <c r="CA99" s="218"/>
      <c r="CB99" s="218"/>
      <c r="CC99" s="218"/>
      <c r="CD99" s="218"/>
      <c r="CE99" s="218"/>
      <c r="CF99" s="218"/>
      <c r="CG99" s="218"/>
      <c r="CH99" s="218"/>
      <c r="CI99" s="218"/>
      <c r="CJ99" s="218"/>
      <c r="CK99" s="218"/>
      <c r="CL99" s="218"/>
      <c r="CM99" s="218"/>
      <c r="CN99" s="218"/>
      <c r="CO99" s="218"/>
      <c r="CP99" s="218"/>
      <c r="CQ99" s="218"/>
      <c r="CR99" s="218"/>
      <c r="CS99" s="218"/>
      <c r="CT99" s="218"/>
      <c r="CU99" s="218"/>
      <c r="CV99" s="218"/>
      <c r="CW99" s="218"/>
      <c r="CX99" s="218"/>
      <c r="CY99" s="218"/>
      <c r="CZ99" s="218"/>
      <c r="DA99" s="218"/>
      <c r="DB99" s="218"/>
      <c r="DC99" s="218"/>
      <c r="DD99" s="218"/>
      <c r="DE99" s="218"/>
      <c r="DF99" s="218"/>
      <c r="DG99" s="218"/>
      <c r="DH99" s="218"/>
      <c r="DI99" s="218"/>
      <c r="DJ99" s="218"/>
      <c r="DK99" s="218"/>
      <c r="DL99" s="218"/>
      <c r="DM99" s="218"/>
      <c r="DN99" s="218"/>
      <c r="DO99" s="218"/>
      <c r="DP99" s="218"/>
      <c r="DQ99" s="218"/>
      <c r="DR99" s="218"/>
      <c r="DS99" s="218"/>
      <c r="DT99" s="218"/>
      <c r="DU99" s="218"/>
      <c r="DV99" s="218"/>
      <c r="DW99" s="218"/>
      <c r="DX99" s="218"/>
      <c r="DY99" s="218"/>
      <c r="DZ99" s="218"/>
      <c r="EA99" s="218"/>
      <c r="EB99" s="218"/>
      <c r="EC99" s="218"/>
      <c r="ED99" s="218"/>
      <c r="EE99" s="218"/>
      <c r="EF99" s="218"/>
      <c r="EG99" s="218"/>
      <c r="EH99" s="218"/>
      <c r="EI99" s="218"/>
      <c r="EJ99" s="218"/>
      <c r="EK99" s="218"/>
      <c r="EL99" s="218"/>
      <c r="EM99" s="218"/>
      <c r="EN99" s="218"/>
      <c r="EO99" s="218"/>
      <c r="EP99" s="218"/>
      <c r="EQ99" s="218"/>
      <c r="ER99" s="218"/>
      <c r="ES99" s="218"/>
      <c r="ET99" s="218"/>
      <c r="EU99" s="218"/>
      <c r="EV99" s="218"/>
      <c r="EW99" s="218"/>
      <c r="EX99" s="218"/>
      <c r="EY99" s="218"/>
      <c r="EZ99" s="218"/>
      <c r="FA99" s="218"/>
      <c r="FB99" s="218"/>
    </row>
    <row r="100" ht="34.65" customHeight="1">
      <c r="A100" t="s" s="1101">
        <v>272</v>
      </c>
      <c r="B100" t="s" s="1102">
        <v>276</v>
      </c>
      <c r="C100" t="s" s="1103">
        <v>245</v>
      </c>
      <c r="D100" s="1104"/>
      <c r="E100" s="517"/>
      <c r="F100" s="1066"/>
      <c r="G100" t="s" s="198">
        <v>277</v>
      </c>
      <c r="H100" t="s" s="199">
        <v>278</v>
      </c>
      <c r="I100" t="s" s="200">
        <v>279</v>
      </c>
      <c r="J100" s="1104"/>
      <c r="K100" s="1105"/>
      <c r="L100" s="517"/>
      <c r="M100" s="1106"/>
      <c r="N100" s="1107"/>
      <c r="O100" t="s" s="1061">
        <v>245</v>
      </c>
      <c r="P100" t="s" s="1061">
        <v>280</v>
      </c>
      <c r="Q100" t="s" s="1061">
        <v>281</v>
      </c>
      <c r="R100" t="s" s="1061">
        <v>282</v>
      </c>
      <c r="S100" t="s" s="1061">
        <v>283</v>
      </c>
      <c r="T100" t="s" s="1061">
        <v>284</v>
      </c>
      <c r="U100" t="s" s="1061">
        <v>274</v>
      </c>
      <c r="V100" s="503"/>
      <c r="W100" s="493"/>
      <c r="X100" s="218"/>
      <c r="Y100" s="493"/>
      <c r="Z100" s="218"/>
      <c r="AA100" s="493"/>
      <c r="AB100" s="218"/>
      <c r="AC100" s="218"/>
      <c r="AD100" s="493"/>
      <c r="AE100" s="218"/>
      <c r="AF100" s="493"/>
      <c r="AG100" s="218"/>
      <c r="AH100" s="493"/>
      <c r="AI100" s="218"/>
      <c r="AJ100" s="493"/>
      <c r="AK100" s="218"/>
      <c r="AL100" s="493"/>
      <c r="AM100" s="218"/>
      <c r="AN100" s="493"/>
      <c r="AO100" s="218"/>
      <c r="AP100" s="493"/>
      <c r="AQ100" s="218"/>
      <c r="AR100" s="493"/>
      <c r="AS100" s="218"/>
      <c r="AT100" s="493"/>
      <c r="AU100" s="218"/>
      <c r="AV100" s="218"/>
      <c r="AW100" s="218"/>
      <c r="AX100" s="218"/>
      <c r="AY100" s="218"/>
      <c r="AZ100" s="218"/>
      <c r="BA100" s="218"/>
      <c r="BB100" s="218"/>
      <c r="BC100" s="218"/>
      <c r="BD100" s="218"/>
      <c r="BE100" s="218"/>
      <c r="BF100" s="218"/>
      <c r="BG100" s="218"/>
      <c r="BH100" s="218"/>
      <c r="BI100" s="218"/>
      <c r="BJ100" s="218"/>
      <c r="BK100" s="218"/>
      <c r="BL100" s="218"/>
      <c r="BM100" s="218"/>
      <c r="BN100" s="218"/>
      <c r="BO100" s="218"/>
      <c r="BP100" s="218"/>
      <c r="BQ100" s="218"/>
      <c r="BR100" s="218"/>
      <c r="BS100" s="218"/>
      <c r="BT100" s="218"/>
      <c r="BU100" s="218"/>
      <c r="BV100" s="218"/>
      <c r="BW100" s="218"/>
      <c r="BX100" s="218"/>
      <c r="BY100" s="218"/>
      <c r="BZ100" s="218"/>
      <c r="CA100" s="218"/>
      <c r="CB100" s="218"/>
      <c r="CC100" s="218"/>
      <c r="CD100" s="218"/>
      <c r="CE100" s="218"/>
      <c r="CF100" s="218"/>
      <c r="CG100" s="218"/>
      <c r="CH100" s="218"/>
      <c r="CI100" s="218"/>
      <c r="CJ100" s="218"/>
      <c r="CK100" s="218"/>
      <c r="CL100" s="218"/>
      <c r="CM100" s="218"/>
      <c r="CN100" s="218"/>
      <c r="CO100" s="218"/>
      <c r="CP100" s="218"/>
      <c r="CQ100" s="218"/>
      <c r="CR100" s="218"/>
      <c r="CS100" s="218"/>
      <c r="CT100" s="218"/>
      <c r="CU100" s="218"/>
      <c r="CV100" s="218"/>
      <c r="CW100" s="218"/>
      <c r="CX100" s="218"/>
      <c r="CY100" s="218"/>
      <c r="CZ100" s="218"/>
      <c r="DA100" s="218"/>
      <c r="DB100" s="218"/>
      <c r="DC100" s="218"/>
      <c r="DD100" s="218"/>
      <c r="DE100" s="218"/>
      <c r="DF100" s="218"/>
      <c r="DG100" s="218"/>
      <c r="DH100" s="218"/>
      <c r="DI100" s="218"/>
      <c r="DJ100" s="218"/>
      <c r="DK100" s="218"/>
      <c r="DL100" s="218"/>
      <c r="DM100" s="218"/>
      <c r="DN100" s="218"/>
      <c r="DO100" s="218"/>
      <c r="DP100" s="218"/>
      <c r="DQ100" s="218"/>
      <c r="DR100" s="218"/>
      <c r="DS100" s="218"/>
      <c r="DT100" s="218"/>
      <c r="DU100" s="218"/>
      <c r="DV100" s="218"/>
      <c r="DW100" s="218"/>
      <c r="DX100" s="218"/>
      <c r="DY100" s="218"/>
      <c r="DZ100" s="218"/>
      <c r="EA100" s="218"/>
      <c r="EB100" s="218"/>
      <c r="EC100" s="218"/>
      <c r="ED100" s="218"/>
      <c r="EE100" s="218"/>
      <c r="EF100" s="218"/>
      <c r="EG100" s="218"/>
      <c r="EH100" s="218"/>
      <c r="EI100" s="218"/>
      <c r="EJ100" s="218"/>
      <c r="EK100" s="218"/>
      <c r="EL100" s="218"/>
      <c r="EM100" s="218"/>
      <c r="EN100" s="218"/>
      <c r="EO100" s="218"/>
      <c r="EP100" s="218"/>
      <c r="EQ100" s="218"/>
      <c r="ER100" s="218"/>
      <c r="ES100" s="218"/>
      <c r="ET100" s="218"/>
      <c r="EU100" s="218"/>
      <c r="EV100" s="218"/>
      <c r="EW100" s="218"/>
      <c r="EX100" s="218"/>
      <c r="EY100" s="218"/>
      <c r="EZ100" s="218"/>
      <c r="FA100" s="218"/>
      <c r="FB100" s="218"/>
    </row>
    <row r="101" ht="22.7" customHeight="1">
      <c r="A101" t="s" s="1067">
        <v>215</v>
      </c>
      <c r="B101" s="1072">
        <f>$A15</f>
        <v>4.55555555555556</v>
      </c>
      <c r="C101" s="1108">
        <f>SUM(D15:AJ15)</f>
        <v>41</v>
      </c>
      <c r="D101" s="1065"/>
      <c r="E101" s="517"/>
      <c r="F101" s="1066"/>
      <c r="G101" t="s" s="1109">
        <v>285</v>
      </c>
      <c r="H101" s="1072">
        <f>'Statistik Vorrunde - Tabelle 1'!$A11</f>
        <v>9.6</v>
      </c>
      <c r="I101" s="1108">
        <f>$A11</f>
        <v>11.8571428571429</v>
      </c>
      <c r="J101" s="1065"/>
      <c r="K101" s="1110"/>
      <c r="L101" s="517"/>
      <c r="M101" s="1106"/>
      <c r="N101" t="s" s="1107">
        <v>269</v>
      </c>
      <c r="O101" s="1111">
        <f>'Statistik Vorrunde - Tabelle 1'!M32+'Statistik Vorrunde - Tabelle 1'!N32+'Statistik Vorrunde - Tabelle 1'!Q32+'Statistik Vorrunde - Tabelle 1'!R32+'Statistik Vorrunde - Tabelle 1'!U32</f>
        <v>159</v>
      </c>
      <c r="P101" s="1068">
        <f>'Statistik Vorrunde - Tabelle 1'!L32+'Statistik Vorrunde - Tabelle 1'!O32+'Statistik Vorrunde - Tabelle 1'!P32+'Statistik Vorrunde - Tabelle 1'!S32+'Statistik Vorrunde - Tabelle 1'!T32</f>
        <v>141</v>
      </c>
      <c r="Q101" s="1069">
        <f>O101-P101</f>
        <v>18</v>
      </c>
      <c r="R101" s="1111">
        <f>'Statistik Vorrunde - Tabelle 1'!$A31</f>
        <v>15.9</v>
      </c>
      <c r="S101" s="1068">
        <f>'Statistik Vorrunde - Tabelle 1'!$A30</f>
        <v>14.1</v>
      </c>
      <c r="T101" s="1068">
        <f>'Statistik Vorrunde - Tabelle 1'!$A28</f>
        <v>56</v>
      </c>
      <c r="U101" s="1069">
        <v>5</v>
      </c>
      <c r="V101" s="503"/>
      <c r="W101" s="493"/>
      <c r="X101" s="218"/>
      <c r="Y101" s="493"/>
      <c r="Z101" s="218"/>
      <c r="AA101" s="493"/>
      <c r="AB101" s="218"/>
      <c r="AC101" s="218"/>
      <c r="AD101" s="493"/>
      <c r="AE101" s="218"/>
      <c r="AF101" s="493"/>
      <c r="AG101" s="218"/>
      <c r="AH101" s="493"/>
      <c r="AI101" s="218"/>
      <c r="AJ101" s="493"/>
      <c r="AK101" s="218"/>
      <c r="AL101" s="493"/>
      <c r="AM101" s="218"/>
      <c r="AN101" s="493"/>
      <c r="AO101" s="218"/>
      <c r="AP101" s="493"/>
      <c r="AQ101" s="218"/>
      <c r="AR101" s="493"/>
      <c r="AS101" s="218"/>
      <c r="AT101" s="493"/>
      <c r="AU101" s="218"/>
      <c r="AV101" s="218"/>
      <c r="AW101" s="218"/>
      <c r="AX101" s="218"/>
      <c r="AY101" s="218"/>
      <c r="AZ101" s="218"/>
      <c r="BA101" s="218"/>
      <c r="BB101" s="218"/>
      <c r="BC101" s="218"/>
      <c r="BD101" s="218"/>
      <c r="BE101" s="218"/>
      <c r="BF101" s="218"/>
      <c r="BG101" s="218"/>
      <c r="BH101" s="218"/>
      <c r="BI101" s="218"/>
      <c r="BJ101" s="218"/>
      <c r="BK101" s="218"/>
      <c r="BL101" s="218"/>
      <c r="BM101" s="218"/>
      <c r="BN101" s="218"/>
      <c r="BO101" s="218"/>
      <c r="BP101" s="218"/>
      <c r="BQ101" s="218"/>
      <c r="BR101" s="218"/>
      <c r="BS101" s="218"/>
      <c r="BT101" s="218"/>
      <c r="BU101" s="218"/>
      <c r="BV101" s="218"/>
      <c r="BW101" s="218"/>
      <c r="BX101" s="218"/>
      <c r="BY101" s="218"/>
      <c r="BZ101" s="218"/>
      <c r="CA101" s="218"/>
      <c r="CB101" s="218"/>
      <c r="CC101" s="218"/>
      <c r="CD101" s="218"/>
      <c r="CE101" s="218"/>
      <c r="CF101" s="218"/>
      <c r="CG101" s="218"/>
      <c r="CH101" s="218"/>
      <c r="CI101" s="218"/>
      <c r="CJ101" s="218"/>
      <c r="CK101" s="218"/>
      <c r="CL101" s="218"/>
      <c r="CM101" s="218"/>
      <c r="CN101" s="218"/>
      <c r="CO101" s="218"/>
      <c r="CP101" s="218"/>
      <c r="CQ101" s="218"/>
      <c r="CR101" s="218"/>
      <c r="CS101" s="218"/>
      <c r="CT101" s="218"/>
      <c r="CU101" s="218"/>
      <c r="CV101" s="218"/>
      <c r="CW101" s="218"/>
      <c r="CX101" s="218"/>
      <c r="CY101" s="218"/>
      <c r="CZ101" s="218"/>
      <c r="DA101" s="218"/>
      <c r="DB101" s="218"/>
      <c r="DC101" s="218"/>
      <c r="DD101" s="218"/>
      <c r="DE101" s="218"/>
      <c r="DF101" s="218"/>
      <c r="DG101" s="218"/>
      <c r="DH101" s="218"/>
      <c r="DI101" s="218"/>
      <c r="DJ101" s="218"/>
      <c r="DK101" s="218"/>
      <c r="DL101" s="218"/>
      <c r="DM101" s="218"/>
      <c r="DN101" s="218"/>
      <c r="DO101" s="218"/>
      <c r="DP101" s="218"/>
      <c r="DQ101" s="218"/>
      <c r="DR101" s="218"/>
      <c r="DS101" s="218"/>
      <c r="DT101" s="218"/>
      <c r="DU101" s="218"/>
      <c r="DV101" s="218"/>
      <c r="DW101" s="218"/>
      <c r="DX101" s="218"/>
      <c r="DY101" s="218"/>
      <c r="DZ101" s="218"/>
      <c r="EA101" s="218"/>
      <c r="EB101" s="218"/>
      <c r="EC101" s="218"/>
      <c r="ED101" s="218"/>
      <c r="EE101" s="218"/>
      <c r="EF101" s="218"/>
      <c r="EG101" s="218"/>
      <c r="EH101" s="218"/>
      <c r="EI101" s="218"/>
      <c r="EJ101" s="218"/>
      <c r="EK101" s="218"/>
      <c r="EL101" s="218"/>
      <c r="EM101" s="218"/>
      <c r="EN101" s="218"/>
      <c r="EO101" s="218"/>
      <c r="EP101" s="218"/>
      <c r="EQ101" s="218"/>
      <c r="ER101" s="218"/>
      <c r="ES101" s="218"/>
      <c r="ET101" s="218"/>
      <c r="EU101" s="218"/>
      <c r="EV101" s="218"/>
      <c r="EW101" s="218"/>
      <c r="EX101" s="218"/>
      <c r="EY101" s="218"/>
      <c r="EZ101" s="218"/>
      <c r="FA101" s="218"/>
      <c r="FB101" s="218"/>
    </row>
    <row r="102" ht="22.7" customHeight="1">
      <c r="A102" t="s" s="1076">
        <v>216</v>
      </c>
      <c r="B102" s="510">
        <f>$A16</f>
        <v>3.55555555555556</v>
      </c>
      <c r="C102" s="511">
        <f>SUM(D16:AJ16)</f>
        <v>32</v>
      </c>
      <c r="D102" s="1065"/>
      <c r="E102" s="517"/>
      <c r="F102" s="1066"/>
      <c r="G102" t="s" s="1076">
        <v>76</v>
      </c>
      <c r="H102" s="510">
        <f>'Statistik Vorrunde - Tabelle 1'!$A12</f>
        <v>2</v>
      </c>
      <c r="I102" s="511">
        <f>$A12</f>
        <v>2.57142857142857</v>
      </c>
      <c r="J102" s="1065"/>
      <c r="K102" s="1110"/>
      <c r="L102" s="517"/>
      <c r="M102" s="1106"/>
      <c r="N102" t="s" s="1107">
        <v>270</v>
      </c>
      <c r="O102" s="1112">
        <f>D32+G32+H32+L32+N32+O32+R32+T32+U32+X32+Y32+AA32+AD32+AE32</f>
        <v>279</v>
      </c>
      <c r="P102" s="1077">
        <f>E32+F32+I32+J32+M32+P32+Q32+S32+V32+W32+Z32+AB32+AC32+AF32</f>
        <v>234</v>
      </c>
      <c r="Q102" s="1078">
        <f>O102-P102</f>
        <v>45</v>
      </c>
      <c r="R102" s="1112">
        <f>$A31</f>
        <v>15.1666666666667</v>
      </c>
      <c r="S102" s="1077">
        <f>$A30</f>
        <v>13.3333333333333</v>
      </c>
      <c r="T102" s="1077">
        <f>$A28</f>
        <v>52.7777777777778</v>
      </c>
      <c r="U102" s="1113">
        <f>N98</f>
        <v>5</v>
      </c>
      <c r="V102" s="503"/>
      <c r="W102" s="493"/>
      <c r="X102" s="218"/>
      <c r="Y102" s="493"/>
      <c r="Z102" s="218"/>
      <c r="AA102" s="493"/>
      <c r="AB102" s="218"/>
      <c r="AC102" s="218"/>
      <c r="AD102" s="493"/>
      <c r="AE102" s="218"/>
      <c r="AF102" s="493"/>
      <c r="AG102" s="218"/>
      <c r="AH102" s="493"/>
      <c r="AI102" s="218"/>
      <c r="AJ102" s="493"/>
      <c r="AK102" s="218"/>
      <c r="AL102" s="493"/>
      <c r="AM102" s="218"/>
      <c r="AN102" s="493"/>
      <c r="AO102" s="218"/>
      <c r="AP102" s="493"/>
      <c r="AQ102" s="218"/>
      <c r="AR102" s="493"/>
      <c r="AS102" s="218"/>
      <c r="AT102" s="493"/>
      <c r="AU102" s="218"/>
      <c r="AV102" s="218"/>
      <c r="AW102" s="218"/>
      <c r="AX102" s="218"/>
      <c r="AY102" s="218"/>
      <c r="AZ102" s="218"/>
      <c r="BA102" s="218"/>
      <c r="BB102" s="218"/>
      <c r="BC102" s="218"/>
      <c r="BD102" s="218"/>
      <c r="BE102" s="218"/>
      <c r="BF102" s="218"/>
      <c r="BG102" s="218"/>
      <c r="BH102" s="218"/>
      <c r="BI102" s="218"/>
      <c r="BJ102" s="218"/>
      <c r="BK102" s="218"/>
      <c r="BL102" s="218"/>
      <c r="BM102" s="218"/>
      <c r="BN102" s="218"/>
      <c r="BO102" s="218"/>
      <c r="BP102" s="218"/>
      <c r="BQ102" s="218"/>
      <c r="BR102" s="218"/>
      <c r="BS102" s="218"/>
      <c r="BT102" s="218"/>
      <c r="BU102" s="218"/>
      <c r="BV102" s="218"/>
      <c r="BW102" s="218"/>
      <c r="BX102" s="218"/>
      <c r="BY102" s="218"/>
      <c r="BZ102" s="218"/>
      <c r="CA102" s="218"/>
      <c r="CB102" s="218"/>
      <c r="CC102" s="218"/>
      <c r="CD102" s="218"/>
      <c r="CE102" s="218"/>
      <c r="CF102" s="218"/>
      <c r="CG102" s="218"/>
      <c r="CH102" s="218"/>
      <c r="CI102" s="218"/>
      <c r="CJ102" s="218"/>
      <c r="CK102" s="218"/>
      <c r="CL102" s="218"/>
      <c r="CM102" s="218"/>
      <c r="CN102" s="218"/>
      <c r="CO102" s="218"/>
      <c r="CP102" s="218"/>
      <c r="CQ102" s="218"/>
      <c r="CR102" s="218"/>
      <c r="CS102" s="218"/>
      <c r="CT102" s="218"/>
      <c r="CU102" s="218"/>
      <c r="CV102" s="218"/>
      <c r="CW102" s="218"/>
      <c r="CX102" s="218"/>
      <c r="CY102" s="218"/>
      <c r="CZ102" s="218"/>
      <c r="DA102" s="218"/>
      <c r="DB102" s="218"/>
      <c r="DC102" s="218"/>
      <c r="DD102" s="218"/>
      <c r="DE102" s="218"/>
      <c r="DF102" s="218"/>
      <c r="DG102" s="218"/>
      <c r="DH102" s="218"/>
      <c r="DI102" s="218"/>
      <c r="DJ102" s="218"/>
      <c r="DK102" s="218"/>
      <c r="DL102" s="218"/>
      <c r="DM102" s="218"/>
      <c r="DN102" s="218"/>
      <c r="DO102" s="218"/>
      <c r="DP102" s="218"/>
      <c r="DQ102" s="218"/>
      <c r="DR102" s="218"/>
      <c r="DS102" s="218"/>
      <c r="DT102" s="218"/>
      <c r="DU102" s="218"/>
      <c r="DV102" s="218"/>
      <c r="DW102" s="218"/>
      <c r="DX102" s="218"/>
      <c r="DY102" s="218"/>
      <c r="DZ102" s="218"/>
      <c r="EA102" s="218"/>
      <c r="EB102" s="218"/>
      <c r="EC102" s="218"/>
      <c r="ED102" s="218"/>
      <c r="EE102" s="218"/>
      <c r="EF102" s="218"/>
      <c r="EG102" s="218"/>
      <c r="EH102" s="218"/>
      <c r="EI102" s="218"/>
      <c r="EJ102" s="218"/>
      <c r="EK102" s="218"/>
      <c r="EL102" s="218"/>
      <c r="EM102" s="218"/>
      <c r="EN102" s="218"/>
      <c r="EO102" s="218"/>
      <c r="EP102" s="218"/>
      <c r="EQ102" s="218"/>
      <c r="ER102" s="218"/>
      <c r="ES102" s="218"/>
      <c r="ET102" s="218"/>
      <c r="EU102" s="218"/>
      <c r="EV102" s="218"/>
      <c r="EW102" s="218"/>
      <c r="EX102" s="218"/>
      <c r="EY102" s="218"/>
      <c r="EZ102" s="218"/>
      <c r="FA102" s="218"/>
      <c r="FB102" s="218"/>
    </row>
    <row r="103" ht="22.7" customHeight="1">
      <c r="A103" t="s" s="512">
        <v>217</v>
      </c>
      <c r="B103" s="514">
        <f>$A17</f>
        <v>3.16666666666667</v>
      </c>
      <c r="C103" s="515">
        <f>SUM(D17:AJ17)</f>
        <v>21</v>
      </c>
      <c r="D103" s="1065"/>
      <c r="E103" s="173"/>
      <c r="F103" s="1114"/>
      <c r="G103" t="s" s="512">
        <v>165</v>
      </c>
      <c r="H103" s="514">
        <f>'Statistik Vorrunde - Tabelle 1'!$A13</f>
        <v>0.8</v>
      </c>
      <c r="I103" s="515">
        <f>$A13</f>
        <v>1</v>
      </c>
      <c r="J103" s="1115"/>
      <c r="K103" s="173"/>
      <c r="L103" s="173"/>
      <c r="M103" s="1116"/>
      <c r="N103" t="s" s="1107">
        <v>271</v>
      </c>
      <c r="O103" s="1117">
        <f>'Statistik Vorrunde - Tabelle 1'!M32+'Statistik Vorrunde - Tabelle 1'!N32+'Statistik Vorrunde - Tabelle 1'!Q32+'Statistik Vorrunde - Tabelle 1'!R32+'Statistik Vorrunde - Tabelle 1'!U32+D32+G32+H32+L32+N32+O32+R32+T32+U32+X32+Y32+AA32+AD32+AE32</f>
        <v>438</v>
      </c>
      <c r="P103" s="1084">
        <f>'Statistik Vorrunde - Tabelle 1'!L32+'Statistik Vorrunde - Tabelle 1'!O32+'Statistik Vorrunde - Tabelle 1'!P32+'Statistik Vorrunde - Tabelle 1'!S32+'Statistik Vorrunde - Tabelle 1'!T32+E32+F32+I32+J32+M32+P32+Q32+S32+V32+W32+Z32+AB32+AC32+AF32</f>
        <v>375</v>
      </c>
      <c r="Q103" s="1118">
        <f>O103-P103</f>
        <v>63</v>
      </c>
      <c r="R103" s="1117">
        <f>AVERAGE(R101:R102)</f>
        <v>15.5333333333334</v>
      </c>
      <c r="S103" s="1084">
        <f>AVERAGE(S101:S102)</f>
        <v>13.7166666666667</v>
      </c>
      <c r="T103" s="1084">
        <f>AVERAGE(T101:T102)</f>
        <v>54.3888888888889</v>
      </c>
      <c r="U103" s="1118">
        <f>SUM(U101:U102)</f>
        <v>10</v>
      </c>
      <c r="V103" s="503"/>
      <c r="W103" s="493"/>
      <c r="X103" s="218"/>
      <c r="Y103" s="493"/>
      <c r="Z103" s="218"/>
      <c r="AA103" s="493"/>
      <c r="AB103" s="218"/>
      <c r="AC103" s="218"/>
      <c r="AD103" s="493"/>
      <c r="AE103" s="218"/>
      <c r="AF103" s="493"/>
      <c r="AG103" s="218"/>
      <c r="AH103" s="493"/>
      <c r="AI103" s="218"/>
      <c r="AJ103" s="493"/>
      <c r="AK103" s="218"/>
      <c r="AL103" s="493"/>
      <c r="AM103" s="218"/>
      <c r="AN103" s="493"/>
      <c r="AO103" s="218"/>
      <c r="AP103" s="493"/>
      <c r="AQ103" s="218"/>
      <c r="AR103" s="493"/>
      <c r="AS103" s="218"/>
      <c r="AT103" s="493"/>
      <c r="AU103" s="218"/>
      <c r="AV103" s="218"/>
      <c r="AW103" s="218"/>
      <c r="AX103" s="218"/>
      <c r="AY103" s="218"/>
      <c r="AZ103" s="218"/>
      <c r="BA103" s="218"/>
      <c r="BB103" s="218"/>
      <c r="BC103" s="218"/>
      <c r="BD103" s="218"/>
      <c r="BE103" s="218"/>
      <c r="BF103" s="218"/>
      <c r="BG103" s="218"/>
      <c r="BH103" s="218"/>
      <c r="BI103" s="218"/>
      <c r="BJ103" s="218"/>
      <c r="BK103" s="218"/>
      <c r="BL103" s="218"/>
      <c r="BM103" s="218"/>
      <c r="BN103" s="218"/>
      <c r="BO103" s="218"/>
      <c r="BP103" s="218"/>
      <c r="BQ103" s="218"/>
      <c r="BR103" s="218"/>
      <c r="BS103" s="218"/>
      <c r="BT103" s="218"/>
      <c r="BU103" s="218"/>
      <c r="BV103" s="218"/>
      <c r="BW103" s="218"/>
      <c r="BX103" s="218"/>
      <c r="BY103" s="218"/>
      <c r="BZ103" s="218"/>
      <c r="CA103" s="218"/>
      <c r="CB103" s="218"/>
      <c r="CC103" s="218"/>
      <c r="CD103" s="218"/>
      <c r="CE103" s="218"/>
      <c r="CF103" s="218"/>
      <c r="CG103" s="218"/>
      <c r="CH103" s="218"/>
      <c r="CI103" s="218"/>
      <c r="CJ103" s="218"/>
      <c r="CK103" s="218"/>
      <c r="CL103" s="218"/>
      <c r="CM103" s="218"/>
      <c r="CN103" s="218"/>
      <c r="CO103" s="218"/>
      <c r="CP103" s="218"/>
      <c r="CQ103" s="218"/>
      <c r="CR103" s="218"/>
      <c r="CS103" s="218"/>
      <c r="CT103" s="218"/>
      <c r="CU103" s="218"/>
      <c r="CV103" s="218"/>
      <c r="CW103" s="218"/>
      <c r="CX103" s="218"/>
      <c r="CY103" s="218"/>
      <c r="CZ103" s="218"/>
      <c r="DA103" s="218"/>
      <c r="DB103" s="218"/>
      <c r="DC103" s="218"/>
      <c r="DD103" s="218"/>
      <c r="DE103" s="218"/>
      <c r="DF103" s="218"/>
      <c r="DG103" s="218"/>
      <c r="DH103" s="218"/>
      <c r="DI103" s="218"/>
      <c r="DJ103" s="218"/>
      <c r="DK103" s="218"/>
      <c r="DL103" s="218"/>
      <c r="DM103" s="218"/>
      <c r="DN103" s="218"/>
      <c r="DO103" s="218"/>
      <c r="DP103" s="218"/>
      <c r="DQ103" s="218"/>
      <c r="DR103" s="218"/>
      <c r="DS103" s="218"/>
      <c r="DT103" s="218"/>
      <c r="DU103" s="218"/>
      <c r="DV103" s="218"/>
      <c r="DW103" s="218"/>
      <c r="DX103" s="218"/>
      <c r="DY103" s="218"/>
      <c r="DZ103" s="218"/>
      <c r="EA103" s="218"/>
      <c r="EB103" s="218"/>
      <c r="EC103" s="218"/>
      <c r="ED103" s="218"/>
      <c r="EE103" s="218"/>
      <c r="EF103" s="218"/>
      <c r="EG103" s="218"/>
      <c r="EH103" s="218"/>
      <c r="EI103" s="218"/>
      <c r="EJ103" s="218"/>
      <c r="EK103" s="218"/>
      <c r="EL103" s="218"/>
      <c r="EM103" s="218"/>
      <c r="EN103" s="218"/>
      <c r="EO103" s="218"/>
      <c r="EP103" s="218"/>
      <c r="EQ103" s="218"/>
      <c r="ER103" s="218"/>
      <c r="ES103" s="218"/>
      <c r="ET103" s="218"/>
      <c r="EU103" s="218"/>
      <c r="EV103" s="218"/>
      <c r="EW103" s="218"/>
      <c r="EX103" s="218"/>
      <c r="EY103" s="218"/>
      <c r="EZ103" s="218"/>
      <c r="FA103" s="218"/>
      <c r="FB103" s="218"/>
    </row>
    <row r="104" ht="22.7" customHeight="1">
      <c r="A104" s="1094"/>
      <c r="B104" s="1094"/>
      <c r="C104" s="1094"/>
      <c r="D104" s="7"/>
      <c r="E104" s="170"/>
      <c r="F104" s="170"/>
      <c r="G104" s="1094"/>
      <c r="H104" s="1094"/>
      <c r="I104" s="1094"/>
      <c r="J104" s="170"/>
      <c r="K104" s="1119"/>
      <c r="L104" s="1120"/>
      <c r="M104" s="1121"/>
      <c r="N104" s="1122"/>
      <c r="O104" s="1123"/>
      <c r="P104" s="1122"/>
      <c r="Q104" s="1124"/>
      <c r="R104" s="1125"/>
      <c r="S104" s="1124"/>
      <c r="T104" s="1125"/>
      <c r="U104" s="1124"/>
      <c r="V104" s="496"/>
      <c r="W104" s="497"/>
      <c r="X104" s="496"/>
      <c r="Y104" s="497"/>
      <c r="Z104" s="496"/>
      <c r="AA104" s="497"/>
      <c r="AB104" s="496"/>
      <c r="AC104" s="218"/>
      <c r="AD104" s="493"/>
      <c r="AE104" s="218"/>
      <c r="AF104" s="493"/>
      <c r="AG104" s="218"/>
      <c r="AH104" s="493"/>
      <c r="AI104" s="218"/>
      <c r="AJ104" s="493"/>
      <c r="AK104" s="218"/>
      <c r="AL104" s="493"/>
      <c r="AM104" s="218"/>
      <c r="AN104" s="493"/>
      <c r="AO104" s="218"/>
      <c r="AP104" s="493"/>
      <c r="AQ104" s="218"/>
      <c r="AR104" s="493"/>
      <c r="AS104" s="218"/>
      <c r="AT104" s="493"/>
      <c r="AU104" s="218"/>
      <c r="AV104" s="218"/>
      <c r="AW104" s="218"/>
      <c r="AX104" s="218"/>
      <c r="AY104" s="218"/>
      <c r="AZ104" s="218"/>
      <c r="BA104" s="218"/>
      <c r="BB104" s="218"/>
      <c r="BC104" s="218"/>
      <c r="BD104" s="218"/>
      <c r="BE104" s="218"/>
      <c r="BF104" s="218"/>
      <c r="BG104" s="218"/>
      <c r="BH104" s="218"/>
      <c r="BI104" s="218"/>
      <c r="BJ104" s="218"/>
      <c r="BK104" s="218"/>
      <c r="BL104" s="218"/>
      <c r="BM104" s="218"/>
      <c r="BN104" s="218"/>
      <c r="BO104" s="218"/>
      <c r="BP104" s="218"/>
      <c r="BQ104" s="218"/>
      <c r="BR104" s="218"/>
      <c r="BS104" s="218"/>
      <c r="BT104" s="218"/>
      <c r="BU104" s="218"/>
      <c r="BV104" s="218"/>
      <c r="BW104" s="218"/>
      <c r="BX104" s="218"/>
      <c r="BY104" s="218"/>
      <c r="BZ104" s="218"/>
      <c r="CA104" s="218"/>
      <c r="CB104" s="218"/>
      <c r="CC104" s="218"/>
      <c r="CD104" s="218"/>
      <c r="CE104" s="218"/>
      <c r="CF104" s="218"/>
      <c r="CG104" s="218"/>
      <c r="CH104" s="218"/>
      <c r="CI104" s="218"/>
      <c r="CJ104" s="218"/>
      <c r="CK104" s="218"/>
      <c r="CL104" s="218"/>
      <c r="CM104" s="218"/>
      <c r="CN104" s="218"/>
      <c r="CO104" s="218"/>
      <c r="CP104" s="218"/>
      <c r="CQ104" s="218"/>
      <c r="CR104" s="218"/>
      <c r="CS104" s="218"/>
      <c r="CT104" s="218"/>
      <c r="CU104" s="218"/>
      <c r="CV104" s="218"/>
      <c r="CW104" s="218"/>
      <c r="CX104" s="218"/>
      <c r="CY104" s="218"/>
      <c r="CZ104" s="218"/>
      <c r="DA104" s="218"/>
      <c r="DB104" s="218"/>
      <c r="DC104" s="218"/>
      <c r="DD104" s="218"/>
      <c r="DE104" s="218"/>
      <c r="DF104" s="218"/>
      <c r="DG104" s="218"/>
      <c r="DH104" s="218"/>
      <c r="DI104" s="218"/>
      <c r="DJ104" s="218"/>
      <c r="DK104" s="218"/>
      <c r="DL104" s="218"/>
      <c r="DM104" s="218"/>
      <c r="DN104" s="218"/>
      <c r="DO104" s="218"/>
      <c r="DP104" s="218"/>
      <c r="DQ104" s="218"/>
      <c r="DR104" s="218"/>
      <c r="DS104" s="218"/>
      <c r="DT104" s="218"/>
      <c r="DU104" s="218"/>
      <c r="DV104" s="218"/>
      <c r="DW104" s="218"/>
      <c r="DX104" s="218"/>
      <c r="DY104" s="218"/>
      <c r="DZ104" s="218"/>
      <c r="EA104" s="218"/>
      <c r="EB104" s="218"/>
      <c r="EC104" s="218"/>
      <c r="ED104" s="218"/>
      <c r="EE104" s="218"/>
      <c r="EF104" s="218"/>
      <c r="EG104" s="218"/>
      <c r="EH104" s="218"/>
      <c r="EI104" s="218"/>
      <c r="EJ104" s="218"/>
      <c r="EK104" s="218"/>
      <c r="EL104" s="218"/>
      <c r="EM104" s="218"/>
      <c r="EN104" s="218"/>
      <c r="EO104" s="218"/>
      <c r="EP104" s="218"/>
      <c r="EQ104" s="218"/>
      <c r="ER104" s="218"/>
      <c r="ES104" s="218"/>
      <c r="ET104" s="218"/>
      <c r="EU104" s="218"/>
      <c r="EV104" s="218"/>
      <c r="EW104" s="218"/>
      <c r="EX104" s="218"/>
      <c r="EY104" s="218"/>
      <c r="EZ104" s="218"/>
      <c r="FA104" s="218"/>
      <c r="FB104" s="218"/>
    </row>
    <row r="105" ht="22.7" customHeight="1">
      <c r="A105" t="s" s="1061">
        <v>171</v>
      </c>
      <c r="B105" t="s" s="1061">
        <v>180</v>
      </c>
      <c r="C105" t="s" s="1061">
        <v>181</v>
      </c>
      <c r="D105" t="s" s="1061">
        <v>182</v>
      </c>
      <c r="E105" t="s" s="1061">
        <v>183</v>
      </c>
      <c r="F105" t="s" s="1061">
        <v>184</v>
      </c>
      <c r="G105" t="s" s="1061">
        <v>185</v>
      </c>
      <c r="H105" t="s" s="1061">
        <v>186</v>
      </c>
      <c r="I105" t="s" s="1061">
        <v>187</v>
      </c>
      <c r="J105" t="s" s="1061">
        <v>188</v>
      </c>
      <c r="K105" s="1126"/>
      <c r="L105" t="s" s="1127">
        <v>189</v>
      </c>
      <c r="M105" t="s" s="1128">
        <v>190</v>
      </c>
      <c r="N105" t="s" s="1128">
        <v>191</v>
      </c>
      <c r="O105" t="s" s="1128">
        <v>192</v>
      </c>
      <c r="P105" t="s" s="1128">
        <v>193</v>
      </c>
      <c r="Q105" s="856"/>
      <c r="R105" s="856"/>
      <c r="S105" s="856"/>
      <c r="T105" s="856"/>
      <c r="U105" s="856"/>
      <c r="V105" s="856"/>
      <c r="W105" s="856"/>
      <c r="X105" s="856"/>
      <c r="Y105" s="856"/>
      <c r="Z105" s="856"/>
      <c r="AA105" s="856"/>
      <c r="AB105" s="856"/>
      <c r="AC105" s="503"/>
      <c r="AD105" s="493"/>
      <c r="AE105" s="218"/>
      <c r="AF105" s="493"/>
      <c r="AG105" s="218"/>
      <c r="AH105" s="493"/>
      <c r="AI105" s="218"/>
      <c r="AJ105" s="493"/>
      <c r="AK105" s="218"/>
      <c r="AL105" s="493"/>
      <c r="AM105" s="218"/>
      <c r="AN105" s="493"/>
      <c r="AO105" s="218"/>
      <c r="AP105" s="493"/>
      <c r="AQ105" s="218"/>
      <c r="AR105" s="493"/>
      <c r="AS105" s="218"/>
      <c r="AT105" s="493"/>
      <c r="AU105" s="218"/>
      <c r="AV105" s="218"/>
      <c r="AW105" s="218"/>
      <c r="AX105" s="218"/>
      <c r="AY105" s="218"/>
      <c r="AZ105" s="218"/>
      <c r="BA105" s="218"/>
      <c r="BB105" s="218"/>
      <c r="BC105" s="218"/>
      <c r="BD105" s="218"/>
      <c r="BE105" s="218"/>
      <c r="BF105" s="218"/>
      <c r="BG105" s="218"/>
      <c r="BH105" s="218"/>
      <c r="BI105" s="218"/>
      <c r="BJ105" s="218"/>
      <c r="BK105" s="218"/>
      <c r="BL105" s="218"/>
      <c r="BM105" s="218"/>
      <c r="BN105" s="218"/>
      <c r="BO105" s="218"/>
      <c r="BP105" s="218"/>
      <c r="BQ105" s="218"/>
      <c r="BR105" s="218"/>
      <c r="BS105" s="218"/>
      <c r="BT105" s="218"/>
      <c r="BU105" s="218"/>
      <c r="BV105" s="218"/>
      <c r="BW105" s="218"/>
      <c r="BX105" s="218"/>
      <c r="BY105" s="218"/>
      <c r="BZ105" s="218"/>
      <c r="CA105" s="218"/>
      <c r="CB105" s="218"/>
      <c r="CC105" s="218"/>
      <c r="CD105" s="218"/>
      <c r="CE105" s="218"/>
      <c r="CF105" s="218"/>
      <c r="CG105" s="218"/>
      <c r="CH105" s="218"/>
      <c r="CI105" s="218"/>
      <c r="CJ105" s="218"/>
      <c r="CK105" s="218"/>
      <c r="CL105" s="218"/>
      <c r="CM105" s="218"/>
      <c r="CN105" s="218"/>
      <c r="CO105" s="218"/>
      <c r="CP105" s="218"/>
      <c r="CQ105" s="218"/>
      <c r="CR105" s="218"/>
      <c r="CS105" s="218"/>
      <c r="CT105" s="218"/>
      <c r="CU105" s="218"/>
      <c r="CV105" s="218"/>
      <c r="CW105" s="218"/>
      <c r="CX105" s="218"/>
      <c r="CY105" s="218"/>
      <c r="CZ105" s="218"/>
      <c r="DA105" s="218"/>
      <c r="DB105" s="218"/>
      <c r="DC105" s="218"/>
      <c r="DD105" s="218"/>
      <c r="DE105" s="218"/>
      <c r="DF105" s="218"/>
      <c r="DG105" s="218"/>
      <c r="DH105" s="218"/>
      <c r="DI105" s="218"/>
      <c r="DJ105" s="218"/>
      <c r="DK105" s="218"/>
      <c r="DL105" s="218"/>
      <c r="DM105" s="218"/>
      <c r="DN105" s="218"/>
      <c r="DO105" s="218"/>
      <c r="DP105" s="218"/>
      <c r="DQ105" s="218"/>
      <c r="DR105" s="218"/>
      <c r="DS105" s="218"/>
      <c r="DT105" s="218"/>
      <c r="DU105" s="218"/>
      <c r="DV105" s="218"/>
      <c r="DW105" s="218"/>
      <c r="DX105" s="218"/>
      <c r="DY105" s="218"/>
      <c r="DZ105" s="218"/>
      <c r="EA105" s="218"/>
      <c r="EB105" s="218"/>
      <c r="EC105" s="218"/>
      <c r="ED105" s="218"/>
      <c r="EE105" s="218"/>
      <c r="EF105" s="218"/>
      <c r="EG105" s="218"/>
      <c r="EH105" s="218"/>
      <c r="EI105" s="218"/>
      <c r="EJ105" s="218"/>
      <c r="EK105" s="218"/>
      <c r="EL105" s="218"/>
      <c r="EM105" s="218"/>
      <c r="EN105" s="218"/>
      <c r="EO105" s="218"/>
      <c r="EP105" s="218"/>
      <c r="EQ105" s="218"/>
      <c r="ER105" s="218"/>
      <c r="ES105" s="218"/>
      <c r="ET105" s="218"/>
      <c r="EU105" s="218"/>
      <c r="EV105" s="218"/>
      <c r="EW105" s="218"/>
      <c r="EX105" s="218"/>
      <c r="EY105" s="218"/>
      <c r="EZ105" s="218"/>
      <c r="FA105" s="218"/>
      <c r="FB105" s="218"/>
    </row>
    <row r="106" ht="22.7" customHeight="1">
      <c r="A106" t="s" s="1129">
        <v>52</v>
      </c>
      <c r="B106" s="1130">
        <v>1</v>
      </c>
      <c r="C106" s="1131"/>
      <c r="D106" s="1073">
        <v>1</v>
      </c>
      <c r="E106" s="1073">
        <v>6</v>
      </c>
      <c r="F106" s="1072">
        <v>5</v>
      </c>
      <c r="G106" s="1073">
        <v>4</v>
      </c>
      <c r="H106" s="1131"/>
      <c r="I106" s="1131"/>
      <c r="J106" s="1132"/>
      <c r="K106" s="206"/>
      <c r="L106" s="1131"/>
      <c r="M106" s="1131"/>
      <c r="N106" s="1131"/>
      <c r="O106" s="1133"/>
      <c r="P106" s="1131"/>
      <c r="Q106" s="1131"/>
      <c r="R106" s="1131"/>
      <c r="S106" s="1133"/>
      <c r="T106" s="1131"/>
      <c r="U106" s="1131"/>
      <c r="V106" s="1131"/>
      <c r="W106" s="1133"/>
      <c r="X106" s="1131"/>
      <c r="Y106" s="1131"/>
      <c r="Z106" s="1131"/>
      <c r="AA106" s="1133"/>
      <c r="AB106" s="1134"/>
      <c r="AC106" s="873"/>
      <c r="AD106" s="493"/>
      <c r="AE106" s="218"/>
      <c r="AF106" s="493"/>
      <c r="AG106" s="218"/>
      <c r="AH106" s="493"/>
      <c r="AI106" s="218"/>
      <c r="AJ106" s="493"/>
      <c r="AK106" s="218"/>
      <c r="AL106" s="493"/>
      <c r="AM106" s="218"/>
      <c r="AN106" s="493"/>
      <c r="AO106" s="218"/>
      <c r="AP106" s="493"/>
      <c r="AQ106" s="218"/>
      <c r="AR106" s="493"/>
      <c r="AS106" s="218"/>
      <c r="AT106" s="493"/>
      <c r="AU106" s="218"/>
      <c r="AV106" s="218"/>
      <c r="AW106" s="218"/>
      <c r="AX106" s="218"/>
      <c r="AY106" s="218"/>
      <c r="AZ106" s="218"/>
      <c r="BA106" s="218"/>
      <c r="BB106" s="218"/>
      <c r="BC106" s="218"/>
      <c r="BD106" s="218"/>
      <c r="BE106" s="218"/>
      <c r="BF106" s="218"/>
      <c r="BG106" s="218"/>
      <c r="BH106" s="218"/>
      <c r="BI106" s="218"/>
      <c r="BJ106" s="218"/>
      <c r="BK106" s="218"/>
      <c r="BL106" s="218"/>
      <c r="BM106" s="218"/>
      <c r="BN106" s="218"/>
      <c r="BO106" s="218"/>
      <c r="BP106" s="218"/>
      <c r="BQ106" s="218"/>
      <c r="BR106" s="218"/>
      <c r="BS106" s="218"/>
      <c r="BT106" s="218"/>
      <c r="BU106" s="218"/>
      <c r="BV106" s="218"/>
      <c r="BW106" s="218"/>
      <c r="BX106" s="218"/>
      <c r="BY106" s="218"/>
      <c r="BZ106" s="218"/>
      <c r="CA106" s="218"/>
      <c r="CB106" s="218"/>
      <c r="CC106" s="218"/>
      <c r="CD106" s="218"/>
      <c r="CE106" s="218"/>
      <c r="CF106" s="218"/>
      <c r="CG106" s="218"/>
      <c r="CH106" s="218"/>
      <c r="CI106" s="218"/>
      <c r="CJ106" s="218"/>
      <c r="CK106" s="218"/>
      <c r="CL106" s="218"/>
      <c r="CM106" s="218"/>
      <c r="CN106" s="218"/>
      <c r="CO106" s="218"/>
      <c r="CP106" s="218"/>
      <c r="CQ106" s="218"/>
      <c r="CR106" s="218"/>
      <c r="CS106" s="218"/>
      <c r="CT106" s="218"/>
      <c r="CU106" s="218"/>
      <c r="CV106" s="218"/>
      <c r="CW106" s="218"/>
      <c r="CX106" s="218"/>
      <c r="CY106" s="218"/>
      <c r="CZ106" s="218"/>
      <c r="DA106" s="218"/>
      <c r="DB106" s="218"/>
      <c r="DC106" s="218"/>
      <c r="DD106" s="218"/>
      <c r="DE106" s="218"/>
      <c r="DF106" s="218"/>
      <c r="DG106" s="218"/>
      <c r="DH106" s="218"/>
      <c r="DI106" s="218"/>
      <c r="DJ106" s="218"/>
      <c r="DK106" s="218"/>
      <c r="DL106" s="218"/>
      <c r="DM106" s="218"/>
      <c r="DN106" s="218"/>
      <c r="DO106" s="218"/>
      <c r="DP106" s="218"/>
      <c r="DQ106" s="218"/>
      <c r="DR106" s="218"/>
      <c r="DS106" s="218"/>
      <c r="DT106" s="218"/>
      <c r="DU106" s="218"/>
      <c r="DV106" s="218"/>
      <c r="DW106" s="218"/>
      <c r="DX106" s="218"/>
      <c r="DY106" s="218"/>
      <c r="DZ106" s="218"/>
      <c r="EA106" s="218"/>
      <c r="EB106" s="218"/>
      <c r="EC106" s="218"/>
      <c r="ED106" s="218"/>
      <c r="EE106" s="218"/>
      <c r="EF106" s="218"/>
      <c r="EG106" s="218"/>
      <c r="EH106" s="218"/>
      <c r="EI106" s="218"/>
      <c r="EJ106" s="218"/>
      <c r="EK106" s="218"/>
      <c r="EL106" s="218"/>
      <c r="EM106" s="218"/>
      <c r="EN106" s="218"/>
      <c r="EO106" s="218"/>
      <c r="EP106" s="218"/>
      <c r="EQ106" s="218"/>
      <c r="ER106" s="218"/>
      <c r="ES106" s="218"/>
      <c r="ET106" s="218"/>
      <c r="EU106" s="218"/>
      <c r="EV106" s="218"/>
      <c r="EW106" s="218"/>
      <c r="EX106" s="218"/>
      <c r="EY106" s="218"/>
      <c r="EZ106" s="218"/>
      <c r="FA106" s="218"/>
      <c r="FB106" s="218"/>
    </row>
    <row r="107" ht="22.7" customHeight="1">
      <c r="A107" t="s" s="1129">
        <v>286</v>
      </c>
      <c r="B107" s="1135">
        <v>1</v>
      </c>
      <c r="C107" s="1136"/>
      <c r="D107" s="1080">
        <v>4</v>
      </c>
      <c r="E107" s="1080">
        <v>5</v>
      </c>
      <c r="F107" s="510">
        <v>2</v>
      </c>
      <c r="G107" s="1080">
        <v>2</v>
      </c>
      <c r="H107" s="1136"/>
      <c r="I107" s="1136"/>
      <c r="J107" s="1137"/>
      <c r="K107" s="1138"/>
      <c r="L107" s="1139"/>
      <c r="M107" s="1136"/>
      <c r="N107" s="1136"/>
      <c r="O107" s="1140"/>
      <c r="P107" s="1136"/>
      <c r="Q107" s="1136"/>
      <c r="R107" s="1136"/>
      <c r="S107" s="1140"/>
      <c r="T107" s="1136"/>
      <c r="U107" s="1136"/>
      <c r="V107" s="1136"/>
      <c r="W107" s="1140"/>
      <c r="X107" s="1136"/>
      <c r="Y107" s="1136"/>
      <c r="Z107" s="1136"/>
      <c r="AA107" s="1140"/>
      <c r="AB107" s="1141"/>
      <c r="AC107" s="873"/>
      <c r="AD107" s="493"/>
      <c r="AE107" s="218"/>
      <c r="AF107" s="493"/>
      <c r="AG107" s="218"/>
      <c r="AH107" s="493"/>
      <c r="AI107" s="218"/>
      <c r="AJ107" s="493"/>
      <c r="AK107" s="218"/>
      <c r="AL107" s="493"/>
      <c r="AM107" s="218"/>
      <c r="AN107" s="493"/>
      <c r="AO107" s="218"/>
      <c r="AP107" s="493"/>
      <c r="AQ107" s="218"/>
      <c r="AR107" s="493"/>
      <c r="AS107" s="218"/>
      <c r="AT107" s="493"/>
      <c r="AU107" s="218"/>
      <c r="AV107" s="218"/>
      <c r="AW107" s="218"/>
      <c r="AX107" s="218"/>
      <c r="AY107" s="218"/>
      <c r="AZ107" s="218"/>
      <c r="BA107" s="218"/>
      <c r="BB107" s="218"/>
      <c r="BC107" s="218"/>
      <c r="BD107" s="218"/>
      <c r="BE107" s="218"/>
      <c r="BF107" s="218"/>
      <c r="BG107" s="218"/>
      <c r="BH107" s="218"/>
      <c r="BI107" s="218"/>
      <c r="BJ107" s="218"/>
      <c r="BK107" s="218"/>
      <c r="BL107" s="218"/>
      <c r="BM107" s="218"/>
      <c r="BN107" s="218"/>
      <c r="BO107" s="218"/>
      <c r="BP107" s="218"/>
      <c r="BQ107" s="218"/>
      <c r="BR107" s="218"/>
      <c r="BS107" s="218"/>
      <c r="BT107" s="218"/>
      <c r="BU107" s="218"/>
      <c r="BV107" s="218"/>
      <c r="BW107" s="218"/>
      <c r="BX107" s="218"/>
      <c r="BY107" s="218"/>
      <c r="BZ107" s="218"/>
      <c r="CA107" s="218"/>
      <c r="CB107" s="218"/>
      <c r="CC107" s="218"/>
      <c r="CD107" s="218"/>
      <c r="CE107" s="218"/>
      <c r="CF107" s="218"/>
      <c r="CG107" s="218"/>
      <c r="CH107" s="218"/>
      <c r="CI107" s="218"/>
      <c r="CJ107" s="218"/>
      <c r="CK107" s="218"/>
      <c r="CL107" s="218"/>
      <c r="CM107" s="218"/>
      <c r="CN107" s="218"/>
      <c r="CO107" s="218"/>
      <c r="CP107" s="218"/>
      <c r="CQ107" s="218"/>
      <c r="CR107" s="218"/>
      <c r="CS107" s="218"/>
      <c r="CT107" s="218"/>
      <c r="CU107" s="218"/>
      <c r="CV107" s="218"/>
      <c r="CW107" s="218"/>
      <c r="CX107" s="218"/>
      <c r="CY107" s="218"/>
      <c r="CZ107" s="218"/>
      <c r="DA107" s="218"/>
      <c r="DB107" s="218"/>
      <c r="DC107" s="218"/>
      <c r="DD107" s="218"/>
      <c r="DE107" s="218"/>
      <c r="DF107" s="218"/>
      <c r="DG107" s="218"/>
      <c r="DH107" s="218"/>
      <c r="DI107" s="218"/>
      <c r="DJ107" s="218"/>
      <c r="DK107" s="218"/>
      <c r="DL107" s="218"/>
      <c r="DM107" s="218"/>
      <c r="DN107" s="218"/>
      <c r="DO107" s="218"/>
      <c r="DP107" s="218"/>
      <c r="DQ107" s="218"/>
      <c r="DR107" s="218"/>
      <c r="DS107" s="218"/>
      <c r="DT107" s="218"/>
      <c r="DU107" s="218"/>
      <c r="DV107" s="218"/>
      <c r="DW107" s="218"/>
      <c r="DX107" s="218"/>
      <c r="DY107" s="218"/>
      <c r="DZ107" s="218"/>
      <c r="EA107" s="218"/>
      <c r="EB107" s="218"/>
      <c r="EC107" s="218"/>
      <c r="ED107" s="218"/>
      <c r="EE107" s="218"/>
      <c r="EF107" s="218"/>
      <c r="EG107" s="218"/>
      <c r="EH107" s="218"/>
      <c r="EI107" s="218"/>
      <c r="EJ107" s="218"/>
      <c r="EK107" s="218"/>
      <c r="EL107" s="218"/>
      <c r="EM107" s="218"/>
      <c r="EN107" s="218"/>
      <c r="EO107" s="218"/>
      <c r="EP107" s="218"/>
      <c r="EQ107" s="218"/>
      <c r="ER107" s="218"/>
      <c r="ES107" s="218"/>
      <c r="ET107" s="218"/>
      <c r="EU107" s="218"/>
      <c r="EV107" s="218"/>
      <c r="EW107" s="218"/>
      <c r="EX107" s="218"/>
      <c r="EY107" s="218"/>
      <c r="EZ107" s="218"/>
      <c r="FA107" s="218"/>
      <c r="FB107" s="218"/>
    </row>
    <row r="108" ht="22.7" customHeight="1">
      <c r="A108" t="s" s="1129">
        <v>287</v>
      </c>
      <c r="B108" s="1142">
        <v>5</v>
      </c>
      <c r="C108" s="1143"/>
      <c r="D108" s="1144">
        <v>3</v>
      </c>
      <c r="E108" s="1144">
        <v>5</v>
      </c>
      <c r="F108" s="1145">
        <v>1</v>
      </c>
      <c r="G108" s="1144">
        <v>1</v>
      </c>
      <c r="H108" s="1143"/>
      <c r="I108" s="1143"/>
      <c r="J108" s="1146"/>
      <c r="K108" s="1138"/>
      <c r="L108" s="1147"/>
      <c r="M108" s="1143"/>
      <c r="N108" s="1143"/>
      <c r="O108" s="1148"/>
      <c r="P108" s="1143"/>
      <c r="Q108" s="1143"/>
      <c r="R108" s="1143"/>
      <c r="S108" s="1148"/>
      <c r="T108" s="1143"/>
      <c r="U108" s="1143"/>
      <c r="V108" s="1143"/>
      <c r="W108" s="1148"/>
      <c r="X108" s="1143"/>
      <c r="Y108" s="1143"/>
      <c r="Z108" s="1143"/>
      <c r="AA108" s="1148"/>
      <c r="AB108" s="1149"/>
      <c r="AC108" s="873"/>
      <c r="AD108" s="493"/>
      <c r="AE108" s="218"/>
      <c r="AF108" s="493"/>
      <c r="AG108" s="218"/>
      <c r="AH108" s="493"/>
      <c r="AI108" s="218"/>
      <c r="AJ108" s="493"/>
      <c r="AK108" s="218"/>
      <c r="AL108" s="493"/>
      <c r="AM108" s="218"/>
      <c r="AN108" s="493"/>
      <c r="AO108" s="218"/>
      <c r="AP108" s="493"/>
      <c r="AQ108" s="218"/>
      <c r="AR108" s="493"/>
      <c r="AS108" s="218"/>
      <c r="AT108" s="493"/>
      <c r="AU108" s="218"/>
      <c r="AV108" s="218"/>
      <c r="AW108" s="218"/>
      <c r="AX108" s="218"/>
      <c r="AY108" s="218"/>
      <c r="AZ108" s="218"/>
      <c r="BA108" s="218"/>
      <c r="BB108" s="218"/>
      <c r="BC108" s="218"/>
      <c r="BD108" s="218"/>
      <c r="BE108" s="218"/>
      <c r="BF108" s="218"/>
      <c r="BG108" s="218"/>
      <c r="BH108" s="218"/>
      <c r="BI108" s="218"/>
      <c r="BJ108" s="218"/>
      <c r="BK108" s="218"/>
      <c r="BL108" s="218"/>
      <c r="BM108" s="218"/>
      <c r="BN108" s="218"/>
      <c r="BO108" s="218"/>
      <c r="BP108" s="218"/>
      <c r="BQ108" s="218"/>
      <c r="BR108" s="218"/>
      <c r="BS108" s="218"/>
      <c r="BT108" s="218"/>
      <c r="BU108" s="218"/>
      <c r="BV108" s="218"/>
      <c r="BW108" s="218"/>
      <c r="BX108" s="218"/>
      <c r="BY108" s="218"/>
      <c r="BZ108" s="218"/>
      <c r="CA108" s="218"/>
      <c r="CB108" s="218"/>
      <c r="CC108" s="218"/>
      <c r="CD108" s="218"/>
      <c r="CE108" s="218"/>
      <c r="CF108" s="218"/>
      <c r="CG108" s="218"/>
      <c r="CH108" s="218"/>
      <c r="CI108" s="218"/>
      <c r="CJ108" s="218"/>
      <c r="CK108" s="218"/>
      <c r="CL108" s="218"/>
      <c r="CM108" s="218"/>
      <c r="CN108" s="218"/>
      <c r="CO108" s="218"/>
      <c r="CP108" s="218"/>
      <c r="CQ108" s="218"/>
      <c r="CR108" s="218"/>
      <c r="CS108" s="218"/>
      <c r="CT108" s="218"/>
      <c r="CU108" s="218"/>
      <c r="CV108" s="218"/>
      <c r="CW108" s="218"/>
      <c r="CX108" s="218"/>
      <c r="CY108" s="218"/>
      <c r="CZ108" s="218"/>
      <c r="DA108" s="218"/>
      <c r="DB108" s="218"/>
      <c r="DC108" s="218"/>
      <c r="DD108" s="218"/>
      <c r="DE108" s="218"/>
      <c r="DF108" s="218"/>
      <c r="DG108" s="218"/>
      <c r="DH108" s="218"/>
      <c r="DI108" s="218"/>
      <c r="DJ108" s="218"/>
      <c r="DK108" s="218"/>
      <c r="DL108" s="218"/>
      <c r="DM108" s="218"/>
      <c r="DN108" s="218"/>
      <c r="DO108" s="218"/>
      <c r="DP108" s="218"/>
      <c r="DQ108" s="218"/>
      <c r="DR108" s="218"/>
      <c r="DS108" s="218"/>
      <c r="DT108" s="218"/>
      <c r="DU108" s="218"/>
      <c r="DV108" s="218"/>
      <c r="DW108" s="218"/>
      <c r="DX108" s="218"/>
      <c r="DY108" s="218"/>
      <c r="DZ108" s="218"/>
      <c r="EA108" s="218"/>
      <c r="EB108" s="218"/>
      <c r="EC108" s="218"/>
      <c r="ED108" s="218"/>
      <c r="EE108" s="218"/>
      <c r="EF108" s="218"/>
      <c r="EG108" s="218"/>
      <c r="EH108" s="218"/>
      <c r="EI108" s="218"/>
      <c r="EJ108" s="218"/>
      <c r="EK108" s="218"/>
      <c r="EL108" s="218"/>
      <c r="EM108" s="218"/>
      <c r="EN108" s="218"/>
      <c r="EO108" s="218"/>
      <c r="EP108" s="218"/>
      <c r="EQ108" s="218"/>
      <c r="ER108" s="218"/>
      <c r="ES108" s="218"/>
      <c r="ET108" s="218"/>
      <c r="EU108" s="218"/>
      <c r="EV108" s="218"/>
      <c r="EW108" s="218"/>
      <c r="EX108" s="218"/>
      <c r="EY108" s="218"/>
      <c r="EZ108" s="218"/>
      <c r="FA108" s="218"/>
      <c r="FB108" s="218"/>
    </row>
    <row r="109" ht="22.7" customHeight="1">
      <c r="A109" t="s" s="1129">
        <v>288</v>
      </c>
      <c r="B109" s="1135">
        <v>1</v>
      </c>
      <c r="C109" s="1136"/>
      <c r="D109" s="1080">
        <v>1</v>
      </c>
      <c r="E109" s="1080">
        <v>1</v>
      </c>
      <c r="F109" s="510">
        <v>2</v>
      </c>
      <c r="G109" s="1080">
        <v>3</v>
      </c>
      <c r="H109" s="1136"/>
      <c r="I109" s="1136"/>
      <c r="J109" s="1137"/>
      <c r="K109" s="1138"/>
      <c r="L109" s="1136"/>
      <c r="M109" s="1136"/>
      <c r="N109" s="1136"/>
      <c r="O109" s="1140"/>
      <c r="P109" s="1136"/>
      <c r="Q109" s="1136"/>
      <c r="R109" s="1136"/>
      <c r="S109" s="1140"/>
      <c r="T109" s="1136"/>
      <c r="U109" s="1136"/>
      <c r="V109" s="1136"/>
      <c r="W109" s="1140"/>
      <c r="X109" s="1136"/>
      <c r="Y109" s="1136"/>
      <c r="Z109" s="1136"/>
      <c r="AA109" s="1140"/>
      <c r="AB109" s="1141"/>
      <c r="AC109" s="873"/>
      <c r="AD109" s="493"/>
      <c r="AE109" s="218"/>
      <c r="AF109" s="493"/>
      <c r="AG109" s="218"/>
      <c r="AH109" s="493"/>
      <c r="AI109" s="218"/>
      <c r="AJ109" s="493"/>
      <c r="AK109" s="218"/>
      <c r="AL109" s="493"/>
      <c r="AM109" s="218"/>
      <c r="AN109" s="493"/>
      <c r="AO109" s="218"/>
      <c r="AP109" s="493"/>
      <c r="AQ109" s="218"/>
      <c r="AR109" s="493"/>
      <c r="AS109" s="218"/>
      <c r="AT109" s="493"/>
      <c r="AU109" s="218"/>
      <c r="AV109" s="218"/>
      <c r="AW109" s="218"/>
      <c r="AX109" s="218"/>
      <c r="AY109" s="218"/>
      <c r="AZ109" s="218"/>
      <c r="BA109" s="218"/>
      <c r="BB109" s="218"/>
      <c r="BC109" s="218"/>
      <c r="BD109" s="218"/>
      <c r="BE109" s="218"/>
      <c r="BF109" s="218"/>
      <c r="BG109" s="218"/>
      <c r="BH109" s="218"/>
      <c r="BI109" s="218"/>
      <c r="BJ109" s="218"/>
      <c r="BK109" s="218"/>
      <c r="BL109" s="218"/>
      <c r="BM109" s="218"/>
      <c r="BN109" s="218"/>
      <c r="BO109" s="218"/>
      <c r="BP109" s="218"/>
      <c r="BQ109" s="218"/>
      <c r="BR109" s="218"/>
      <c r="BS109" s="218"/>
      <c r="BT109" s="218"/>
      <c r="BU109" s="218"/>
      <c r="BV109" s="218"/>
      <c r="BW109" s="218"/>
      <c r="BX109" s="218"/>
      <c r="BY109" s="218"/>
      <c r="BZ109" s="218"/>
      <c r="CA109" s="218"/>
      <c r="CB109" s="218"/>
      <c r="CC109" s="218"/>
      <c r="CD109" s="218"/>
      <c r="CE109" s="218"/>
      <c r="CF109" s="218"/>
      <c r="CG109" s="218"/>
      <c r="CH109" s="218"/>
      <c r="CI109" s="218"/>
      <c r="CJ109" s="218"/>
      <c r="CK109" s="218"/>
      <c r="CL109" s="218"/>
      <c r="CM109" s="218"/>
      <c r="CN109" s="218"/>
      <c r="CO109" s="218"/>
      <c r="CP109" s="218"/>
      <c r="CQ109" s="218"/>
      <c r="CR109" s="218"/>
      <c r="CS109" s="218"/>
      <c r="CT109" s="218"/>
      <c r="CU109" s="218"/>
      <c r="CV109" s="218"/>
      <c r="CW109" s="218"/>
      <c r="CX109" s="218"/>
      <c r="CY109" s="218"/>
      <c r="CZ109" s="218"/>
      <c r="DA109" s="218"/>
      <c r="DB109" s="218"/>
      <c r="DC109" s="218"/>
      <c r="DD109" s="218"/>
      <c r="DE109" s="218"/>
      <c r="DF109" s="218"/>
      <c r="DG109" s="218"/>
      <c r="DH109" s="218"/>
      <c r="DI109" s="218"/>
      <c r="DJ109" s="218"/>
      <c r="DK109" s="218"/>
      <c r="DL109" s="218"/>
      <c r="DM109" s="218"/>
      <c r="DN109" s="218"/>
      <c r="DO109" s="218"/>
      <c r="DP109" s="218"/>
      <c r="DQ109" s="218"/>
      <c r="DR109" s="218"/>
      <c r="DS109" s="218"/>
      <c r="DT109" s="218"/>
      <c r="DU109" s="218"/>
      <c r="DV109" s="218"/>
      <c r="DW109" s="218"/>
      <c r="DX109" s="218"/>
      <c r="DY109" s="218"/>
      <c r="DZ109" s="218"/>
      <c r="EA109" s="218"/>
      <c r="EB109" s="218"/>
      <c r="EC109" s="218"/>
      <c r="ED109" s="218"/>
      <c r="EE109" s="218"/>
      <c r="EF109" s="218"/>
      <c r="EG109" s="218"/>
      <c r="EH109" s="218"/>
      <c r="EI109" s="218"/>
      <c r="EJ109" s="218"/>
      <c r="EK109" s="218"/>
      <c r="EL109" s="218"/>
      <c r="EM109" s="218"/>
      <c r="EN109" s="218"/>
      <c r="EO109" s="218"/>
      <c r="EP109" s="218"/>
      <c r="EQ109" s="218"/>
      <c r="ER109" s="218"/>
      <c r="ES109" s="218"/>
      <c r="ET109" s="218"/>
      <c r="EU109" s="218"/>
      <c r="EV109" s="218"/>
      <c r="EW109" s="218"/>
      <c r="EX109" s="218"/>
      <c r="EY109" s="218"/>
      <c r="EZ109" s="218"/>
      <c r="FA109" s="218"/>
      <c r="FB109" s="218"/>
    </row>
    <row r="110" ht="22.7" customHeight="1">
      <c r="A110" t="s" s="1129">
        <v>289</v>
      </c>
      <c r="B110" s="1142">
        <v>0</v>
      </c>
      <c r="C110" s="1143"/>
      <c r="D110" s="1144">
        <v>0</v>
      </c>
      <c r="E110" s="1144">
        <v>4</v>
      </c>
      <c r="F110" s="1145">
        <v>3</v>
      </c>
      <c r="G110" s="1144">
        <v>3</v>
      </c>
      <c r="H110" s="1143"/>
      <c r="I110" s="1143"/>
      <c r="J110" s="1146"/>
      <c r="K110" s="1138"/>
      <c r="L110" s="1143"/>
      <c r="M110" s="1143"/>
      <c r="N110" s="1143"/>
      <c r="O110" s="1148"/>
      <c r="P110" s="1143"/>
      <c r="Q110" s="1143"/>
      <c r="R110" s="1143"/>
      <c r="S110" s="1148"/>
      <c r="T110" s="1143"/>
      <c r="U110" s="1143"/>
      <c r="V110" s="1143"/>
      <c r="W110" s="1148"/>
      <c r="X110" s="1143"/>
      <c r="Y110" s="1143"/>
      <c r="Z110" s="1143"/>
      <c r="AA110" s="1148"/>
      <c r="AB110" s="1149"/>
      <c r="AC110" s="1150"/>
      <c r="AD110" s="493"/>
      <c r="AE110" s="390"/>
      <c r="AF110" s="493"/>
      <c r="AG110" s="390"/>
      <c r="AH110" s="493"/>
      <c r="AI110" s="390"/>
      <c r="AJ110" s="493"/>
      <c r="AK110" s="390"/>
      <c r="AL110" s="493"/>
      <c r="AM110" s="390"/>
      <c r="AN110" s="493"/>
      <c r="AO110" s="390"/>
      <c r="AP110" s="493"/>
      <c r="AQ110" s="390"/>
      <c r="AR110" s="493"/>
      <c r="AS110" s="390"/>
      <c r="AT110" s="493"/>
      <c r="AU110" s="390"/>
      <c r="AV110" s="390"/>
      <c r="AW110" s="390"/>
      <c r="AX110" s="390"/>
      <c r="AY110" s="390"/>
      <c r="AZ110" s="390"/>
      <c r="BA110" s="390"/>
      <c r="BB110" s="390"/>
      <c r="BC110" s="390"/>
      <c r="BD110" s="390"/>
      <c r="BE110" s="390"/>
      <c r="BF110" s="390"/>
      <c r="BG110" s="390"/>
      <c r="BH110" s="390"/>
      <c r="BI110" s="390"/>
      <c r="BJ110" s="390"/>
      <c r="BK110" s="390"/>
      <c r="BL110" s="390"/>
      <c r="BM110" s="390"/>
      <c r="BN110" s="390"/>
      <c r="BO110" s="390"/>
      <c r="BP110" s="390"/>
      <c r="BQ110" s="390"/>
      <c r="BR110" s="390"/>
      <c r="BS110" s="390"/>
      <c r="BT110" s="390"/>
      <c r="BU110" s="390"/>
      <c r="BV110" s="390"/>
      <c r="BW110" s="390"/>
      <c r="BX110" s="390"/>
      <c r="BY110" s="390"/>
      <c r="BZ110" s="390"/>
      <c r="CA110" s="390"/>
      <c r="CB110" s="390"/>
      <c r="CC110" s="390"/>
      <c r="CD110" s="390"/>
      <c r="CE110" s="390"/>
      <c r="CF110" s="390"/>
      <c r="CG110" s="390"/>
      <c r="CH110" s="390"/>
      <c r="CI110" s="390"/>
      <c r="CJ110" s="390"/>
      <c r="CK110" s="390"/>
      <c r="CL110" s="390"/>
      <c r="CM110" s="390"/>
      <c r="CN110" s="390"/>
      <c r="CO110" s="390"/>
      <c r="CP110" s="390"/>
      <c r="CQ110" s="390"/>
      <c r="CR110" s="390"/>
      <c r="CS110" s="390"/>
      <c r="CT110" s="390"/>
      <c r="CU110" s="390"/>
      <c r="CV110" s="390"/>
      <c r="CW110" s="390"/>
      <c r="CX110" s="390"/>
      <c r="CY110" s="390"/>
      <c r="CZ110" s="390"/>
      <c r="DA110" s="390"/>
      <c r="DB110" s="390"/>
      <c r="DC110" s="390"/>
      <c r="DD110" s="390"/>
      <c r="DE110" s="390"/>
      <c r="DF110" s="390"/>
      <c r="DG110" s="390"/>
      <c r="DH110" s="390"/>
      <c r="DI110" s="390"/>
      <c r="DJ110" s="390"/>
      <c r="DK110" s="390"/>
      <c r="DL110" s="390"/>
      <c r="DM110" s="390"/>
      <c r="DN110" s="390"/>
      <c r="DO110" s="390"/>
      <c r="DP110" s="390"/>
      <c r="DQ110" s="390"/>
      <c r="DR110" s="390"/>
      <c r="DS110" s="390"/>
      <c r="DT110" s="390"/>
      <c r="DU110" s="390"/>
      <c r="DV110" s="390"/>
      <c r="DW110" s="390"/>
      <c r="DX110" s="390"/>
      <c r="DY110" s="390"/>
      <c r="DZ110" s="390"/>
      <c r="EA110" s="390"/>
      <c r="EB110" s="390"/>
      <c r="EC110" s="390"/>
      <c r="ED110" s="390"/>
      <c r="EE110" s="390"/>
      <c r="EF110" s="390"/>
      <c r="EG110" s="390"/>
      <c r="EH110" s="390"/>
      <c r="EI110" s="390"/>
      <c r="EJ110" s="390"/>
      <c r="EK110" s="390"/>
      <c r="EL110" s="390"/>
      <c r="EM110" s="390"/>
      <c r="EN110" s="390"/>
      <c r="EO110" s="390"/>
      <c r="EP110" s="390"/>
      <c r="EQ110" s="390"/>
      <c r="ER110" s="390"/>
      <c r="ES110" s="390"/>
      <c r="ET110" s="390"/>
      <c r="EU110" s="390"/>
      <c r="EV110" s="390"/>
      <c r="EW110" s="390"/>
      <c r="EX110" s="390"/>
      <c r="EY110" s="390"/>
      <c r="EZ110" s="390"/>
      <c r="FA110" s="390"/>
      <c r="FB110" s="390"/>
    </row>
    <row r="111" ht="22.7" customHeight="1">
      <c r="A111" t="s" s="1129">
        <v>290</v>
      </c>
      <c r="B111" s="1135">
        <v>0</v>
      </c>
      <c r="C111" s="1136"/>
      <c r="D111" s="1080">
        <v>1</v>
      </c>
      <c r="E111" s="1080">
        <v>2</v>
      </c>
      <c r="F111" s="510">
        <v>0</v>
      </c>
      <c r="G111" s="1080">
        <v>4</v>
      </c>
      <c r="H111" s="1136"/>
      <c r="I111" s="1136"/>
      <c r="J111" s="1137"/>
      <c r="K111" s="1138"/>
      <c r="L111" s="1136"/>
      <c r="M111" s="1136"/>
      <c r="N111" s="1136"/>
      <c r="O111" s="1140"/>
      <c r="P111" s="1136"/>
      <c r="Q111" s="1136"/>
      <c r="R111" s="1136"/>
      <c r="S111" s="1140"/>
      <c r="T111" s="1136"/>
      <c r="U111" s="1136"/>
      <c r="V111" s="1136"/>
      <c r="W111" s="1140"/>
      <c r="X111" s="1136"/>
      <c r="Y111" s="1136"/>
      <c r="Z111" s="1136"/>
      <c r="AA111" s="1140"/>
      <c r="AB111" s="1141"/>
      <c r="AC111" s="873"/>
      <c r="AD111" s="493"/>
      <c r="AE111" s="218"/>
      <c r="AF111" s="493"/>
      <c r="AG111" s="218"/>
      <c r="AH111" s="493"/>
      <c r="AI111" s="218"/>
      <c r="AJ111" s="493"/>
      <c r="AK111" s="218"/>
      <c r="AL111" s="493"/>
      <c r="AM111" s="218"/>
      <c r="AN111" s="493"/>
      <c r="AO111" s="218"/>
      <c r="AP111" s="493"/>
      <c r="AQ111" s="218"/>
      <c r="AR111" s="493"/>
      <c r="AS111" s="218"/>
      <c r="AT111" s="493"/>
      <c r="AU111" s="218"/>
      <c r="AV111" s="218"/>
      <c r="AW111" s="218"/>
      <c r="AX111" s="218"/>
      <c r="AY111" s="218"/>
      <c r="AZ111" s="218"/>
      <c r="BA111" s="218"/>
      <c r="BB111" s="218"/>
      <c r="BC111" s="218"/>
      <c r="BD111" s="218"/>
      <c r="BE111" s="218"/>
      <c r="BF111" s="218"/>
      <c r="BG111" s="218"/>
      <c r="BH111" s="218"/>
      <c r="BI111" s="218"/>
      <c r="BJ111" s="218"/>
      <c r="BK111" s="218"/>
      <c r="BL111" s="218"/>
      <c r="BM111" s="218"/>
      <c r="BN111" s="218"/>
      <c r="BO111" s="218"/>
      <c r="BP111" s="218"/>
      <c r="BQ111" s="218"/>
      <c r="BR111" s="218"/>
      <c r="BS111" s="218"/>
      <c r="BT111" s="218"/>
      <c r="BU111" s="218"/>
      <c r="BV111" s="218"/>
      <c r="BW111" s="218"/>
      <c r="BX111" s="218"/>
      <c r="BY111" s="218"/>
      <c r="BZ111" s="218"/>
      <c r="CA111" s="218"/>
      <c r="CB111" s="218"/>
      <c r="CC111" s="218"/>
      <c r="CD111" s="218"/>
      <c r="CE111" s="218"/>
      <c r="CF111" s="218"/>
      <c r="CG111" s="218"/>
      <c r="CH111" s="218"/>
      <c r="CI111" s="218"/>
      <c r="CJ111" s="218"/>
      <c r="CK111" s="218"/>
      <c r="CL111" s="218"/>
      <c r="CM111" s="218"/>
      <c r="CN111" s="218"/>
      <c r="CO111" s="218"/>
      <c r="CP111" s="218"/>
      <c r="CQ111" s="218"/>
      <c r="CR111" s="218"/>
      <c r="CS111" s="218"/>
      <c r="CT111" s="218"/>
      <c r="CU111" s="218"/>
      <c r="CV111" s="218"/>
      <c r="CW111" s="218"/>
      <c r="CX111" s="218"/>
      <c r="CY111" s="218"/>
      <c r="CZ111" s="218"/>
      <c r="DA111" s="218"/>
      <c r="DB111" s="218"/>
      <c r="DC111" s="218"/>
      <c r="DD111" s="218"/>
      <c r="DE111" s="218"/>
      <c r="DF111" s="218"/>
      <c r="DG111" s="218"/>
      <c r="DH111" s="218"/>
      <c r="DI111" s="218"/>
      <c r="DJ111" s="218"/>
      <c r="DK111" s="218"/>
      <c r="DL111" s="218"/>
      <c r="DM111" s="218"/>
      <c r="DN111" s="218"/>
      <c r="DO111" s="218"/>
      <c r="DP111" s="218"/>
      <c r="DQ111" s="218"/>
      <c r="DR111" s="218"/>
      <c r="DS111" s="218"/>
      <c r="DT111" s="218"/>
      <c r="DU111" s="218"/>
      <c r="DV111" s="218"/>
      <c r="DW111" s="218"/>
      <c r="DX111" s="218"/>
      <c r="DY111" s="218"/>
      <c r="DZ111" s="218"/>
      <c r="EA111" s="218"/>
      <c r="EB111" s="218"/>
      <c r="EC111" s="218"/>
      <c r="ED111" s="218"/>
      <c r="EE111" s="218"/>
      <c r="EF111" s="218"/>
      <c r="EG111" s="218"/>
      <c r="EH111" s="218"/>
      <c r="EI111" s="218"/>
      <c r="EJ111" s="218"/>
      <c r="EK111" s="218"/>
      <c r="EL111" s="218"/>
      <c r="EM111" s="218"/>
      <c r="EN111" s="218"/>
      <c r="EO111" s="218"/>
      <c r="EP111" s="218"/>
      <c r="EQ111" s="218"/>
      <c r="ER111" s="218"/>
      <c r="ES111" s="218"/>
      <c r="ET111" s="218"/>
      <c r="EU111" s="218"/>
      <c r="EV111" s="218"/>
      <c r="EW111" s="218"/>
      <c r="EX111" s="218"/>
      <c r="EY111" s="218"/>
      <c r="EZ111" s="218"/>
      <c r="FA111" s="218"/>
      <c r="FB111" s="218"/>
    </row>
    <row r="112" ht="22.7" customHeight="1">
      <c r="A112" t="s" s="1129">
        <v>291</v>
      </c>
      <c r="B112" s="1142">
        <v>0</v>
      </c>
      <c r="C112" s="1143"/>
      <c r="D112" s="1144">
        <v>2</v>
      </c>
      <c r="E112" s="1144">
        <v>1</v>
      </c>
      <c r="F112" s="1145">
        <v>0</v>
      </c>
      <c r="G112" s="1144">
        <v>2</v>
      </c>
      <c r="H112" s="1143"/>
      <c r="I112" s="1143"/>
      <c r="J112" s="1146"/>
      <c r="K112" s="1138"/>
      <c r="L112" s="1143"/>
      <c r="M112" s="1143"/>
      <c r="N112" s="1143"/>
      <c r="O112" s="1148"/>
      <c r="P112" s="1143"/>
      <c r="Q112" s="1143"/>
      <c r="R112" s="1143"/>
      <c r="S112" s="1148"/>
      <c r="T112" s="1143"/>
      <c r="U112" s="1143"/>
      <c r="V112" s="1143"/>
      <c r="W112" s="1148"/>
      <c r="X112" s="1143"/>
      <c r="Y112" s="1143"/>
      <c r="Z112" s="1143"/>
      <c r="AA112" s="1148"/>
      <c r="AB112" s="1149"/>
      <c r="AC112" s="873"/>
      <c r="AD112" s="493"/>
      <c r="AE112" s="218"/>
      <c r="AF112" s="493"/>
      <c r="AG112" s="218"/>
      <c r="AH112" s="493"/>
      <c r="AI112" s="218"/>
      <c r="AJ112" s="493"/>
      <c r="AK112" s="218"/>
      <c r="AL112" s="493"/>
      <c r="AM112" s="218"/>
      <c r="AN112" s="493"/>
      <c r="AO112" s="218"/>
      <c r="AP112" s="493"/>
      <c r="AQ112" s="218"/>
      <c r="AR112" s="493"/>
      <c r="AS112" s="218"/>
      <c r="AT112" s="493"/>
      <c r="AU112" s="218"/>
      <c r="AV112" s="218"/>
      <c r="AW112" s="218"/>
      <c r="AX112" s="218"/>
      <c r="AY112" s="218"/>
      <c r="AZ112" s="218"/>
      <c r="BA112" s="218"/>
      <c r="BB112" s="218"/>
      <c r="BC112" s="218"/>
      <c r="BD112" s="218"/>
      <c r="BE112" s="218"/>
      <c r="BF112" s="218"/>
      <c r="BG112" s="218"/>
      <c r="BH112" s="218"/>
      <c r="BI112" s="218"/>
      <c r="BJ112" s="218"/>
      <c r="BK112" s="218"/>
      <c r="BL112" s="218"/>
      <c r="BM112" s="218"/>
      <c r="BN112" s="218"/>
      <c r="BO112" s="218"/>
      <c r="BP112" s="218"/>
      <c r="BQ112" s="218"/>
      <c r="BR112" s="218"/>
      <c r="BS112" s="218"/>
      <c r="BT112" s="218"/>
      <c r="BU112" s="218"/>
      <c r="BV112" s="218"/>
      <c r="BW112" s="218"/>
      <c r="BX112" s="218"/>
      <c r="BY112" s="218"/>
      <c r="BZ112" s="218"/>
      <c r="CA112" s="218"/>
      <c r="CB112" s="218"/>
      <c r="CC112" s="218"/>
      <c r="CD112" s="218"/>
      <c r="CE112" s="218"/>
      <c r="CF112" s="218"/>
      <c r="CG112" s="218"/>
      <c r="CH112" s="218"/>
      <c r="CI112" s="218"/>
      <c r="CJ112" s="218"/>
      <c r="CK112" s="218"/>
      <c r="CL112" s="218"/>
      <c r="CM112" s="218"/>
      <c r="CN112" s="218"/>
      <c r="CO112" s="218"/>
      <c r="CP112" s="218"/>
      <c r="CQ112" s="218"/>
      <c r="CR112" s="218"/>
      <c r="CS112" s="218"/>
      <c r="CT112" s="218"/>
      <c r="CU112" s="218"/>
      <c r="CV112" s="218"/>
      <c r="CW112" s="218"/>
      <c r="CX112" s="218"/>
      <c r="CY112" s="218"/>
      <c r="CZ112" s="218"/>
      <c r="DA112" s="218"/>
      <c r="DB112" s="218"/>
      <c r="DC112" s="218"/>
      <c r="DD112" s="218"/>
      <c r="DE112" s="218"/>
      <c r="DF112" s="218"/>
      <c r="DG112" s="218"/>
      <c r="DH112" s="218"/>
      <c r="DI112" s="218"/>
      <c r="DJ112" s="218"/>
      <c r="DK112" s="218"/>
      <c r="DL112" s="218"/>
      <c r="DM112" s="218"/>
      <c r="DN112" s="218"/>
      <c r="DO112" s="218"/>
      <c r="DP112" s="218"/>
      <c r="DQ112" s="218"/>
      <c r="DR112" s="218"/>
      <c r="DS112" s="218"/>
      <c r="DT112" s="218"/>
      <c r="DU112" s="218"/>
      <c r="DV112" s="218"/>
      <c r="DW112" s="218"/>
      <c r="DX112" s="218"/>
      <c r="DY112" s="218"/>
      <c r="DZ112" s="218"/>
      <c r="EA112" s="218"/>
      <c r="EB112" s="218"/>
      <c r="EC112" s="218"/>
      <c r="ED112" s="218"/>
      <c r="EE112" s="218"/>
      <c r="EF112" s="218"/>
      <c r="EG112" s="218"/>
      <c r="EH112" s="218"/>
      <c r="EI112" s="218"/>
      <c r="EJ112" s="218"/>
      <c r="EK112" s="218"/>
      <c r="EL112" s="218"/>
      <c r="EM112" s="218"/>
      <c r="EN112" s="218"/>
      <c r="EO112" s="218"/>
      <c r="EP112" s="218"/>
      <c r="EQ112" s="218"/>
      <c r="ER112" s="218"/>
      <c r="ES112" s="218"/>
      <c r="ET112" s="218"/>
      <c r="EU112" s="218"/>
      <c r="EV112" s="218"/>
      <c r="EW112" s="218"/>
      <c r="EX112" s="218"/>
      <c r="EY112" s="218"/>
      <c r="EZ112" s="218"/>
      <c r="FA112" s="218"/>
      <c r="FB112" s="218"/>
    </row>
    <row r="113" ht="22.7" customHeight="1">
      <c r="A113" t="s" s="1129">
        <v>292</v>
      </c>
      <c r="B113" s="1135">
        <v>6</v>
      </c>
      <c r="C113" s="1136"/>
      <c r="D113" s="1080">
        <v>8</v>
      </c>
      <c r="E113" s="1080">
        <v>4</v>
      </c>
      <c r="F113" s="510">
        <v>6</v>
      </c>
      <c r="G113" s="1080">
        <v>2</v>
      </c>
      <c r="H113" s="1136"/>
      <c r="I113" s="1136"/>
      <c r="J113" s="1137"/>
      <c r="K113" s="1138"/>
      <c r="L113" s="1136"/>
      <c r="M113" s="1136"/>
      <c r="N113" s="1136"/>
      <c r="O113" s="1140"/>
      <c r="P113" s="1136"/>
      <c r="Q113" s="1136"/>
      <c r="R113" s="1136"/>
      <c r="S113" s="1140"/>
      <c r="T113" s="1136"/>
      <c r="U113" s="1136"/>
      <c r="V113" s="1136"/>
      <c r="W113" s="1140"/>
      <c r="X113" s="1136"/>
      <c r="Y113" s="1136"/>
      <c r="Z113" s="1136"/>
      <c r="AA113" s="1140"/>
      <c r="AB113" s="1141"/>
      <c r="AC113" s="873"/>
      <c r="AD113" s="493"/>
      <c r="AE113" s="218"/>
      <c r="AF113" s="493"/>
      <c r="AG113" s="218"/>
      <c r="AH113" s="493"/>
      <c r="AI113" s="218"/>
      <c r="AJ113" s="493"/>
      <c r="AK113" s="218"/>
      <c r="AL113" s="493"/>
      <c r="AM113" s="218"/>
      <c r="AN113" s="493"/>
      <c r="AO113" s="218"/>
      <c r="AP113" s="493"/>
      <c r="AQ113" s="218"/>
      <c r="AR113" s="493"/>
      <c r="AS113" s="218"/>
      <c r="AT113" s="493"/>
      <c r="AU113" s="218"/>
      <c r="AV113" s="218"/>
      <c r="AW113" s="218"/>
      <c r="AX113" s="218"/>
      <c r="AY113" s="218"/>
      <c r="AZ113" s="218"/>
      <c r="BA113" s="218"/>
      <c r="BB113" s="218"/>
      <c r="BC113" s="218"/>
      <c r="BD113" s="218"/>
      <c r="BE113" s="218"/>
      <c r="BF113" s="218"/>
      <c r="BG113" s="218"/>
      <c r="BH113" s="218"/>
      <c r="BI113" s="218"/>
      <c r="BJ113" s="218"/>
      <c r="BK113" s="218"/>
      <c r="BL113" s="218"/>
      <c r="BM113" s="218"/>
      <c r="BN113" s="218"/>
      <c r="BO113" s="218"/>
      <c r="BP113" s="218"/>
      <c r="BQ113" s="218"/>
      <c r="BR113" s="218"/>
      <c r="BS113" s="218"/>
      <c r="BT113" s="218"/>
      <c r="BU113" s="218"/>
      <c r="BV113" s="218"/>
      <c r="BW113" s="218"/>
      <c r="BX113" s="218"/>
      <c r="BY113" s="218"/>
      <c r="BZ113" s="218"/>
      <c r="CA113" s="218"/>
      <c r="CB113" s="218"/>
      <c r="CC113" s="218"/>
      <c r="CD113" s="218"/>
      <c r="CE113" s="218"/>
      <c r="CF113" s="218"/>
      <c r="CG113" s="218"/>
      <c r="CH113" s="218"/>
      <c r="CI113" s="218"/>
      <c r="CJ113" s="218"/>
      <c r="CK113" s="218"/>
      <c r="CL113" s="218"/>
      <c r="CM113" s="218"/>
      <c r="CN113" s="218"/>
      <c r="CO113" s="218"/>
      <c r="CP113" s="218"/>
      <c r="CQ113" s="218"/>
      <c r="CR113" s="218"/>
      <c r="CS113" s="218"/>
      <c r="CT113" s="218"/>
      <c r="CU113" s="218"/>
      <c r="CV113" s="218"/>
      <c r="CW113" s="218"/>
      <c r="CX113" s="218"/>
      <c r="CY113" s="218"/>
      <c r="CZ113" s="218"/>
      <c r="DA113" s="218"/>
      <c r="DB113" s="218"/>
      <c r="DC113" s="218"/>
      <c r="DD113" s="218"/>
      <c r="DE113" s="218"/>
      <c r="DF113" s="218"/>
      <c r="DG113" s="218"/>
      <c r="DH113" s="218"/>
      <c r="DI113" s="218"/>
      <c r="DJ113" s="218"/>
      <c r="DK113" s="218"/>
      <c r="DL113" s="218"/>
      <c r="DM113" s="218"/>
      <c r="DN113" s="218"/>
      <c r="DO113" s="218"/>
      <c r="DP113" s="218"/>
      <c r="DQ113" s="218"/>
      <c r="DR113" s="218"/>
      <c r="DS113" s="218"/>
      <c r="DT113" s="218"/>
      <c r="DU113" s="218"/>
      <c r="DV113" s="218"/>
      <c r="DW113" s="218"/>
      <c r="DX113" s="218"/>
      <c r="DY113" s="218"/>
      <c r="DZ113" s="218"/>
      <c r="EA113" s="218"/>
      <c r="EB113" s="218"/>
      <c r="EC113" s="218"/>
      <c r="ED113" s="218"/>
      <c r="EE113" s="218"/>
      <c r="EF113" s="218"/>
      <c r="EG113" s="218"/>
      <c r="EH113" s="218"/>
      <c r="EI113" s="218"/>
      <c r="EJ113" s="218"/>
      <c r="EK113" s="218"/>
      <c r="EL113" s="218"/>
      <c r="EM113" s="218"/>
      <c r="EN113" s="218"/>
      <c r="EO113" s="218"/>
      <c r="EP113" s="218"/>
      <c r="EQ113" s="218"/>
      <c r="ER113" s="218"/>
      <c r="ES113" s="218"/>
      <c r="ET113" s="218"/>
      <c r="EU113" s="218"/>
      <c r="EV113" s="218"/>
      <c r="EW113" s="218"/>
      <c r="EX113" s="218"/>
      <c r="EY113" s="218"/>
      <c r="EZ113" s="218"/>
      <c r="FA113" s="218"/>
      <c r="FB113" s="218"/>
    </row>
    <row r="114" ht="22.7" customHeight="1">
      <c r="A114" t="s" s="1129">
        <v>293</v>
      </c>
      <c r="B114" s="1142">
        <v>0</v>
      </c>
      <c r="C114" s="1143"/>
      <c r="D114" s="1144">
        <v>1</v>
      </c>
      <c r="E114" s="1144">
        <v>0</v>
      </c>
      <c r="F114" s="1145">
        <v>1</v>
      </c>
      <c r="G114" s="1144">
        <v>0</v>
      </c>
      <c r="H114" s="1143"/>
      <c r="I114" s="1143"/>
      <c r="J114" s="1146"/>
      <c r="K114" s="1138"/>
      <c r="L114" s="1143"/>
      <c r="M114" s="1143"/>
      <c r="N114" s="1143"/>
      <c r="O114" s="1148"/>
      <c r="P114" s="1143"/>
      <c r="Q114" s="1143"/>
      <c r="R114" s="1143"/>
      <c r="S114" s="1148"/>
      <c r="T114" s="1143"/>
      <c r="U114" s="1143"/>
      <c r="V114" s="1143"/>
      <c r="W114" s="1148"/>
      <c r="X114" s="1143"/>
      <c r="Y114" s="1143"/>
      <c r="Z114" s="1143"/>
      <c r="AA114" s="1148"/>
      <c r="AB114" s="1149"/>
      <c r="AC114" s="873"/>
      <c r="AD114" s="493"/>
      <c r="AE114" s="218"/>
      <c r="AF114" s="493"/>
      <c r="AG114" s="218"/>
      <c r="AH114" s="493"/>
      <c r="AI114" s="218"/>
      <c r="AJ114" s="493"/>
      <c r="AK114" s="218"/>
      <c r="AL114" s="493"/>
      <c r="AM114" s="218"/>
      <c r="AN114" s="493"/>
      <c r="AO114" s="218"/>
      <c r="AP114" s="493"/>
      <c r="AQ114" s="218"/>
      <c r="AR114" s="493"/>
      <c r="AS114" s="218"/>
      <c r="AT114" s="493"/>
      <c r="AU114" s="218"/>
      <c r="AV114" s="218"/>
      <c r="AW114" s="218"/>
      <c r="AX114" s="218"/>
      <c r="AY114" s="218"/>
      <c r="AZ114" s="218"/>
      <c r="BA114" s="218"/>
      <c r="BB114" s="218"/>
      <c r="BC114" s="218"/>
      <c r="BD114" s="218"/>
      <c r="BE114" s="218"/>
      <c r="BF114" s="218"/>
      <c r="BG114" s="218"/>
      <c r="BH114" s="218"/>
      <c r="BI114" s="218"/>
      <c r="BJ114" s="218"/>
      <c r="BK114" s="218"/>
      <c r="BL114" s="218"/>
      <c r="BM114" s="218"/>
      <c r="BN114" s="218"/>
      <c r="BO114" s="218"/>
      <c r="BP114" s="218"/>
      <c r="BQ114" s="218"/>
      <c r="BR114" s="218"/>
      <c r="BS114" s="218"/>
      <c r="BT114" s="218"/>
      <c r="BU114" s="218"/>
      <c r="BV114" s="218"/>
      <c r="BW114" s="218"/>
      <c r="BX114" s="218"/>
      <c r="BY114" s="218"/>
      <c r="BZ114" s="218"/>
      <c r="CA114" s="218"/>
      <c r="CB114" s="218"/>
      <c r="CC114" s="218"/>
      <c r="CD114" s="218"/>
      <c r="CE114" s="218"/>
      <c r="CF114" s="218"/>
      <c r="CG114" s="218"/>
      <c r="CH114" s="218"/>
      <c r="CI114" s="218"/>
      <c r="CJ114" s="218"/>
      <c r="CK114" s="218"/>
      <c r="CL114" s="218"/>
      <c r="CM114" s="218"/>
      <c r="CN114" s="218"/>
      <c r="CO114" s="218"/>
      <c r="CP114" s="218"/>
      <c r="CQ114" s="218"/>
      <c r="CR114" s="218"/>
      <c r="CS114" s="218"/>
      <c r="CT114" s="218"/>
      <c r="CU114" s="218"/>
      <c r="CV114" s="218"/>
      <c r="CW114" s="218"/>
      <c r="CX114" s="218"/>
      <c r="CY114" s="218"/>
      <c r="CZ114" s="218"/>
      <c r="DA114" s="218"/>
      <c r="DB114" s="218"/>
      <c r="DC114" s="218"/>
      <c r="DD114" s="218"/>
      <c r="DE114" s="218"/>
      <c r="DF114" s="218"/>
      <c r="DG114" s="218"/>
      <c r="DH114" s="218"/>
      <c r="DI114" s="218"/>
      <c r="DJ114" s="218"/>
      <c r="DK114" s="218"/>
      <c r="DL114" s="218"/>
      <c r="DM114" s="218"/>
      <c r="DN114" s="218"/>
      <c r="DO114" s="218"/>
      <c r="DP114" s="218"/>
      <c r="DQ114" s="218"/>
      <c r="DR114" s="218"/>
      <c r="DS114" s="218"/>
      <c r="DT114" s="218"/>
      <c r="DU114" s="218"/>
      <c r="DV114" s="218"/>
      <c r="DW114" s="218"/>
      <c r="DX114" s="218"/>
      <c r="DY114" s="218"/>
      <c r="DZ114" s="218"/>
      <c r="EA114" s="218"/>
      <c r="EB114" s="218"/>
      <c r="EC114" s="218"/>
      <c r="ED114" s="218"/>
      <c r="EE114" s="218"/>
      <c r="EF114" s="218"/>
      <c r="EG114" s="218"/>
      <c r="EH114" s="218"/>
      <c r="EI114" s="218"/>
      <c r="EJ114" s="218"/>
      <c r="EK114" s="218"/>
      <c r="EL114" s="218"/>
      <c r="EM114" s="218"/>
      <c r="EN114" s="218"/>
      <c r="EO114" s="218"/>
      <c r="EP114" s="218"/>
      <c r="EQ114" s="218"/>
      <c r="ER114" s="218"/>
      <c r="ES114" s="218"/>
      <c r="ET114" s="218"/>
      <c r="EU114" s="218"/>
      <c r="EV114" s="218"/>
      <c r="EW114" s="218"/>
      <c r="EX114" s="218"/>
      <c r="EY114" s="218"/>
      <c r="EZ114" s="218"/>
      <c r="FA114" s="218"/>
      <c r="FB114" s="218"/>
    </row>
    <row r="115" ht="22.7" customHeight="1">
      <c r="A115" t="s" s="1129">
        <v>294</v>
      </c>
      <c r="B115" s="1135">
        <v>0</v>
      </c>
      <c r="C115" s="1136"/>
      <c r="D115" s="1080">
        <v>0</v>
      </c>
      <c r="E115" s="1080">
        <v>0</v>
      </c>
      <c r="F115" s="510">
        <v>0</v>
      </c>
      <c r="G115" s="1080">
        <v>0</v>
      </c>
      <c r="H115" s="1136"/>
      <c r="I115" s="1136"/>
      <c r="J115" s="1137"/>
      <c r="K115" s="1138"/>
      <c r="L115" s="1136"/>
      <c r="M115" s="1136"/>
      <c r="N115" s="1136"/>
      <c r="O115" s="1140"/>
      <c r="P115" s="1136"/>
      <c r="Q115" s="1136"/>
      <c r="R115" s="1136"/>
      <c r="S115" s="1140"/>
      <c r="T115" s="1136"/>
      <c r="U115" s="1136"/>
      <c r="V115" s="1136"/>
      <c r="W115" s="1140"/>
      <c r="X115" s="1136"/>
      <c r="Y115" s="1136"/>
      <c r="Z115" s="1136"/>
      <c r="AA115" s="1140"/>
      <c r="AB115" s="1141"/>
      <c r="AC115" s="873"/>
      <c r="AD115" s="493"/>
      <c r="AE115" s="218"/>
      <c r="AF115" s="493"/>
      <c r="AG115" s="218"/>
      <c r="AH115" s="493"/>
      <c r="AI115" s="218"/>
      <c r="AJ115" s="493"/>
      <c r="AK115" s="218"/>
      <c r="AL115" s="493"/>
      <c r="AM115" s="218"/>
      <c r="AN115" s="493"/>
      <c r="AO115" s="218"/>
      <c r="AP115" s="493"/>
      <c r="AQ115" s="218"/>
      <c r="AR115" s="493"/>
      <c r="AS115" s="218"/>
      <c r="AT115" s="493"/>
      <c r="AU115" s="218"/>
      <c r="AV115" s="218"/>
      <c r="AW115" s="218"/>
      <c r="AX115" s="218"/>
      <c r="AY115" s="218"/>
      <c r="AZ115" s="218"/>
      <c r="BA115" s="218"/>
      <c r="BB115" s="218"/>
      <c r="BC115" s="218"/>
      <c r="BD115" s="218"/>
      <c r="BE115" s="218"/>
      <c r="BF115" s="218"/>
      <c r="BG115" s="218"/>
      <c r="BH115" s="218"/>
      <c r="BI115" s="218"/>
      <c r="BJ115" s="218"/>
      <c r="BK115" s="218"/>
      <c r="BL115" s="218"/>
      <c r="BM115" s="218"/>
      <c r="BN115" s="218"/>
      <c r="BO115" s="218"/>
      <c r="BP115" s="218"/>
      <c r="BQ115" s="218"/>
      <c r="BR115" s="218"/>
      <c r="BS115" s="218"/>
      <c r="BT115" s="218"/>
      <c r="BU115" s="218"/>
      <c r="BV115" s="218"/>
      <c r="BW115" s="218"/>
      <c r="BX115" s="218"/>
      <c r="BY115" s="218"/>
      <c r="BZ115" s="218"/>
      <c r="CA115" s="218"/>
      <c r="CB115" s="218"/>
      <c r="CC115" s="218"/>
      <c r="CD115" s="218"/>
      <c r="CE115" s="218"/>
      <c r="CF115" s="218"/>
      <c r="CG115" s="218"/>
      <c r="CH115" s="218"/>
      <c r="CI115" s="218"/>
      <c r="CJ115" s="218"/>
      <c r="CK115" s="218"/>
      <c r="CL115" s="218"/>
      <c r="CM115" s="218"/>
      <c r="CN115" s="218"/>
      <c r="CO115" s="218"/>
      <c r="CP115" s="218"/>
      <c r="CQ115" s="218"/>
      <c r="CR115" s="218"/>
      <c r="CS115" s="218"/>
      <c r="CT115" s="218"/>
      <c r="CU115" s="218"/>
      <c r="CV115" s="218"/>
      <c r="CW115" s="218"/>
      <c r="CX115" s="218"/>
      <c r="CY115" s="218"/>
      <c r="CZ115" s="218"/>
      <c r="DA115" s="218"/>
      <c r="DB115" s="218"/>
      <c r="DC115" s="218"/>
      <c r="DD115" s="218"/>
      <c r="DE115" s="218"/>
      <c r="DF115" s="218"/>
      <c r="DG115" s="218"/>
      <c r="DH115" s="218"/>
      <c r="DI115" s="218"/>
      <c r="DJ115" s="218"/>
      <c r="DK115" s="218"/>
      <c r="DL115" s="218"/>
      <c r="DM115" s="218"/>
      <c r="DN115" s="218"/>
      <c r="DO115" s="218"/>
      <c r="DP115" s="218"/>
      <c r="DQ115" s="218"/>
      <c r="DR115" s="218"/>
      <c r="DS115" s="218"/>
      <c r="DT115" s="218"/>
      <c r="DU115" s="218"/>
      <c r="DV115" s="218"/>
      <c r="DW115" s="218"/>
      <c r="DX115" s="218"/>
      <c r="DY115" s="218"/>
      <c r="DZ115" s="218"/>
      <c r="EA115" s="218"/>
      <c r="EB115" s="218"/>
      <c r="EC115" s="218"/>
      <c r="ED115" s="218"/>
      <c r="EE115" s="218"/>
      <c r="EF115" s="218"/>
      <c r="EG115" s="218"/>
      <c r="EH115" s="218"/>
      <c r="EI115" s="218"/>
      <c r="EJ115" s="218"/>
      <c r="EK115" s="218"/>
      <c r="EL115" s="218"/>
      <c r="EM115" s="218"/>
      <c r="EN115" s="218"/>
      <c r="EO115" s="218"/>
      <c r="EP115" s="218"/>
      <c r="EQ115" s="218"/>
      <c r="ER115" s="218"/>
      <c r="ES115" s="218"/>
      <c r="ET115" s="218"/>
      <c r="EU115" s="218"/>
      <c r="EV115" s="218"/>
      <c r="EW115" s="218"/>
      <c r="EX115" s="218"/>
      <c r="EY115" s="218"/>
      <c r="EZ115" s="218"/>
      <c r="FA115" s="218"/>
      <c r="FB115" s="218"/>
    </row>
    <row r="116" ht="22.7" customHeight="1">
      <c r="A116" t="s" s="1129">
        <v>295</v>
      </c>
      <c r="B116" s="1142">
        <v>1</v>
      </c>
      <c r="C116" s="1143"/>
      <c r="D116" s="1144">
        <v>3</v>
      </c>
      <c r="E116" s="1144">
        <v>1</v>
      </c>
      <c r="F116" s="1145">
        <v>2</v>
      </c>
      <c r="G116" s="1144">
        <v>2</v>
      </c>
      <c r="H116" s="1143"/>
      <c r="I116" s="1143"/>
      <c r="J116" s="1146"/>
      <c r="K116" s="1138"/>
      <c r="L116" s="1143"/>
      <c r="M116" s="1143"/>
      <c r="N116" s="1143"/>
      <c r="O116" s="1148"/>
      <c r="P116" s="1143"/>
      <c r="Q116" s="1143"/>
      <c r="R116" s="1143"/>
      <c r="S116" s="1148"/>
      <c r="T116" s="1143"/>
      <c r="U116" s="1143"/>
      <c r="V116" s="1143"/>
      <c r="W116" s="1148"/>
      <c r="X116" s="1143"/>
      <c r="Y116" s="1143"/>
      <c r="Z116" s="1143"/>
      <c r="AA116" s="1148"/>
      <c r="AB116" s="1149"/>
      <c r="AC116" s="873"/>
      <c r="AD116" s="493"/>
      <c r="AE116" s="218"/>
      <c r="AF116" s="493"/>
      <c r="AG116" s="218"/>
      <c r="AH116" s="493"/>
      <c r="AI116" s="218"/>
      <c r="AJ116" s="493"/>
      <c r="AK116" s="218"/>
      <c r="AL116" s="493"/>
      <c r="AM116" s="218"/>
      <c r="AN116" s="493"/>
      <c r="AO116" s="218"/>
      <c r="AP116" s="493"/>
      <c r="AQ116" s="218"/>
      <c r="AR116" s="493"/>
      <c r="AS116" s="218"/>
      <c r="AT116" s="493"/>
      <c r="AU116" s="218"/>
      <c r="AV116" s="218"/>
      <c r="AW116" s="218"/>
      <c r="AX116" s="218"/>
      <c r="AY116" s="218"/>
      <c r="AZ116" s="218"/>
      <c r="BA116" s="218"/>
      <c r="BB116" s="218"/>
      <c r="BC116" s="218"/>
      <c r="BD116" s="218"/>
      <c r="BE116" s="218"/>
      <c r="BF116" s="218"/>
      <c r="BG116" s="218"/>
      <c r="BH116" s="218"/>
      <c r="BI116" s="218"/>
      <c r="BJ116" s="218"/>
      <c r="BK116" s="218"/>
      <c r="BL116" s="218"/>
      <c r="BM116" s="218"/>
      <c r="BN116" s="218"/>
      <c r="BO116" s="218"/>
      <c r="BP116" s="218"/>
      <c r="BQ116" s="218"/>
      <c r="BR116" s="218"/>
      <c r="BS116" s="218"/>
      <c r="BT116" s="218"/>
      <c r="BU116" s="218"/>
      <c r="BV116" s="218"/>
      <c r="BW116" s="218"/>
      <c r="BX116" s="218"/>
      <c r="BY116" s="218"/>
      <c r="BZ116" s="218"/>
      <c r="CA116" s="218"/>
      <c r="CB116" s="218"/>
      <c r="CC116" s="218"/>
      <c r="CD116" s="218"/>
      <c r="CE116" s="218"/>
      <c r="CF116" s="218"/>
      <c r="CG116" s="218"/>
      <c r="CH116" s="218"/>
      <c r="CI116" s="218"/>
      <c r="CJ116" s="218"/>
      <c r="CK116" s="218"/>
      <c r="CL116" s="218"/>
      <c r="CM116" s="218"/>
      <c r="CN116" s="218"/>
      <c r="CO116" s="218"/>
      <c r="CP116" s="218"/>
      <c r="CQ116" s="218"/>
      <c r="CR116" s="218"/>
      <c r="CS116" s="218"/>
      <c r="CT116" s="218"/>
      <c r="CU116" s="218"/>
      <c r="CV116" s="218"/>
      <c r="CW116" s="218"/>
      <c r="CX116" s="218"/>
      <c r="CY116" s="218"/>
      <c r="CZ116" s="218"/>
      <c r="DA116" s="218"/>
      <c r="DB116" s="218"/>
      <c r="DC116" s="218"/>
      <c r="DD116" s="218"/>
      <c r="DE116" s="218"/>
      <c r="DF116" s="218"/>
      <c r="DG116" s="218"/>
      <c r="DH116" s="218"/>
      <c r="DI116" s="218"/>
      <c r="DJ116" s="218"/>
      <c r="DK116" s="218"/>
      <c r="DL116" s="218"/>
      <c r="DM116" s="218"/>
      <c r="DN116" s="218"/>
      <c r="DO116" s="218"/>
      <c r="DP116" s="218"/>
      <c r="DQ116" s="218"/>
      <c r="DR116" s="218"/>
      <c r="DS116" s="218"/>
      <c r="DT116" s="218"/>
      <c r="DU116" s="218"/>
      <c r="DV116" s="218"/>
      <c r="DW116" s="218"/>
      <c r="DX116" s="218"/>
      <c r="DY116" s="218"/>
      <c r="DZ116" s="218"/>
      <c r="EA116" s="218"/>
      <c r="EB116" s="218"/>
      <c r="EC116" s="218"/>
      <c r="ED116" s="218"/>
      <c r="EE116" s="218"/>
      <c r="EF116" s="218"/>
      <c r="EG116" s="218"/>
      <c r="EH116" s="218"/>
      <c r="EI116" s="218"/>
      <c r="EJ116" s="218"/>
      <c r="EK116" s="218"/>
      <c r="EL116" s="218"/>
      <c r="EM116" s="218"/>
      <c r="EN116" s="218"/>
      <c r="EO116" s="218"/>
      <c r="EP116" s="218"/>
      <c r="EQ116" s="218"/>
      <c r="ER116" s="218"/>
      <c r="ES116" s="218"/>
      <c r="ET116" s="218"/>
      <c r="EU116" s="218"/>
      <c r="EV116" s="218"/>
      <c r="EW116" s="218"/>
      <c r="EX116" s="218"/>
      <c r="EY116" s="218"/>
      <c r="EZ116" s="218"/>
      <c r="FA116" s="218"/>
      <c r="FB116" s="218"/>
    </row>
    <row r="117" ht="22.7" customHeight="1">
      <c r="A117" t="s" s="1151">
        <v>296</v>
      </c>
      <c r="B117" s="1135">
        <v>0</v>
      </c>
      <c r="C117" s="1136"/>
      <c r="D117" s="1080">
        <v>0</v>
      </c>
      <c r="E117" s="1080">
        <v>0</v>
      </c>
      <c r="F117" s="510">
        <v>0</v>
      </c>
      <c r="G117" s="1080">
        <v>0</v>
      </c>
      <c r="H117" s="1136"/>
      <c r="I117" s="1136"/>
      <c r="J117" s="1137"/>
      <c r="K117" s="1138"/>
      <c r="L117" s="1136"/>
      <c r="M117" s="1136"/>
      <c r="N117" s="1136"/>
      <c r="O117" s="1140"/>
      <c r="P117" s="1136"/>
      <c r="Q117" s="1136"/>
      <c r="R117" s="1136"/>
      <c r="S117" s="1140"/>
      <c r="T117" s="1136"/>
      <c r="U117" s="1136"/>
      <c r="V117" s="1136"/>
      <c r="W117" s="1140"/>
      <c r="X117" s="1136"/>
      <c r="Y117" s="1136"/>
      <c r="Z117" s="1136"/>
      <c r="AA117" s="1140"/>
      <c r="AB117" s="1141"/>
      <c r="AC117" s="1152"/>
      <c r="AD117" s="1059"/>
      <c r="AE117" s="1058"/>
      <c r="AF117" s="1059"/>
      <c r="AG117" s="1058"/>
      <c r="AH117" s="1059"/>
      <c r="AI117" s="1058"/>
      <c r="AJ117" s="1059"/>
      <c r="AK117" s="1058"/>
      <c r="AL117" s="1059"/>
      <c r="AM117" s="1058"/>
      <c r="AN117" s="1059"/>
      <c r="AO117" s="1058"/>
      <c r="AP117" s="1059"/>
      <c r="AQ117" s="1058"/>
      <c r="AR117" s="1059"/>
      <c r="AS117" s="1058"/>
      <c r="AT117" s="1059"/>
      <c r="AU117" s="1058"/>
      <c r="AV117" s="1058"/>
      <c r="AW117" s="1058"/>
      <c r="AX117" s="1058"/>
      <c r="AY117" s="1058"/>
      <c r="AZ117" s="1058"/>
      <c r="BA117" s="1058"/>
      <c r="BB117" s="1058"/>
      <c r="BC117" s="1058"/>
      <c r="BD117" s="1058"/>
      <c r="BE117" s="1058"/>
      <c r="BF117" s="1058"/>
      <c r="BG117" s="1058"/>
      <c r="BH117" s="1058"/>
      <c r="BI117" s="1058"/>
      <c r="BJ117" s="1058"/>
      <c r="BK117" s="1058"/>
      <c r="BL117" s="1058"/>
      <c r="BM117" s="1058"/>
      <c r="BN117" s="1058"/>
      <c r="BO117" s="1058"/>
      <c r="BP117" s="1058"/>
      <c r="BQ117" s="1058"/>
      <c r="BR117" s="1058"/>
      <c r="BS117" s="1058"/>
      <c r="BT117" s="1058"/>
      <c r="BU117" s="1058"/>
      <c r="BV117" s="1058"/>
      <c r="BW117" s="1058"/>
      <c r="BX117" s="1058"/>
      <c r="BY117" s="1058"/>
      <c r="BZ117" s="1058"/>
      <c r="CA117" s="1058"/>
      <c r="CB117" s="1058"/>
      <c r="CC117" s="1058"/>
      <c r="CD117" s="1058"/>
      <c r="CE117" s="1058"/>
      <c r="CF117" s="1058"/>
      <c r="CG117" s="1058"/>
      <c r="CH117" s="1058"/>
      <c r="CI117" s="1058"/>
      <c r="CJ117" s="1058"/>
      <c r="CK117" s="1058"/>
      <c r="CL117" s="1058"/>
      <c r="CM117" s="1058"/>
      <c r="CN117" s="1058"/>
      <c r="CO117" s="1058"/>
      <c r="CP117" s="1058"/>
      <c r="CQ117" s="1058"/>
      <c r="CR117" s="1058"/>
      <c r="CS117" s="1058"/>
      <c r="CT117" s="1058"/>
      <c r="CU117" s="1058"/>
      <c r="CV117" s="1058"/>
      <c r="CW117" s="1058"/>
      <c r="CX117" s="1058"/>
      <c r="CY117" s="1058"/>
      <c r="CZ117" s="1058"/>
      <c r="DA117" s="1058"/>
      <c r="DB117" s="1058"/>
      <c r="DC117" s="1058"/>
      <c r="DD117" s="1058"/>
      <c r="DE117" s="1058"/>
      <c r="DF117" s="1058"/>
      <c r="DG117" s="1058"/>
      <c r="DH117" s="1058"/>
      <c r="DI117" s="1058"/>
      <c r="DJ117" s="1058"/>
      <c r="DK117" s="1058"/>
      <c r="DL117" s="1058"/>
      <c r="DM117" s="1058"/>
      <c r="DN117" s="1058"/>
      <c r="DO117" s="1058"/>
      <c r="DP117" s="1058"/>
      <c r="DQ117" s="1058"/>
      <c r="DR117" s="1058"/>
      <c r="DS117" s="1058"/>
      <c r="DT117" s="1058"/>
      <c r="DU117" s="1058"/>
      <c r="DV117" s="1058"/>
      <c r="DW117" s="1058"/>
      <c r="DX117" s="1058"/>
      <c r="DY117" s="1058"/>
      <c r="DZ117" s="1058"/>
      <c r="EA117" s="1058"/>
      <c r="EB117" s="1058"/>
      <c r="EC117" s="1058"/>
      <c r="ED117" s="1058"/>
      <c r="EE117" s="1058"/>
      <c r="EF117" s="1058"/>
      <c r="EG117" s="1058"/>
      <c r="EH117" s="1058"/>
      <c r="EI117" s="1058"/>
      <c r="EJ117" s="1058"/>
      <c r="EK117" s="1058"/>
      <c r="EL117" s="1058"/>
      <c r="EM117" s="1058"/>
      <c r="EN117" s="1058"/>
      <c r="EO117" s="1058"/>
      <c r="EP117" s="1058"/>
      <c r="EQ117" s="1058"/>
      <c r="ER117" s="1058"/>
      <c r="ES117" s="1058"/>
      <c r="ET117" s="1058"/>
      <c r="EU117" s="1058"/>
      <c r="EV117" s="1058"/>
      <c r="EW117" s="1058"/>
      <c r="EX117" s="1058"/>
      <c r="EY117" s="1058"/>
      <c r="EZ117" s="1058"/>
      <c r="FA117" s="1058"/>
      <c r="FB117" s="1058"/>
    </row>
    <row r="118" ht="22.7" customHeight="1">
      <c r="A118" t="s" s="1153">
        <v>215</v>
      </c>
      <c r="B118" s="1154">
        <v>1</v>
      </c>
      <c r="C118" s="1155"/>
      <c r="D118" s="1156">
        <v>3</v>
      </c>
      <c r="E118" s="1156">
        <v>3</v>
      </c>
      <c r="F118" s="1157">
        <v>4</v>
      </c>
      <c r="G118" s="1156">
        <v>5</v>
      </c>
      <c r="H118" s="1155"/>
      <c r="I118" s="1155"/>
      <c r="J118" s="1146"/>
      <c r="K118" s="1138"/>
      <c r="L118" s="1155"/>
      <c r="M118" s="1155"/>
      <c r="N118" s="1155"/>
      <c r="O118" s="1158"/>
      <c r="P118" s="1155"/>
      <c r="Q118" s="1155"/>
      <c r="R118" s="1155"/>
      <c r="S118" s="1158"/>
      <c r="T118" s="1155"/>
      <c r="U118" s="1155"/>
      <c r="V118" s="1155"/>
      <c r="W118" s="1158"/>
      <c r="X118" s="1155"/>
      <c r="Y118" s="1155"/>
      <c r="Z118" s="1155"/>
      <c r="AA118" s="1158"/>
      <c r="AB118" s="1159"/>
      <c r="AC118" s="1160"/>
      <c r="AD118" s="1161"/>
      <c r="AE118" s="1162"/>
      <c r="AF118" s="1161"/>
      <c r="AG118" s="1162"/>
      <c r="AH118" s="1161"/>
      <c r="AI118" s="1162"/>
      <c r="AJ118" s="1161"/>
      <c r="AK118" s="1162"/>
      <c r="AL118" s="1161"/>
      <c r="AM118" s="1162"/>
      <c r="AN118" s="1161"/>
      <c r="AO118" s="1162"/>
      <c r="AP118" s="1161"/>
      <c r="AQ118" s="1162"/>
      <c r="AR118" s="1161"/>
      <c r="AS118" s="1162"/>
      <c r="AT118" s="1161"/>
      <c r="AU118" s="1162"/>
      <c r="AV118" s="1162"/>
      <c r="AW118" s="1162"/>
      <c r="AX118" s="1162"/>
      <c r="AY118" s="1162"/>
      <c r="AZ118" s="1162"/>
      <c r="BA118" s="1162"/>
      <c r="BB118" s="1162"/>
      <c r="BC118" s="1162"/>
      <c r="BD118" s="1162"/>
      <c r="BE118" s="1162"/>
      <c r="BF118" s="1162"/>
      <c r="BG118" s="1162"/>
      <c r="BH118" s="1162"/>
      <c r="BI118" s="1162"/>
      <c r="BJ118" s="1162"/>
      <c r="BK118" s="1162"/>
      <c r="BL118" s="1162"/>
      <c r="BM118" s="1162"/>
      <c r="BN118" s="1162"/>
      <c r="BO118" s="1162"/>
      <c r="BP118" s="1162"/>
      <c r="BQ118" s="1162"/>
      <c r="BR118" s="1162"/>
      <c r="BS118" s="1162"/>
      <c r="BT118" s="1162"/>
      <c r="BU118" s="1162"/>
      <c r="BV118" s="1162"/>
      <c r="BW118" s="1162"/>
      <c r="BX118" s="1162"/>
      <c r="BY118" s="1162"/>
      <c r="BZ118" s="1162"/>
      <c r="CA118" s="1162"/>
      <c r="CB118" s="1162"/>
      <c r="CC118" s="1162"/>
      <c r="CD118" s="1162"/>
      <c r="CE118" s="1162"/>
      <c r="CF118" s="1162"/>
      <c r="CG118" s="1162"/>
      <c r="CH118" s="1162"/>
      <c r="CI118" s="1162"/>
      <c r="CJ118" s="1162"/>
      <c r="CK118" s="1162"/>
      <c r="CL118" s="1162"/>
      <c r="CM118" s="1162"/>
      <c r="CN118" s="1162"/>
      <c r="CO118" s="1162"/>
      <c r="CP118" s="1162"/>
      <c r="CQ118" s="1162"/>
      <c r="CR118" s="1162"/>
      <c r="CS118" s="1162"/>
      <c r="CT118" s="1162"/>
      <c r="CU118" s="1162"/>
      <c r="CV118" s="1162"/>
      <c r="CW118" s="1162"/>
      <c r="CX118" s="1162"/>
      <c r="CY118" s="1162"/>
      <c r="CZ118" s="1162"/>
      <c r="DA118" s="1162"/>
      <c r="DB118" s="1162"/>
      <c r="DC118" s="1162"/>
      <c r="DD118" s="1162"/>
      <c r="DE118" s="1162"/>
      <c r="DF118" s="1162"/>
      <c r="DG118" s="1162"/>
      <c r="DH118" s="1162"/>
      <c r="DI118" s="1162"/>
      <c r="DJ118" s="1162"/>
      <c r="DK118" s="1162"/>
      <c r="DL118" s="1162"/>
      <c r="DM118" s="1162"/>
      <c r="DN118" s="1162"/>
      <c r="DO118" s="1162"/>
      <c r="DP118" s="1162"/>
      <c r="DQ118" s="1162"/>
      <c r="DR118" s="1162"/>
      <c r="DS118" s="1162"/>
      <c r="DT118" s="1162"/>
      <c r="DU118" s="1162"/>
      <c r="DV118" s="1162"/>
      <c r="DW118" s="1162"/>
      <c r="DX118" s="1162"/>
      <c r="DY118" s="1162"/>
      <c r="DZ118" s="1162"/>
      <c r="EA118" s="1162"/>
      <c r="EB118" s="1162"/>
      <c r="EC118" s="1162"/>
      <c r="ED118" s="1162"/>
      <c r="EE118" s="1162"/>
      <c r="EF118" s="1162"/>
      <c r="EG118" s="1162"/>
      <c r="EH118" s="1162"/>
      <c r="EI118" s="1162"/>
      <c r="EJ118" s="1162"/>
      <c r="EK118" s="1162"/>
      <c r="EL118" s="1162"/>
      <c r="EM118" s="1162"/>
      <c r="EN118" s="1162"/>
      <c r="EO118" s="1162"/>
      <c r="EP118" s="1162"/>
      <c r="EQ118" s="1162"/>
      <c r="ER118" s="1162"/>
      <c r="ES118" s="1162"/>
      <c r="ET118" s="1162"/>
      <c r="EU118" s="1162"/>
      <c r="EV118" s="1162"/>
      <c r="EW118" s="1162"/>
      <c r="EX118" s="1162"/>
      <c r="EY118" s="1162"/>
      <c r="EZ118" s="1162"/>
      <c r="FA118" s="1162"/>
      <c r="FB118" s="1162"/>
    </row>
    <row r="119" ht="22.7" customHeight="1">
      <c r="A119" t="s" s="1129">
        <v>216</v>
      </c>
      <c r="B119" s="1163">
        <v>2</v>
      </c>
      <c r="C119" s="1164"/>
      <c r="D119" s="1165">
        <v>0</v>
      </c>
      <c r="E119" s="1165">
        <v>3</v>
      </c>
      <c r="F119" s="1166">
        <v>4</v>
      </c>
      <c r="G119" s="1165">
        <v>0</v>
      </c>
      <c r="H119" s="1164"/>
      <c r="I119" s="1164"/>
      <c r="J119" s="1137"/>
      <c r="K119" s="1138"/>
      <c r="L119" s="1164"/>
      <c r="M119" s="1164"/>
      <c r="N119" s="1164"/>
      <c r="O119" s="1167"/>
      <c r="P119" s="1164"/>
      <c r="Q119" s="1164"/>
      <c r="R119" s="1164"/>
      <c r="S119" s="1167"/>
      <c r="T119" s="1164"/>
      <c r="U119" s="1164"/>
      <c r="V119" s="1164"/>
      <c r="W119" s="1167"/>
      <c r="X119" s="1164"/>
      <c r="Y119" s="1164"/>
      <c r="Z119" s="1164"/>
      <c r="AA119" s="1167"/>
      <c r="AB119" s="1168"/>
      <c r="AC119" s="1152"/>
      <c r="AD119" s="1059"/>
      <c r="AE119" s="1058"/>
      <c r="AF119" s="1059"/>
      <c r="AG119" s="1058"/>
      <c r="AH119" s="1059"/>
      <c r="AI119" s="1058"/>
      <c r="AJ119" s="1059"/>
      <c r="AK119" s="1058"/>
      <c r="AL119" s="1059"/>
      <c r="AM119" s="1058"/>
      <c r="AN119" s="1059"/>
      <c r="AO119" s="1058"/>
      <c r="AP119" s="1059"/>
      <c r="AQ119" s="1058"/>
      <c r="AR119" s="1059"/>
      <c r="AS119" s="1058"/>
      <c r="AT119" s="1059"/>
      <c r="AU119" s="1058"/>
      <c r="AV119" s="1058"/>
      <c r="AW119" s="1058"/>
      <c r="AX119" s="1058"/>
      <c r="AY119" s="1058"/>
      <c r="AZ119" s="1058"/>
      <c r="BA119" s="1058"/>
      <c r="BB119" s="1058"/>
      <c r="BC119" s="1058"/>
      <c r="BD119" s="1058"/>
      <c r="BE119" s="1058"/>
      <c r="BF119" s="1058"/>
      <c r="BG119" s="1058"/>
      <c r="BH119" s="1058"/>
      <c r="BI119" s="1058"/>
      <c r="BJ119" s="1058"/>
      <c r="BK119" s="1058"/>
      <c r="BL119" s="1058"/>
      <c r="BM119" s="1058"/>
      <c r="BN119" s="1058"/>
      <c r="BO119" s="1058"/>
      <c r="BP119" s="1058"/>
      <c r="BQ119" s="1058"/>
      <c r="BR119" s="1058"/>
      <c r="BS119" s="1058"/>
      <c r="BT119" s="1058"/>
      <c r="BU119" s="1058"/>
      <c r="BV119" s="1058"/>
      <c r="BW119" s="1058"/>
      <c r="BX119" s="1058"/>
      <c r="BY119" s="1058"/>
      <c r="BZ119" s="1058"/>
      <c r="CA119" s="1058"/>
      <c r="CB119" s="1058"/>
      <c r="CC119" s="1058"/>
      <c r="CD119" s="1058"/>
      <c r="CE119" s="1058"/>
      <c r="CF119" s="1058"/>
      <c r="CG119" s="1058"/>
      <c r="CH119" s="1058"/>
      <c r="CI119" s="1058"/>
      <c r="CJ119" s="1058"/>
      <c r="CK119" s="1058"/>
      <c r="CL119" s="1058"/>
      <c r="CM119" s="1058"/>
      <c r="CN119" s="1058"/>
      <c r="CO119" s="1058"/>
      <c r="CP119" s="1058"/>
      <c r="CQ119" s="1058"/>
      <c r="CR119" s="1058"/>
      <c r="CS119" s="1058"/>
      <c r="CT119" s="1058"/>
      <c r="CU119" s="1058"/>
      <c r="CV119" s="1058"/>
      <c r="CW119" s="1058"/>
      <c r="CX119" s="1058"/>
      <c r="CY119" s="1058"/>
      <c r="CZ119" s="1058"/>
      <c r="DA119" s="1058"/>
      <c r="DB119" s="1058"/>
      <c r="DC119" s="1058"/>
      <c r="DD119" s="1058"/>
      <c r="DE119" s="1058"/>
      <c r="DF119" s="1058"/>
      <c r="DG119" s="1058"/>
      <c r="DH119" s="1058"/>
      <c r="DI119" s="1058"/>
      <c r="DJ119" s="1058"/>
      <c r="DK119" s="1058"/>
      <c r="DL119" s="1058"/>
      <c r="DM119" s="1058"/>
      <c r="DN119" s="1058"/>
      <c r="DO119" s="1058"/>
      <c r="DP119" s="1058"/>
      <c r="DQ119" s="1058"/>
      <c r="DR119" s="1058"/>
      <c r="DS119" s="1058"/>
      <c r="DT119" s="1058"/>
      <c r="DU119" s="1058"/>
      <c r="DV119" s="1058"/>
      <c r="DW119" s="1058"/>
      <c r="DX119" s="1058"/>
      <c r="DY119" s="1058"/>
      <c r="DZ119" s="1058"/>
      <c r="EA119" s="1058"/>
      <c r="EB119" s="1058"/>
      <c r="EC119" s="1058"/>
      <c r="ED119" s="1058"/>
      <c r="EE119" s="1058"/>
      <c r="EF119" s="1058"/>
      <c r="EG119" s="1058"/>
      <c r="EH119" s="1058"/>
      <c r="EI119" s="1058"/>
      <c r="EJ119" s="1058"/>
      <c r="EK119" s="1058"/>
      <c r="EL119" s="1058"/>
      <c r="EM119" s="1058"/>
      <c r="EN119" s="1058"/>
      <c r="EO119" s="1058"/>
      <c r="EP119" s="1058"/>
      <c r="EQ119" s="1058"/>
      <c r="ER119" s="1058"/>
      <c r="ES119" s="1058"/>
      <c r="ET119" s="1058"/>
      <c r="EU119" s="1058"/>
      <c r="EV119" s="1058"/>
      <c r="EW119" s="1058"/>
      <c r="EX119" s="1058"/>
      <c r="EY119" s="1058"/>
      <c r="EZ119" s="1058"/>
      <c r="FA119" s="1058"/>
      <c r="FB119" s="1058"/>
    </row>
    <row r="120" ht="22.7" customHeight="1">
      <c r="A120" t="s" s="1129">
        <v>217</v>
      </c>
      <c r="B120" s="1169">
        <v>2</v>
      </c>
      <c r="C120" s="1170"/>
      <c r="D120" s="1087">
        <v>1</v>
      </c>
      <c r="E120" s="1087">
        <v>0</v>
      </c>
      <c r="F120" s="514">
        <v>0</v>
      </c>
      <c r="G120" s="1087">
        <v>4</v>
      </c>
      <c r="H120" s="1170"/>
      <c r="I120" s="1170"/>
      <c r="J120" s="1171"/>
      <c r="K120" s="1172"/>
      <c r="L120" s="1170"/>
      <c r="M120" s="1170"/>
      <c r="N120" s="1170"/>
      <c r="O120" s="1173"/>
      <c r="P120" s="1170"/>
      <c r="Q120" s="1170"/>
      <c r="R120" s="1170"/>
      <c r="S120" s="1173"/>
      <c r="T120" s="1170"/>
      <c r="U120" s="1170"/>
      <c r="V120" s="1170"/>
      <c r="W120" s="1173"/>
      <c r="X120" s="1170"/>
      <c r="Y120" s="1170"/>
      <c r="Z120" s="1170"/>
      <c r="AA120" s="1173"/>
      <c r="AB120" s="1174"/>
      <c r="AC120" s="1160"/>
      <c r="AD120" s="1161"/>
      <c r="AE120" s="1162"/>
      <c r="AF120" s="1161"/>
      <c r="AG120" s="1162"/>
      <c r="AH120" s="1161"/>
      <c r="AI120" s="1162"/>
      <c r="AJ120" s="1161"/>
      <c r="AK120" s="1162"/>
      <c r="AL120" s="1161"/>
      <c r="AM120" s="1162"/>
      <c r="AN120" s="1161"/>
      <c r="AO120" s="1162"/>
      <c r="AP120" s="1161"/>
      <c r="AQ120" s="1162"/>
      <c r="AR120" s="1161"/>
      <c r="AS120" s="1162"/>
      <c r="AT120" s="1161"/>
      <c r="AU120" s="1162"/>
      <c r="AV120" s="1162"/>
      <c r="AW120" s="1162"/>
      <c r="AX120" s="1162"/>
      <c r="AY120" s="1162"/>
      <c r="AZ120" s="1162"/>
      <c r="BA120" s="1162"/>
      <c r="BB120" s="1162"/>
      <c r="BC120" s="1162"/>
      <c r="BD120" s="1162"/>
      <c r="BE120" s="1162"/>
      <c r="BF120" s="1162"/>
      <c r="BG120" s="1162"/>
      <c r="BH120" s="1162"/>
      <c r="BI120" s="1162"/>
      <c r="BJ120" s="1162"/>
      <c r="BK120" s="1162"/>
      <c r="BL120" s="1162"/>
      <c r="BM120" s="1162"/>
      <c r="BN120" s="1162"/>
      <c r="BO120" s="1162"/>
      <c r="BP120" s="1162"/>
      <c r="BQ120" s="1162"/>
      <c r="BR120" s="1162"/>
      <c r="BS120" s="1162"/>
      <c r="BT120" s="1162"/>
      <c r="BU120" s="1162"/>
      <c r="BV120" s="1162"/>
      <c r="BW120" s="1162"/>
      <c r="BX120" s="1162"/>
      <c r="BY120" s="1162"/>
      <c r="BZ120" s="1162"/>
      <c r="CA120" s="1162"/>
      <c r="CB120" s="1162"/>
      <c r="CC120" s="1162"/>
      <c r="CD120" s="1162"/>
      <c r="CE120" s="1162"/>
      <c r="CF120" s="1162"/>
      <c r="CG120" s="1162"/>
      <c r="CH120" s="1162"/>
      <c r="CI120" s="1162"/>
      <c r="CJ120" s="1162"/>
      <c r="CK120" s="1162"/>
      <c r="CL120" s="1162"/>
      <c r="CM120" s="1162"/>
      <c r="CN120" s="1162"/>
      <c r="CO120" s="1162"/>
      <c r="CP120" s="1162"/>
      <c r="CQ120" s="1162"/>
      <c r="CR120" s="1162"/>
      <c r="CS120" s="1162"/>
      <c r="CT120" s="1162"/>
      <c r="CU120" s="1162"/>
      <c r="CV120" s="1162"/>
      <c r="CW120" s="1162"/>
      <c r="CX120" s="1162"/>
      <c r="CY120" s="1162"/>
      <c r="CZ120" s="1162"/>
      <c r="DA120" s="1162"/>
      <c r="DB120" s="1162"/>
      <c r="DC120" s="1162"/>
      <c r="DD120" s="1162"/>
      <c r="DE120" s="1162"/>
      <c r="DF120" s="1162"/>
      <c r="DG120" s="1162"/>
      <c r="DH120" s="1162"/>
      <c r="DI120" s="1162"/>
      <c r="DJ120" s="1162"/>
      <c r="DK120" s="1162"/>
      <c r="DL120" s="1162"/>
      <c r="DM120" s="1162"/>
      <c r="DN120" s="1162"/>
      <c r="DO120" s="1162"/>
      <c r="DP120" s="1162"/>
      <c r="DQ120" s="1162"/>
      <c r="DR120" s="1162"/>
      <c r="DS120" s="1162"/>
      <c r="DT120" s="1162"/>
      <c r="DU120" s="1162"/>
      <c r="DV120" s="1162"/>
      <c r="DW120" s="1162"/>
      <c r="DX120" s="1162"/>
      <c r="DY120" s="1162"/>
      <c r="DZ120" s="1162"/>
      <c r="EA120" s="1162"/>
      <c r="EB120" s="1162"/>
      <c r="EC120" s="1162"/>
      <c r="ED120" s="1162"/>
      <c r="EE120" s="1162"/>
      <c r="EF120" s="1162"/>
      <c r="EG120" s="1162"/>
      <c r="EH120" s="1162"/>
      <c r="EI120" s="1162"/>
      <c r="EJ120" s="1162"/>
      <c r="EK120" s="1162"/>
      <c r="EL120" s="1162"/>
      <c r="EM120" s="1162"/>
      <c r="EN120" s="1162"/>
      <c r="EO120" s="1162"/>
      <c r="EP120" s="1162"/>
      <c r="EQ120" s="1162"/>
      <c r="ER120" s="1162"/>
      <c r="ES120" s="1162"/>
      <c r="ET120" s="1162"/>
      <c r="EU120" s="1162"/>
      <c r="EV120" s="1162"/>
      <c r="EW120" s="1162"/>
      <c r="EX120" s="1162"/>
      <c r="EY120" s="1162"/>
      <c r="EZ120" s="1162"/>
      <c r="FA120" s="1162"/>
      <c r="FB120" s="1162"/>
    </row>
    <row r="121" ht="22.7" customHeight="1">
      <c r="A121" s="1094"/>
      <c r="B121" s="1094"/>
      <c r="C121" s="1094"/>
      <c r="D121" s="1094"/>
      <c r="E121" t="s" s="1175">
        <v>297</v>
      </c>
      <c r="F121" s="1094"/>
      <c r="G121" s="1094"/>
      <c r="H121" s="1094"/>
      <c r="I121" s="1094"/>
      <c r="J121" s="1094"/>
      <c r="K121" s="1094"/>
      <c r="L121" s="1094"/>
      <c r="M121" s="1094"/>
      <c r="N121" s="1094"/>
      <c r="O121" s="1048"/>
      <c r="P121" s="1048"/>
      <c r="Q121" s="1048"/>
      <c r="R121" s="1048"/>
      <c r="S121" s="1048"/>
      <c r="T121" s="1048"/>
      <c r="U121" s="1048"/>
      <c r="V121" s="1048"/>
      <c r="W121" s="1048"/>
      <c r="X121" s="1048"/>
      <c r="Y121" s="1048"/>
      <c r="Z121" s="1048"/>
      <c r="AA121" s="1048"/>
      <c r="AB121" s="1049"/>
      <c r="AC121" s="218"/>
      <c r="AD121" s="493"/>
      <c r="AE121" s="218"/>
      <c r="AF121" s="493"/>
      <c r="AG121" s="218"/>
      <c r="AH121" s="493"/>
      <c r="AI121" s="218"/>
      <c r="AJ121" s="493"/>
      <c r="AK121" s="218"/>
      <c r="AL121" s="493"/>
      <c r="AM121" s="218"/>
      <c r="AN121" s="493"/>
      <c r="AO121" s="218"/>
      <c r="AP121" s="493"/>
      <c r="AQ121" s="218"/>
      <c r="AR121" s="493"/>
      <c r="AS121" s="218"/>
      <c r="AT121" s="493"/>
      <c r="AU121" s="218"/>
      <c r="AV121" s="218"/>
      <c r="AW121" s="218"/>
      <c r="AX121" s="218"/>
      <c r="AY121" s="218"/>
      <c r="AZ121" s="218"/>
      <c r="BA121" s="218"/>
      <c r="BB121" s="218"/>
      <c r="BC121" s="218"/>
      <c r="BD121" s="218"/>
      <c r="BE121" s="218"/>
      <c r="BF121" s="218"/>
      <c r="BG121" s="218"/>
      <c r="BH121" s="218"/>
      <c r="BI121" s="218"/>
      <c r="BJ121" s="218"/>
      <c r="BK121" s="218"/>
      <c r="BL121" s="218"/>
      <c r="BM121" s="218"/>
      <c r="BN121" s="218"/>
      <c r="BO121" s="218"/>
      <c r="BP121" s="218"/>
      <c r="BQ121" s="218"/>
      <c r="BR121" s="218"/>
      <c r="BS121" s="218"/>
      <c r="BT121" s="218"/>
      <c r="BU121" s="218"/>
      <c r="BV121" s="218"/>
      <c r="BW121" s="218"/>
      <c r="BX121" s="218"/>
      <c r="BY121" s="218"/>
      <c r="BZ121" s="218"/>
      <c r="CA121" s="218"/>
      <c r="CB121" s="218"/>
      <c r="CC121" s="218"/>
      <c r="CD121" s="218"/>
      <c r="CE121" s="218"/>
      <c r="CF121" s="218"/>
      <c r="CG121" s="218"/>
      <c r="CH121" s="218"/>
      <c r="CI121" s="218"/>
      <c r="CJ121" s="218"/>
      <c r="CK121" s="218"/>
      <c r="CL121" s="218"/>
      <c r="CM121" s="218"/>
      <c r="CN121" s="218"/>
      <c r="CO121" s="218"/>
      <c r="CP121" s="218"/>
      <c r="CQ121" s="218"/>
      <c r="CR121" s="218"/>
      <c r="CS121" s="218"/>
      <c r="CT121" s="218"/>
      <c r="CU121" s="218"/>
      <c r="CV121" s="218"/>
      <c r="CW121" s="218"/>
      <c r="CX121" s="218"/>
      <c r="CY121" s="218"/>
      <c r="CZ121" s="218"/>
      <c r="DA121" s="218"/>
      <c r="DB121" s="218"/>
      <c r="DC121" s="218"/>
      <c r="DD121" s="218"/>
      <c r="DE121" s="218"/>
      <c r="DF121" s="218"/>
      <c r="DG121" s="218"/>
      <c r="DH121" s="218"/>
      <c r="DI121" s="218"/>
      <c r="DJ121" s="218"/>
      <c r="DK121" s="218"/>
      <c r="DL121" s="218"/>
      <c r="DM121" s="218"/>
      <c r="DN121" s="218"/>
      <c r="DO121" s="218"/>
      <c r="DP121" s="218"/>
      <c r="DQ121" s="218"/>
      <c r="DR121" s="218"/>
      <c r="DS121" s="218"/>
      <c r="DT121" s="218"/>
      <c r="DU121" s="218"/>
      <c r="DV121" s="218"/>
      <c r="DW121" s="218"/>
      <c r="DX121" s="218"/>
      <c r="DY121" s="218"/>
      <c r="DZ121" s="218"/>
      <c r="EA121" s="218"/>
      <c r="EB121" s="218"/>
      <c r="EC121" s="218"/>
      <c r="ED121" s="218"/>
      <c r="EE121" s="218"/>
      <c r="EF121" s="218"/>
      <c r="EG121" s="218"/>
      <c r="EH121" s="218"/>
      <c r="EI121" s="218"/>
      <c r="EJ121" s="218"/>
      <c r="EK121" s="218"/>
      <c r="EL121" s="218"/>
      <c r="EM121" s="218"/>
      <c r="EN121" s="218"/>
      <c r="EO121" s="218"/>
      <c r="EP121" s="218"/>
      <c r="EQ121" s="218"/>
      <c r="ER121" s="218"/>
      <c r="ES121" s="218"/>
      <c r="ET121" s="218"/>
      <c r="EU121" s="218"/>
      <c r="EV121" s="218"/>
      <c r="EW121" s="218"/>
      <c r="EX121" s="218"/>
      <c r="EY121" s="218"/>
      <c r="EZ121" s="218"/>
      <c r="FA121" s="218"/>
      <c r="FB121" s="218"/>
    </row>
    <row r="122" ht="40.05" customHeight="1">
      <c r="A122" t="s" s="1061">
        <v>171</v>
      </c>
      <c r="B122" t="s" s="1061">
        <v>52</v>
      </c>
      <c r="C122" t="s" s="1061">
        <v>286</v>
      </c>
      <c r="D122" t="s" s="1061">
        <v>298</v>
      </c>
      <c r="E122" t="s" s="1061">
        <v>299</v>
      </c>
      <c r="F122" t="s" s="1061">
        <v>300</v>
      </c>
      <c r="G122" t="s" s="1061">
        <v>290</v>
      </c>
      <c r="H122" t="s" s="1061">
        <v>291</v>
      </c>
      <c r="I122" t="s" s="1061">
        <v>301</v>
      </c>
      <c r="J122" t="s" s="1061">
        <v>293</v>
      </c>
      <c r="K122" s="1099"/>
      <c r="L122" t="s" s="1061">
        <v>294</v>
      </c>
      <c r="M122" t="s" s="1061">
        <v>295</v>
      </c>
      <c r="N122" t="s" s="1176">
        <v>296</v>
      </c>
      <c r="O122" s="873"/>
      <c r="P122" s="493"/>
      <c r="Q122" s="218"/>
      <c r="R122" s="493"/>
      <c r="S122" s="218"/>
      <c r="T122" s="493"/>
      <c r="U122" s="218"/>
      <c r="V122" s="493"/>
      <c r="W122" s="218"/>
      <c r="X122" s="493"/>
      <c r="Y122" s="218"/>
      <c r="Z122" s="493"/>
      <c r="AA122" s="218"/>
      <c r="AB122" s="493"/>
      <c r="AC122" s="218"/>
      <c r="AD122" s="218"/>
      <c r="AE122" s="218"/>
      <c r="AF122" s="493"/>
      <c r="AG122" s="218"/>
      <c r="AH122" s="493"/>
      <c r="AI122" s="218"/>
      <c r="AJ122" s="493"/>
      <c r="AK122" s="218"/>
      <c r="AL122" s="493"/>
      <c r="AM122" s="218"/>
      <c r="AN122" s="493"/>
      <c r="AO122" s="218"/>
      <c r="AP122" s="493"/>
      <c r="AQ122" s="218"/>
      <c r="AR122" s="493"/>
      <c r="AS122" s="218"/>
      <c r="AT122" s="493"/>
      <c r="AU122" s="218"/>
      <c r="AV122" s="218"/>
      <c r="AW122" s="218"/>
      <c r="AX122" s="218"/>
      <c r="AY122" s="218"/>
      <c r="AZ122" s="218"/>
      <c r="BA122" s="218"/>
      <c r="BB122" s="218"/>
      <c r="BC122" s="218"/>
      <c r="BD122" s="218"/>
      <c r="BE122" s="218"/>
      <c r="BF122" s="218"/>
      <c r="BG122" s="218"/>
      <c r="BH122" s="218"/>
      <c r="BI122" s="218"/>
      <c r="BJ122" s="218"/>
      <c r="BK122" s="218"/>
      <c r="BL122" s="218"/>
      <c r="BM122" s="218"/>
      <c r="BN122" s="218"/>
      <c r="BO122" s="218"/>
      <c r="BP122" s="218"/>
      <c r="BQ122" s="218"/>
      <c r="BR122" s="218"/>
      <c r="BS122" s="218"/>
      <c r="BT122" s="218"/>
      <c r="BU122" s="218"/>
      <c r="BV122" s="218"/>
      <c r="BW122" s="218"/>
      <c r="BX122" s="218"/>
      <c r="BY122" s="218"/>
      <c r="BZ122" s="218"/>
      <c r="CA122" s="218"/>
      <c r="CB122" s="218"/>
      <c r="CC122" s="218"/>
      <c r="CD122" s="218"/>
      <c r="CE122" s="218"/>
      <c r="CF122" s="218"/>
      <c r="CG122" s="218"/>
      <c r="CH122" s="218"/>
      <c r="CI122" s="218"/>
      <c r="CJ122" s="218"/>
      <c r="CK122" s="218"/>
      <c r="CL122" s="218"/>
      <c r="CM122" s="218"/>
      <c r="CN122" s="218"/>
      <c r="CO122" s="218"/>
      <c r="CP122" s="218"/>
      <c r="CQ122" s="218"/>
      <c r="CR122" s="218"/>
      <c r="CS122" s="218"/>
      <c r="CT122" s="218"/>
      <c r="CU122" s="218"/>
      <c r="CV122" s="218"/>
      <c r="CW122" s="218"/>
      <c r="CX122" s="218"/>
      <c r="CY122" s="218"/>
      <c r="CZ122" s="218"/>
      <c r="DA122" s="218"/>
      <c r="DB122" s="218"/>
      <c r="DC122" s="218"/>
      <c r="DD122" s="218"/>
      <c r="DE122" s="218"/>
      <c r="DF122" s="218"/>
      <c r="DG122" s="218"/>
      <c r="DH122" s="218"/>
      <c r="DI122" s="218"/>
      <c r="DJ122" s="218"/>
      <c r="DK122" s="218"/>
      <c r="DL122" s="218"/>
      <c r="DM122" s="218"/>
      <c r="DN122" s="218"/>
      <c r="DO122" s="218"/>
      <c r="DP122" s="218"/>
      <c r="DQ122" s="218"/>
      <c r="DR122" s="218"/>
      <c r="DS122" s="218"/>
      <c r="DT122" s="218"/>
      <c r="DU122" s="218"/>
      <c r="DV122" s="218"/>
      <c r="DW122" s="218"/>
      <c r="DX122" s="218"/>
      <c r="DY122" s="218"/>
      <c r="DZ122" s="218"/>
      <c r="EA122" s="218"/>
      <c r="EB122" s="218"/>
      <c r="EC122" s="218"/>
      <c r="ED122" s="218"/>
      <c r="EE122" s="218"/>
      <c r="EF122" s="218"/>
      <c r="EG122" s="218"/>
      <c r="EH122" s="218"/>
      <c r="EI122" s="218"/>
      <c r="EJ122" s="218"/>
      <c r="EK122" s="218"/>
      <c r="EL122" s="218"/>
      <c r="EM122" s="218"/>
      <c r="EN122" s="218"/>
      <c r="EO122" s="218"/>
      <c r="EP122" s="218"/>
      <c r="EQ122" s="218"/>
      <c r="ER122" s="218"/>
      <c r="ES122" s="218"/>
      <c r="ET122" s="218"/>
      <c r="EU122" s="218"/>
      <c r="EV122" s="218"/>
      <c r="EW122" s="218"/>
      <c r="EX122" s="218"/>
      <c r="EY122" s="218"/>
      <c r="EZ122" s="218"/>
      <c r="FA122" s="218"/>
      <c r="FB122" s="218"/>
    </row>
    <row r="123" ht="30.9" customHeight="1">
      <c r="A123" t="s" s="1177">
        <v>271</v>
      </c>
      <c r="B123" s="1178">
        <f>SUM($B106:$AB106)</f>
        <v>17</v>
      </c>
      <c r="C123" s="1179">
        <f>SUM($B107:$AB107)</f>
        <v>14</v>
      </c>
      <c r="D123" s="1179">
        <f>SUM($B108:$AB108)</f>
        <v>15</v>
      </c>
      <c r="E123" s="1179">
        <f>SUM($B109:$AB109)</f>
        <v>8</v>
      </c>
      <c r="F123" s="1178">
        <f>SUM($B110:$AB110)</f>
        <v>10</v>
      </c>
      <c r="G123" s="1179">
        <f>SUM($B111:$AB111)</f>
        <v>7</v>
      </c>
      <c r="H123" s="1179">
        <f>SUM($B112:$AB112)</f>
        <v>5</v>
      </c>
      <c r="I123" s="1179">
        <f>SUM($B113:$AB113)</f>
        <v>26</v>
      </c>
      <c r="J123" s="1178">
        <f>SUM($B114:$AB114)</f>
        <v>2</v>
      </c>
      <c r="K123" s="1180"/>
      <c r="L123" s="1179">
        <f>SUM($B115:$AB115)</f>
        <v>0</v>
      </c>
      <c r="M123" s="1179">
        <f>SUM($B116:$AB116)</f>
        <v>9</v>
      </c>
      <c r="N123" s="1181">
        <f>SUM($B117:$AB117)</f>
        <v>0</v>
      </c>
      <c r="O123" s="873"/>
      <c r="P123" s="493"/>
      <c r="Q123" s="218"/>
      <c r="R123" s="493"/>
      <c r="S123" s="218"/>
      <c r="T123" s="493"/>
      <c r="U123" s="218"/>
      <c r="V123" s="493"/>
      <c r="W123" s="218"/>
      <c r="X123" s="493"/>
      <c r="Y123" s="218"/>
      <c r="Z123" s="493"/>
      <c r="AA123" s="218"/>
      <c r="AB123" s="493"/>
      <c r="AC123" s="218"/>
      <c r="AD123" s="218"/>
      <c r="AE123" s="218"/>
      <c r="AF123" s="493"/>
      <c r="AG123" s="218"/>
      <c r="AH123" s="493"/>
      <c r="AI123" s="218"/>
      <c r="AJ123" s="493"/>
      <c r="AK123" s="218"/>
      <c r="AL123" s="493"/>
      <c r="AM123" s="218"/>
      <c r="AN123" s="493"/>
      <c r="AO123" s="218"/>
      <c r="AP123" s="493"/>
      <c r="AQ123" s="218"/>
      <c r="AR123" s="493"/>
      <c r="AS123" s="218"/>
      <c r="AT123" s="493"/>
      <c r="AU123" s="218"/>
      <c r="AV123" s="218"/>
      <c r="AW123" s="218"/>
      <c r="AX123" s="218"/>
      <c r="AY123" s="218"/>
      <c r="AZ123" s="218"/>
      <c r="BA123" s="218"/>
      <c r="BB123" s="218"/>
      <c r="BC123" s="218"/>
      <c r="BD123" s="218"/>
      <c r="BE123" s="218"/>
      <c r="BF123" s="218"/>
      <c r="BG123" s="218"/>
      <c r="BH123" s="218"/>
      <c r="BI123" s="218"/>
      <c r="BJ123" s="218"/>
      <c r="BK123" s="218"/>
      <c r="BL123" s="218"/>
      <c r="BM123" s="218"/>
      <c r="BN123" s="218"/>
      <c r="BO123" s="218"/>
      <c r="BP123" s="218"/>
      <c r="BQ123" s="218"/>
      <c r="BR123" s="218"/>
      <c r="BS123" s="218"/>
      <c r="BT123" s="218"/>
      <c r="BU123" s="218"/>
      <c r="BV123" s="218"/>
      <c r="BW123" s="218"/>
      <c r="BX123" s="218"/>
      <c r="BY123" s="218"/>
      <c r="BZ123" s="218"/>
      <c r="CA123" s="218"/>
      <c r="CB123" s="218"/>
      <c r="CC123" s="218"/>
      <c r="CD123" s="218"/>
      <c r="CE123" s="218"/>
      <c r="CF123" s="218"/>
      <c r="CG123" s="218"/>
      <c r="CH123" s="218"/>
      <c r="CI123" s="218"/>
      <c r="CJ123" s="218"/>
      <c r="CK123" s="218"/>
      <c r="CL123" s="218"/>
      <c r="CM123" s="218"/>
      <c r="CN123" s="218"/>
      <c r="CO123" s="218"/>
      <c r="CP123" s="218"/>
      <c r="CQ123" s="218"/>
      <c r="CR123" s="218"/>
      <c r="CS123" s="218"/>
      <c r="CT123" s="218"/>
      <c r="CU123" s="218"/>
      <c r="CV123" s="218"/>
      <c r="CW123" s="218"/>
      <c r="CX123" s="218"/>
      <c r="CY123" s="218"/>
      <c r="CZ123" s="218"/>
      <c r="DA123" s="218"/>
      <c r="DB123" s="218"/>
      <c r="DC123" s="218"/>
      <c r="DD123" s="218"/>
      <c r="DE123" s="218"/>
      <c r="DF123" s="218"/>
      <c r="DG123" s="218"/>
      <c r="DH123" s="218"/>
      <c r="DI123" s="218"/>
      <c r="DJ123" s="218"/>
      <c r="DK123" s="218"/>
      <c r="DL123" s="218"/>
      <c r="DM123" s="218"/>
      <c r="DN123" s="218"/>
      <c r="DO123" s="218"/>
      <c r="DP123" s="218"/>
      <c r="DQ123" s="218"/>
      <c r="DR123" s="218"/>
      <c r="DS123" s="218"/>
      <c r="DT123" s="218"/>
      <c r="DU123" s="218"/>
      <c r="DV123" s="218"/>
      <c r="DW123" s="218"/>
      <c r="DX123" s="218"/>
      <c r="DY123" s="218"/>
      <c r="DZ123" s="218"/>
      <c r="EA123" s="218"/>
      <c r="EB123" s="218"/>
      <c r="EC123" s="218"/>
      <c r="ED123" s="218"/>
      <c r="EE123" s="218"/>
      <c r="EF123" s="218"/>
      <c r="EG123" s="218"/>
      <c r="EH123" s="218"/>
      <c r="EI123" s="218"/>
      <c r="EJ123" s="218"/>
      <c r="EK123" s="218"/>
      <c r="EL123" s="218"/>
      <c r="EM123" s="218"/>
      <c r="EN123" s="218"/>
      <c r="EO123" s="218"/>
      <c r="EP123" s="218"/>
      <c r="EQ123" s="218"/>
      <c r="ER123" s="218"/>
      <c r="ES123" s="218"/>
      <c r="ET123" s="218"/>
      <c r="EU123" s="218"/>
      <c r="EV123" s="218"/>
      <c r="EW123" s="218"/>
      <c r="EX123" s="218"/>
      <c r="EY123" s="218"/>
      <c r="EZ123" s="218"/>
      <c r="FA123" s="218"/>
      <c r="FB123" s="218"/>
    </row>
    <row r="124" ht="30.9" customHeight="1">
      <c r="A124" s="17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3"/>
      <c r="N124" s="173"/>
      <c r="O124" s="1182"/>
      <c r="P124" s="1059"/>
      <c r="Q124" s="1058"/>
      <c r="R124" s="1059"/>
      <c r="S124" s="1058"/>
      <c r="T124" s="1059"/>
      <c r="U124" s="1058"/>
      <c r="V124" s="1059"/>
      <c r="W124" s="1058"/>
      <c r="X124" s="1059"/>
      <c r="Y124" s="1058"/>
      <c r="Z124" s="1059"/>
      <c r="AA124" s="1058"/>
      <c r="AB124" s="1059"/>
      <c r="AC124" s="1058"/>
      <c r="AD124" s="1058"/>
      <c r="AE124" s="1058"/>
      <c r="AF124" s="1059"/>
      <c r="AG124" s="1058"/>
      <c r="AH124" s="1059"/>
      <c r="AI124" s="1058"/>
      <c r="AJ124" s="1059"/>
      <c r="AK124" s="1058"/>
      <c r="AL124" s="1059"/>
      <c r="AM124" s="1058"/>
      <c r="AN124" s="1059"/>
      <c r="AO124" s="1058"/>
      <c r="AP124" s="1059"/>
      <c r="AQ124" s="1058"/>
      <c r="AR124" s="1059"/>
      <c r="AS124" s="1058"/>
      <c r="AT124" s="1059"/>
      <c r="AU124" s="1058"/>
      <c r="AV124" s="1058"/>
      <c r="AW124" s="1058"/>
      <c r="AX124" s="1058"/>
      <c r="AY124" s="1058"/>
      <c r="AZ124" s="1058"/>
      <c r="BA124" s="1058"/>
      <c r="BB124" s="1058"/>
      <c r="BC124" s="1058"/>
      <c r="BD124" s="1058"/>
      <c r="BE124" s="1058"/>
      <c r="BF124" s="1058"/>
      <c r="BG124" s="1058"/>
      <c r="BH124" s="1058"/>
      <c r="BI124" s="1058"/>
      <c r="BJ124" s="1058"/>
      <c r="BK124" s="1058"/>
      <c r="BL124" s="1058"/>
      <c r="BM124" s="1058"/>
      <c r="BN124" s="1058"/>
      <c r="BO124" s="1058"/>
      <c r="BP124" s="1058"/>
      <c r="BQ124" s="1058"/>
      <c r="BR124" s="1058"/>
      <c r="BS124" s="1058"/>
      <c r="BT124" s="1058"/>
      <c r="BU124" s="1058"/>
      <c r="BV124" s="1058"/>
      <c r="BW124" s="1058"/>
      <c r="BX124" s="1058"/>
      <c r="BY124" s="1058"/>
      <c r="BZ124" s="1058"/>
      <c r="CA124" s="1058"/>
      <c r="CB124" s="1058"/>
      <c r="CC124" s="1058"/>
      <c r="CD124" s="1058"/>
      <c r="CE124" s="1058"/>
      <c r="CF124" s="1058"/>
      <c r="CG124" s="1058"/>
      <c r="CH124" s="1058"/>
      <c r="CI124" s="1058"/>
      <c r="CJ124" s="1058"/>
      <c r="CK124" s="1058"/>
      <c r="CL124" s="1058"/>
      <c r="CM124" s="1058"/>
      <c r="CN124" s="1058"/>
      <c r="CO124" s="1058"/>
      <c r="CP124" s="1058"/>
      <c r="CQ124" s="1058"/>
      <c r="CR124" s="1058"/>
      <c r="CS124" s="1058"/>
      <c r="CT124" s="1058"/>
      <c r="CU124" s="1058"/>
      <c r="CV124" s="1058"/>
      <c r="CW124" s="1058"/>
      <c r="CX124" s="1058"/>
      <c r="CY124" s="1058"/>
      <c r="CZ124" s="1058"/>
      <c r="DA124" s="1058"/>
      <c r="DB124" s="1058"/>
      <c r="DC124" s="1058"/>
      <c r="DD124" s="1058"/>
      <c r="DE124" s="1058"/>
      <c r="DF124" s="1058"/>
      <c r="DG124" s="1058"/>
      <c r="DH124" s="1058"/>
      <c r="DI124" s="1058"/>
      <c r="DJ124" s="1058"/>
      <c r="DK124" s="1058"/>
      <c r="DL124" s="1058"/>
      <c r="DM124" s="1058"/>
      <c r="DN124" s="1058"/>
      <c r="DO124" s="1058"/>
      <c r="DP124" s="1058"/>
      <c r="DQ124" s="1058"/>
      <c r="DR124" s="1058"/>
      <c r="DS124" s="1058"/>
      <c r="DT124" s="1058"/>
      <c r="DU124" s="1058"/>
      <c r="DV124" s="1058"/>
      <c r="DW124" s="1058"/>
      <c r="DX124" s="1058"/>
      <c r="DY124" s="1058"/>
      <c r="DZ124" s="1058"/>
      <c r="EA124" s="1058"/>
      <c r="EB124" s="1058"/>
      <c r="EC124" s="1058"/>
      <c r="ED124" s="1058"/>
      <c r="EE124" s="1058"/>
      <c r="EF124" s="1058"/>
      <c r="EG124" s="1058"/>
      <c r="EH124" s="1058"/>
      <c r="EI124" s="1058"/>
      <c r="EJ124" s="1058"/>
      <c r="EK124" s="1058"/>
      <c r="EL124" s="1058"/>
      <c r="EM124" s="1058"/>
      <c r="EN124" s="1058"/>
      <c r="EO124" s="1058"/>
      <c r="EP124" s="1058"/>
      <c r="EQ124" s="1058"/>
      <c r="ER124" s="1058"/>
      <c r="ES124" s="1058"/>
      <c r="ET124" s="1058"/>
      <c r="EU124" s="1058"/>
      <c r="EV124" s="1058"/>
      <c r="EW124" s="1058"/>
      <c r="EX124" s="1058"/>
      <c r="EY124" s="1058"/>
      <c r="EZ124" s="1058"/>
      <c r="FA124" s="1058"/>
      <c r="FB124" s="1058"/>
    </row>
    <row r="125" ht="30.9" customHeight="1">
      <c r="A125" s="516"/>
      <c r="B125" s="516"/>
      <c r="C125" s="516"/>
      <c r="D125" s="516"/>
      <c r="E125" s="516"/>
      <c r="F125" s="516"/>
      <c r="G125" s="516"/>
      <c r="H125" s="516"/>
      <c r="I125" s="516"/>
      <c r="J125" s="516"/>
      <c r="K125" s="516"/>
      <c r="L125" s="516"/>
      <c r="M125" s="516"/>
      <c r="N125" s="516"/>
      <c r="O125" s="517"/>
      <c r="P125" s="517"/>
      <c r="Q125" s="517"/>
      <c r="R125" s="517"/>
      <c r="S125" s="517"/>
      <c r="T125" s="517"/>
      <c r="U125" s="517"/>
      <c r="V125" s="517"/>
      <c r="W125" s="517"/>
      <c r="X125" s="517"/>
      <c r="Y125" s="517"/>
      <c r="Z125" s="517"/>
      <c r="AA125" s="517"/>
      <c r="AB125" s="518"/>
      <c r="AC125" s="1183"/>
      <c r="AD125" s="1184"/>
      <c r="AE125" s="1183"/>
      <c r="AF125" s="1184"/>
      <c r="AG125" s="1183"/>
      <c r="AH125" s="1184"/>
      <c r="AI125" s="1183"/>
      <c r="AJ125" s="1184"/>
      <c r="AK125" s="1183"/>
      <c r="AL125" s="1184"/>
      <c r="AM125" s="1183"/>
      <c r="AN125" s="1184"/>
      <c r="AO125" s="1183"/>
      <c r="AP125" s="1184"/>
      <c r="AQ125" s="1183"/>
      <c r="AR125" s="1184"/>
      <c r="AS125" s="1183"/>
      <c r="AT125" s="1184"/>
      <c r="AU125" s="1183"/>
      <c r="AV125" s="1183"/>
      <c r="AW125" s="1183"/>
      <c r="AX125" s="1183"/>
      <c r="AY125" s="1183"/>
      <c r="AZ125" s="1183"/>
      <c r="BA125" s="1183"/>
      <c r="BB125" s="1183"/>
      <c r="BC125" s="1183"/>
      <c r="BD125" s="1183"/>
      <c r="BE125" s="1183"/>
      <c r="BF125" s="1183"/>
      <c r="BG125" s="1183"/>
      <c r="BH125" s="1183"/>
      <c r="BI125" s="1183"/>
      <c r="BJ125" s="1183"/>
      <c r="BK125" s="1183"/>
      <c r="BL125" s="1183"/>
      <c r="BM125" s="1183"/>
      <c r="BN125" s="1183"/>
      <c r="BO125" s="1183"/>
      <c r="BP125" s="1183"/>
      <c r="BQ125" s="1183"/>
      <c r="BR125" s="1183"/>
      <c r="BS125" s="1183"/>
      <c r="BT125" s="1183"/>
      <c r="BU125" s="1183"/>
      <c r="BV125" s="1183"/>
      <c r="BW125" s="1183"/>
      <c r="BX125" s="1183"/>
      <c r="BY125" s="1183"/>
      <c r="BZ125" s="1183"/>
      <c r="CA125" s="1183"/>
      <c r="CB125" s="1183"/>
      <c r="CC125" s="1183"/>
      <c r="CD125" s="1183"/>
      <c r="CE125" s="1183"/>
      <c r="CF125" s="1183"/>
      <c r="CG125" s="1183"/>
      <c r="CH125" s="1183"/>
      <c r="CI125" s="1183"/>
      <c r="CJ125" s="1183"/>
      <c r="CK125" s="1183"/>
      <c r="CL125" s="1183"/>
      <c r="CM125" s="1183"/>
      <c r="CN125" s="1183"/>
      <c r="CO125" s="1183"/>
      <c r="CP125" s="1183"/>
      <c r="CQ125" s="1183"/>
      <c r="CR125" s="1183"/>
      <c r="CS125" s="1183"/>
      <c r="CT125" s="1183"/>
      <c r="CU125" s="1183"/>
      <c r="CV125" s="1183"/>
      <c r="CW125" s="1183"/>
      <c r="CX125" s="1183"/>
      <c r="CY125" s="1183"/>
      <c r="CZ125" s="1183"/>
      <c r="DA125" s="1183"/>
      <c r="DB125" s="1183"/>
      <c r="DC125" s="1183"/>
      <c r="DD125" s="1183"/>
      <c r="DE125" s="1183"/>
      <c r="DF125" s="1183"/>
      <c r="DG125" s="1183"/>
      <c r="DH125" s="1183"/>
      <c r="DI125" s="1183"/>
      <c r="DJ125" s="1183"/>
      <c r="DK125" s="1183"/>
      <c r="DL125" s="1183"/>
      <c r="DM125" s="1183"/>
      <c r="DN125" s="1183"/>
      <c r="DO125" s="1183"/>
      <c r="DP125" s="1183"/>
      <c r="DQ125" s="1183"/>
      <c r="DR125" s="1183"/>
      <c r="DS125" s="1183"/>
      <c r="DT125" s="1183"/>
      <c r="DU125" s="1183"/>
      <c r="DV125" s="1183"/>
      <c r="DW125" s="1183"/>
      <c r="DX125" s="1183"/>
      <c r="DY125" s="1183"/>
      <c r="DZ125" s="1183"/>
      <c r="EA125" s="1183"/>
      <c r="EB125" s="1183"/>
      <c r="EC125" s="1183"/>
      <c r="ED125" s="1183"/>
      <c r="EE125" s="1183"/>
      <c r="EF125" s="1183"/>
      <c r="EG125" s="1183"/>
      <c r="EH125" s="1183"/>
      <c r="EI125" s="1183"/>
      <c r="EJ125" s="1183"/>
      <c r="EK125" s="1183"/>
      <c r="EL125" s="1183"/>
      <c r="EM125" s="1183"/>
      <c r="EN125" s="1183"/>
      <c r="EO125" s="1183"/>
      <c r="EP125" s="1183"/>
      <c r="EQ125" s="1183"/>
      <c r="ER125" s="1183"/>
      <c r="ES125" s="1183"/>
      <c r="ET125" s="1183"/>
      <c r="EU125" s="1183"/>
      <c r="EV125" s="1183"/>
      <c r="EW125" s="1183"/>
      <c r="EX125" s="1183"/>
      <c r="EY125" s="1183"/>
      <c r="EZ125" s="1183"/>
      <c r="FA125" s="1183"/>
      <c r="FB125" s="1183"/>
    </row>
    <row r="126" ht="30.9" customHeight="1">
      <c r="A126" s="517"/>
      <c r="B126" s="517"/>
      <c r="C126" s="51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517"/>
      <c r="R126" s="517"/>
      <c r="S126" s="517"/>
      <c r="T126" s="517"/>
      <c r="U126" s="517"/>
      <c r="V126" s="517"/>
      <c r="W126" s="517"/>
      <c r="X126" s="517"/>
      <c r="Y126" s="517"/>
      <c r="Z126" s="517"/>
      <c r="AA126" s="517"/>
      <c r="AB126" s="518"/>
      <c r="AC126" s="1183"/>
      <c r="AD126" s="1184"/>
      <c r="AE126" s="1183"/>
      <c r="AF126" s="1184"/>
      <c r="AG126" s="1183"/>
      <c r="AH126" s="1184"/>
      <c r="AI126" s="1183"/>
      <c r="AJ126" s="1184"/>
      <c r="AK126" s="1183"/>
      <c r="AL126" s="1184"/>
      <c r="AM126" s="1183"/>
      <c r="AN126" s="1184"/>
      <c r="AO126" s="1183"/>
      <c r="AP126" s="1184"/>
      <c r="AQ126" s="1183"/>
      <c r="AR126" s="1184"/>
      <c r="AS126" s="1183"/>
      <c r="AT126" s="1184"/>
      <c r="AU126" s="1183"/>
      <c r="AV126" s="1183"/>
      <c r="AW126" s="1183"/>
      <c r="AX126" s="1183"/>
      <c r="AY126" s="1183"/>
      <c r="AZ126" s="1183"/>
      <c r="BA126" s="1183"/>
      <c r="BB126" s="1183"/>
      <c r="BC126" s="1183"/>
      <c r="BD126" s="1183"/>
      <c r="BE126" s="1183"/>
      <c r="BF126" s="1183"/>
      <c r="BG126" s="1183"/>
      <c r="BH126" s="1183"/>
      <c r="BI126" s="1183"/>
      <c r="BJ126" s="1183"/>
      <c r="BK126" s="1183"/>
      <c r="BL126" s="1183"/>
      <c r="BM126" s="1183"/>
      <c r="BN126" s="1183"/>
      <c r="BO126" s="1183"/>
      <c r="BP126" s="1183"/>
      <c r="BQ126" s="1183"/>
      <c r="BR126" s="1183"/>
      <c r="BS126" s="1183"/>
      <c r="BT126" s="1183"/>
      <c r="BU126" s="1183"/>
      <c r="BV126" s="1183"/>
      <c r="BW126" s="1183"/>
      <c r="BX126" s="1183"/>
      <c r="BY126" s="1183"/>
      <c r="BZ126" s="1183"/>
      <c r="CA126" s="1183"/>
      <c r="CB126" s="1183"/>
      <c r="CC126" s="1183"/>
      <c r="CD126" s="1183"/>
      <c r="CE126" s="1183"/>
      <c r="CF126" s="1183"/>
      <c r="CG126" s="1183"/>
      <c r="CH126" s="1183"/>
      <c r="CI126" s="1183"/>
      <c r="CJ126" s="1183"/>
      <c r="CK126" s="1183"/>
      <c r="CL126" s="1183"/>
      <c r="CM126" s="1183"/>
      <c r="CN126" s="1183"/>
      <c r="CO126" s="1183"/>
      <c r="CP126" s="1183"/>
      <c r="CQ126" s="1183"/>
      <c r="CR126" s="1183"/>
      <c r="CS126" s="1183"/>
      <c r="CT126" s="1183"/>
      <c r="CU126" s="1183"/>
      <c r="CV126" s="1183"/>
      <c r="CW126" s="1183"/>
      <c r="CX126" s="1183"/>
      <c r="CY126" s="1183"/>
      <c r="CZ126" s="1183"/>
      <c r="DA126" s="1183"/>
      <c r="DB126" s="1183"/>
      <c r="DC126" s="1183"/>
      <c r="DD126" s="1183"/>
      <c r="DE126" s="1183"/>
      <c r="DF126" s="1183"/>
      <c r="DG126" s="1183"/>
      <c r="DH126" s="1183"/>
      <c r="DI126" s="1183"/>
      <c r="DJ126" s="1183"/>
      <c r="DK126" s="1183"/>
      <c r="DL126" s="1183"/>
      <c r="DM126" s="1183"/>
      <c r="DN126" s="1183"/>
      <c r="DO126" s="1183"/>
      <c r="DP126" s="1183"/>
      <c r="DQ126" s="1183"/>
      <c r="DR126" s="1183"/>
      <c r="DS126" s="1183"/>
      <c r="DT126" s="1183"/>
      <c r="DU126" s="1183"/>
      <c r="DV126" s="1183"/>
      <c r="DW126" s="1183"/>
      <c r="DX126" s="1183"/>
      <c r="DY126" s="1183"/>
      <c r="DZ126" s="1183"/>
      <c r="EA126" s="1183"/>
      <c r="EB126" s="1183"/>
      <c r="EC126" s="1183"/>
      <c r="ED126" s="1183"/>
      <c r="EE126" s="1183"/>
      <c r="EF126" s="1183"/>
      <c r="EG126" s="1183"/>
      <c r="EH126" s="1183"/>
      <c r="EI126" s="1183"/>
      <c r="EJ126" s="1183"/>
      <c r="EK126" s="1183"/>
      <c r="EL126" s="1183"/>
      <c r="EM126" s="1183"/>
      <c r="EN126" s="1183"/>
      <c r="EO126" s="1183"/>
      <c r="EP126" s="1183"/>
      <c r="EQ126" s="1183"/>
      <c r="ER126" s="1183"/>
      <c r="ES126" s="1183"/>
      <c r="ET126" s="1183"/>
      <c r="EU126" s="1183"/>
      <c r="EV126" s="1183"/>
      <c r="EW126" s="1183"/>
      <c r="EX126" s="1183"/>
      <c r="EY126" s="1183"/>
      <c r="EZ126" s="1183"/>
      <c r="FA126" s="1183"/>
      <c r="FB126" s="1183"/>
    </row>
    <row r="127" ht="30.9" customHeight="1">
      <c r="A127" s="1185"/>
      <c r="B127" s="1186"/>
      <c r="C127" s="1187"/>
      <c r="D127" t="s" s="1188">
        <v>302</v>
      </c>
      <c r="E127" s="869"/>
      <c r="F127" s="869"/>
      <c r="G127" s="869"/>
      <c r="H127" s="869"/>
      <c r="I127" s="869"/>
      <c r="J127" s="869"/>
      <c r="K127" s="869"/>
      <c r="L127" s="1189"/>
      <c r="M127" s="869"/>
      <c r="N127" s="869"/>
      <c r="O127" s="869"/>
      <c r="P127" s="1190"/>
      <c r="Q127" s="1191"/>
      <c r="R127" s="1065"/>
      <c r="S127" s="517"/>
      <c r="T127" s="517"/>
      <c r="U127" s="517"/>
      <c r="V127" s="517"/>
      <c r="W127" s="517"/>
      <c r="X127" s="517"/>
      <c r="Y127" s="517"/>
      <c r="Z127" s="517"/>
      <c r="AA127" s="517"/>
      <c r="AB127" s="518"/>
      <c r="AC127" s="1183"/>
      <c r="AD127" s="1184"/>
      <c r="AE127" s="1183"/>
      <c r="AF127" s="1184"/>
      <c r="AG127" s="1183"/>
      <c r="AH127" s="1184"/>
      <c r="AI127" s="1183"/>
      <c r="AJ127" s="1184"/>
      <c r="AK127" s="1183"/>
      <c r="AL127" s="1184"/>
      <c r="AM127" s="1183"/>
      <c r="AN127" s="1184"/>
      <c r="AO127" s="1183"/>
      <c r="AP127" s="1184"/>
      <c r="AQ127" s="1183"/>
      <c r="AR127" s="1184"/>
      <c r="AS127" s="1183"/>
      <c r="AT127" s="1184"/>
      <c r="AU127" s="1183"/>
      <c r="AV127" s="1183"/>
      <c r="AW127" s="1183"/>
      <c r="AX127" s="1183"/>
      <c r="AY127" s="1183"/>
      <c r="AZ127" s="1183"/>
      <c r="BA127" s="1183"/>
      <c r="BB127" s="1183"/>
      <c r="BC127" s="1183"/>
      <c r="BD127" s="1183"/>
      <c r="BE127" s="1183"/>
      <c r="BF127" s="1183"/>
      <c r="BG127" s="1183"/>
      <c r="BH127" s="1183"/>
      <c r="BI127" s="1183"/>
      <c r="BJ127" s="1183"/>
      <c r="BK127" s="1183"/>
      <c r="BL127" s="1183"/>
      <c r="BM127" s="1183"/>
      <c r="BN127" s="1183"/>
      <c r="BO127" s="1183"/>
      <c r="BP127" s="1183"/>
      <c r="BQ127" s="1183"/>
      <c r="BR127" s="1183"/>
      <c r="BS127" s="1183"/>
      <c r="BT127" s="1183"/>
      <c r="BU127" s="1183"/>
      <c r="BV127" s="1183"/>
      <c r="BW127" s="1183"/>
      <c r="BX127" s="1183"/>
      <c r="BY127" s="1183"/>
      <c r="BZ127" s="1183"/>
      <c r="CA127" s="1183"/>
      <c r="CB127" s="1183"/>
      <c r="CC127" s="1183"/>
      <c r="CD127" s="1183"/>
      <c r="CE127" s="1183"/>
      <c r="CF127" s="1183"/>
      <c r="CG127" s="1183"/>
      <c r="CH127" s="1183"/>
      <c r="CI127" s="1183"/>
      <c r="CJ127" s="1183"/>
      <c r="CK127" s="1183"/>
      <c r="CL127" s="1183"/>
      <c r="CM127" s="1183"/>
      <c r="CN127" s="1183"/>
      <c r="CO127" s="1183"/>
      <c r="CP127" s="1183"/>
      <c r="CQ127" s="1183"/>
      <c r="CR127" s="1183"/>
      <c r="CS127" s="1183"/>
      <c r="CT127" s="1183"/>
      <c r="CU127" s="1183"/>
      <c r="CV127" s="1183"/>
      <c r="CW127" s="1183"/>
      <c r="CX127" s="1183"/>
      <c r="CY127" s="1183"/>
      <c r="CZ127" s="1183"/>
      <c r="DA127" s="1183"/>
      <c r="DB127" s="1183"/>
      <c r="DC127" s="1183"/>
      <c r="DD127" s="1183"/>
      <c r="DE127" s="1183"/>
      <c r="DF127" s="1183"/>
      <c r="DG127" s="1183"/>
      <c r="DH127" s="1183"/>
      <c r="DI127" s="1183"/>
      <c r="DJ127" s="1183"/>
      <c r="DK127" s="1183"/>
      <c r="DL127" s="1183"/>
      <c r="DM127" s="1183"/>
      <c r="DN127" s="1183"/>
      <c r="DO127" s="1183"/>
      <c r="DP127" s="1183"/>
      <c r="DQ127" s="1183"/>
      <c r="DR127" s="1183"/>
      <c r="DS127" s="1183"/>
      <c r="DT127" s="1183"/>
      <c r="DU127" s="1183"/>
      <c r="DV127" s="1183"/>
      <c r="DW127" s="1183"/>
      <c r="DX127" s="1183"/>
      <c r="DY127" s="1183"/>
      <c r="DZ127" s="1183"/>
      <c r="EA127" s="1183"/>
      <c r="EB127" s="1183"/>
      <c r="EC127" s="1183"/>
      <c r="ED127" s="1183"/>
      <c r="EE127" s="1183"/>
      <c r="EF127" s="1183"/>
      <c r="EG127" s="1183"/>
      <c r="EH127" s="1183"/>
      <c r="EI127" s="1183"/>
      <c r="EJ127" s="1183"/>
      <c r="EK127" s="1183"/>
      <c r="EL127" s="1183"/>
      <c r="EM127" s="1183"/>
      <c r="EN127" s="1183"/>
      <c r="EO127" s="1183"/>
      <c r="EP127" s="1183"/>
      <c r="EQ127" s="1183"/>
      <c r="ER127" s="1183"/>
      <c r="ES127" s="1183"/>
      <c r="ET127" s="1183"/>
      <c r="EU127" s="1183"/>
      <c r="EV127" s="1183"/>
      <c r="EW127" s="1183"/>
      <c r="EX127" s="1183"/>
      <c r="EY127" s="1183"/>
      <c r="EZ127" s="1183"/>
      <c r="FA127" s="1183"/>
      <c r="FB127" s="1183"/>
    </row>
    <row r="128" ht="49.65" customHeight="1">
      <c r="A128" s="1192"/>
      <c r="B128" t="s" s="1193">
        <v>87</v>
      </c>
      <c r="C128" t="s" s="1193">
        <v>244</v>
      </c>
      <c r="D128" t="s" s="1194">
        <v>40</v>
      </c>
      <c r="E128" t="s" s="1194">
        <v>226</v>
      </c>
      <c r="F128" t="s" s="1194">
        <v>51</v>
      </c>
      <c r="G128" t="s" s="1194">
        <v>228</v>
      </c>
      <c r="H128" t="s" s="1194">
        <v>36</v>
      </c>
      <c r="I128" t="s" s="1194">
        <v>88</v>
      </c>
      <c r="J128" t="s" s="1194">
        <v>249</v>
      </c>
      <c r="K128" t="s" s="1194">
        <v>46</v>
      </c>
      <c r="L128" t="s" s="1195">
        <v>303</v>
      </c>
      <c r="M128" t="s" s="1196">
        <v>304</v>
      </c>
      <c r="N128" t="s" s="1197">
        <v>305</v>
      </c>
      <c r="O128" t="s" s="1197">
        <v>306</v>
      </c>
      <c r="P128" t="s" s="1197">
        <v>307</v>
      </c>
      <c r="Q128" t="s" s="1198">
        <v>308</v>
      </c>
      <c r="R128" s="517"/>
      <c r="S128" s="517"/>
      <c r="T128" s="517"/>
      <c r="U128" s="517"/>
      <c r="V128" s="517"/>
      <c r="W128" s="517"/>
      <c r="X128" s="517"/>
      <c r="Y128" s="517"/>
      <c r="Z128" s="517"/>
      <c r="AA128" s="517"/>
      <c r="AB128" s="518"/>
      <c r="AC128" s="1183"/>
      <c r="AD128" s="1184"/>
      <c r="AE128" s="1183"/>
      <c r="AF128" s="1184"/>
      <c r="AG128" s="1183"/>
      <c r="AH128" s="1184"/>
      <c r="AI128" s="1183"/>
      <c r="AJ128" s="1184"/>
      <c r="AK128" s="1183"/>
      <c r="AL128" s="1184"/>
      <c r="AM128" s="1183"/>
      <c r="AN128" s="1184"/>
      <c r="AO128" s="1183"/>
      <c r="AP128" s="1184"/>
      <c r="AQ128" s="1183"/>
      <c r="AR128" s="1184"/>
      <c r="AS128" s="1183"/>
      <c r="AT128" s="1184"/>
      <c r="AU128" s="1183"/>
      <c r="AV128" s="1183"/>
      <c r="AW128" s="1183"/>
      <c r="AX128" s="1183"/>
      <c r="AY128" s="1183"/>
      <c r="AZ128" s="1183"/>
      <c r="BA128" s="1183"/>
      <c r="BB128" s="1183"/>
      <c r="BC128" s="1183"/>
      <c r="BD128" s="1183"/>
      <c r="BE128" s="1183"/>
      <c r="BF128" s="1183"/>
      <c r="BG128" s="1183"/>
      <c r="BH128" s="1183"/>
      <c r="BI128" s="1183"/>
      <c r="BJ128" s="1183"/>
      <c r="BK128" s="1183"/>
      <c r="BL128" s="1183"/>
      <c r="BM128" s="1183"/>
      <c r="BN128" s="1183"/>
      <c r="BO128" s="1183"/>
      <c r="BP128" s="1183"/>
      <c r="BQ128" s="1183"/>
      <c r="BR128" s="1183"/>
      <c r="BS128" s="1183"/>
      <c r="BT128" s="1183"/>
      <c r="BU128" s="1183"/>
      <c r="BV128" s="1183"/>
      <c r="BW128" s="1183"/>
      <c r="BX128" s="1183"/>
      <c r="BY128" s="1183"/>
      <c r="BZ128" s="1183"/>
      <c r="CA128" s="1183"/>
      <c r="CB128" s="1183"/>
      <c r="CC128" s="1183"/>
      <c r="CD128" s="1183"/>
      <c r="CE128" s="1183"/>
      <c r="CF128" s="1183"/>
      <c r="CG128" s="1183"/>
      <c r="CH128" s="1183"/>
      <c r="CI128" s="1183"/>
      <c r="CJ128" s="1183"/>
      <c r="CK128" s="1183"/>
      <c r="CL128" s="1183"/>
      <c r="CM128" s="1183"/>
      <c r="CN128" s="1183"/>
      <c r="CO128" s="1183"/>
      <c r="CP128" s="1183"/>
      <c r="CQ128" s="1183"/>
      <c r="CR128" s="1183"/>
      <c r="CS128" s="1183"/>
      <c r="CT128" s="1183"/>
      <c r="CU128" s="1183"/>
      <c r="CV128" s="1183"/>
      <c r="CW128" s="1183"/>
      <c r="CX128" s="1183"/>
      <c r="CY128" s="1183"/>
      <c r="CZ128" s="1183"/>
      <c r="DA128" s="1183"/>
      <c r="DB128" s="1183"/>
      <c r="DC128" s="1183"/>
      <c r="DD128" s="1183"/>
      <c r="DE128" s="1183"/>
      <c r="DF128" s="1183"/>
      <c r="DG128" s="1183"/>
      <c r="DH128" s="1183"/>
      <c r="DI128" s="1183"/>
      <c r="DJ128" s="1183"/>
      <c r="DK128" s="1183"/>
      <c r="DL128" s="1183"/>
      <c r="DM128" s="1183"/>
      <c r="DN128" s="1183"/>
      <c r="DO128" s="1183"/>
      <c r="DP128" s="1183"/>
      <c r="DQ128" s="1183"/>
      <c r="DR128" s="1183"/>
      <c r="DS128" s="1183"/>
      <c r="DT128" s="1183"/>
      <c r="DU128" s="1183"/>
      <c r="DV128" s="1183"/>
      <c r="DW128" s="1183"/>
      <c r="DX128" s="1183"/>
      <c r="DY128" s="1183"/>
      <c r="DZ128" s="1183"/>
      <c r="EA128" s="1183"/>
      <c r="EB128" s="1183"/>
      <c r="EC128" s="1183"/>
      <c r="ED128" s="1183"/>
      <c r="EE128" s="1183"/>
      <c r="EF128" s="1183"/>
      <c r="EG128" s="1183"/>
      <c r="EH128" s="1183"/>
      <c r="EI128" s="1183"/>
      <c r="EJ128" s="1183"/>
      <c r="EK128" s="1183"/>
      <c r="EL128" s="1183"/>
      <c r="EM128" s="1183"/>
      <c r="EN128" s="1183"/>
      <c r="EO128" s="1183"/>
      <c r="EP128" s="1183"/>
      <c r="EQ128" s="1183"/>
      <c r="ER128" s="1183"/>
      <c r="ES128" s="1183"/>
      <c r="ET128" s="1183"/>
      <c r="EU128" s="1183"/>
      <c r="EV128" s="1183"/>
      <c r="EW128" s="1183"/>
      <c r="EX128" s="1183"/>
      <c r="EY128" s="1183"/>
      <c r="EZ128" s="1183"/>
      <c r="FA128" s="1183"/>
      <c r="FB128" s="1183"/>
    </row>
    <row r="129" ht="30.9" customHeight="1">
      <c r="A129" t="s" s="1199">
        <v>33</v>
      </c>
      <c r="B129" t="s" s="1199">
        <v>108</v>
      </c>
      <c r="C129" s="1200"/>
      <c r="D129" t="s" s="1201">
        <v>109</v>
      </c>
      <c r="E129" s="801"/>
      <c r="F129" s="801"/>
      <c r="G129" s="801"/>
      <c r="H129" s="801"/>
      <c r="I129" s="801"/>
      <c r="J129" s="801"/>
      <c r="K129" s="1202"/>
      <c r="L129" s="1203"/>
      <c r="M129" t="s" s="1204">
        <v>309</v>
      </c>
      <c r="N129" s="1205"/>
      <c r="O129" s="1205"/>
      <c r="P129" s="1205"/>
      <c r="Q129" s="1206"/>
      <c r="R129" s="517"/>
      <c r="S129" s="517"/>
      <c r="T129" s="517"/>
      <c r="U129" s="517"/>
      <c r="V129" s="517"/>
      <c r="W129" s="517"/>
      <c r="X129" s="517"/>
      <c r="Y129" s="517"/>
      <c r="Z129" s="517"/>
      <c r="AA129" s="517"/>
      <c r="AB129" s="518"/>
      <c r="AC129" s="1183"/>
      <c r="AD129" s="1184"/>
      <c r="AE129" s="1183"/>
      <c r="AF129" s="1184"/>
      <c r="AG129" s="1183"/>
      <c r="AH129" s="1184"/>
      <c r="AI129" s="1183"/>
      <c r="AJ129" s="1184"/>
      <c r="AK129" s="1183"/>
      <c r="AL129" s="1184"/>
      <c r="AM129" s="1183"/>
      <c r="AN129" s="1184"/>
      <c r="AO129" s="1183"/>
      <c r="AP129" s="1184"/>
      <c r="AQ129" s="1183"/>
      <c r="AR129" s="1184"/>
      <c r="AS129" s="1183"/>
      <c r="AT129" s="1184"/>
      <c r="AU129" s="1183"/>
      <c r="AV129" s="1183"/>
      <c r="AW129" s="1183"/>
      <c r="AX129" s="1183"/>
      <c r="AY129" s="1183"/>
      <c r="AZ129" s="1183"/>
      <c r="BA129" s="1183"/>
      <c r="BB129" s="1183"/>
      <c r="BC129" s="1183"/>
      <c r="BD129" s="1183"/>
      <c r="BE129" s="1183"/>
      <c r="BF129" s="1183"/>
      <c r="BG129" s="1183"/>
      <c r="BH129" s="1183"/>
      <c r="BI129" s="1183"/>
      <c r="BJ129" s="1183"/>
      <c r="BK129" s="1183"/>
      <c r="BL129" s="1183"/>
      <c r="BM129" s="1183"/>
      <c r="BN129" s="1183"/>
      <c r="BO129" s="1183"/>
      <c r="BP129" s="1183"/>
      <c r="BQ129" s="1183"/>
      <c r="BR129" s="1183"/>
      <c r="BS129" s="1183"/>
      <c r="BT129" s="1183"/>
      <c r="BU129" s="1183"/>
      <c r="BV129" s="1183"/>
      <c r="BW129" s="1183"/>
      <c r="BX129" s="1183"/>
      <c r="BY129" s="1183"/>
      <c r="BZ129" s="1183"/>
      <c r="CA129" s="1183"/>
      <c r="CB129" s="1183"/>
      <c r="CC129" s="1183"/>
      <c r="CD129" s="1183"/>
      <c r="CE129" s="1183"/>
      <c r="CF129" s="1183"/>
      <c r="CG129" s="1183"/>
      <c r="CH129" s="1183"/>
      <c r="CI129" s="1183"/>
      <c r="CJ129" s="1183"/>
      <c r="CK129" s="1183"/>
      <c r="CL129" s="1183"/>
      <c r="CM129" s="1183"/>
      <c r="CN129" s="1183"/>
      <c r="CO129" s="1183"/>
      <c r="CP129" s="1183"/>
      <c r="CQ129" s="1183"/>
      <c r="CR129" s="1183"/>
      <c r="CS129" s="1183"/>
      <c r="CT129" s="1183"/>
      <c r="CU129" s="1183"/>
      <c r="CV129" s="1183"/>
      <c r="CW129" s="1183"/>
      <c r="CX129" s="1183"/>
      <c r="CY129" s="1183"/>
      <c r="CZ129" s="1183"/>
      <c r="DA129" s="1183"/>
      <c r="DB129" s="1183"/>
      <c r="DC129" s="1183"/>
      <c r="DD129" s="1183"/>
      <c r="DE129" s="1183"/>
      <c r="DF129" s="1183"/>
      <c r="DG129" s="1183"/>
      <c r="DH129" s="1183"/>
      <c r="DI129" s="1183"/>
      <c r="DJ129" s="1183"/>
      <c r="DK129" s="1183"/>
      <c r="DL129" s="1183"/>
      <c r="DM129" s="1183"/>
      <c r="DN129" s="1183"/>
      <c r="DO129" s="1183"/>
      <c r="DP129" s="1183"/>
      <c r="DQ129" s="1183"/>
      <c r="DR129" s="1183"/>
      <c r="DS129" s="1183"/>
      <c r="DT129" s="1183"/>
      <c r="DU129" s="1183"/>
      <c r="DV129" s="1183"/>
      <c r="DW129" s="1183"/>
      <c r="DX129" s="1183"/>
      <c r="DY129" s="1183"/>
      <c r="DZ129" s="1183"/>
      <c r="EA129" s="1183"/>
      <c r="EB129" s="1183"/>
      <c r="EC129" s="1183"/>
      <c r="ED129" s="1183"/>
      <c r="EE129" s="1183"/>
      <c r="EF129" s="1183"/>
      <c r="EG129" s="1183"/>
      <c r="EH129" s="1183"/>
      <c r="EI129" s="1183"/>
      <c r="EJ129" s="1183"/>
      <c r="EK129" s="1183"/>
      <c r="EL129" s="1183"/>
      <c r="EM129" s="1183"/>
      <c r="EN129" s="1183"/>
      <c r="EO129" s="1183"/>
      <c r="EP129" s="1183"/>
      <c r="EQ129" s="1183"/>
      <c r="ER129" s="1183"/>
      <c r="ES129" s="1183"/>
      <c r="ET129" s="1183"/>
      <c r="EU129" s="1183"/>
      <c r="EV129" s="1183"/>
      <c r="EW129" s="1183"/>
      <c r="EX129" s="1183"/>
      <c r="EY129" s="1183"/>
      <c r="EZ129" s="1183"/>
      <c r="FA129" s="1183"/>
      <c r="FB129" s="1183"/>
    </row>
    <row r="130" ht="30.9" customHeight="1">
      <c r="A130" t="s" s="1207">
        <v>54</v>
      </c>
      <c r="B130" s="1208">
        <f>((C130*2)+G130+(D130*2))/((K130*2.5)+(E130*1.5)+(F130*2.5))</f>
        <v>1.49433962264151</v>
      </c>
      <c r="C130" s="1209">
        <f>C$68+'Statistik Vorrunde - Tabelle 1-'!C5</f>
        <v>9</v>
      </c>
      <c r="D130" s="1209">
        <f>D$68+'Statistik Vorrunde - Tabelle 1-'!D5</f>
        <v>63</v>
      </c>
      <c r="E130" s="1209">
        <f>E$68+'Statistik Vorrunde - Tabelle 1-'!E5</f>
        <v>30</v>
      </c>
      <c r="F130" s="1209">
        <f>F$68+'Statistik Vorrunde - Tabelle 1-'!F5</f>
        <v>4</v>
      </c>
      <c r="G130" s="1209">
        <f>G$68+'Statistik Vorrunde - Tabelle 1-'!G5</f>
        <v>54</v>
      </c>
      <c r="H130" s="1210">
        <f>H68+'Statistik Vorrunde - Tabelle 1-'!H5</f>
        <v>24</v>
      </c>
      <c r="I130" s="1211">
        <f>I68</f>
      </c>
      <c r="J130" s="1211"/>
      <c r="K130" s="1212">
        <f>K$68+'Statistik Vorrunde - Tabelle 1-'!J5</f>
        <v>31</v>
      </c>
      <c r="L130" s="1213">
        <f>(G130*100%)/(G130+E130)</f>
        <v>0.642857142857143</v>
      </c>
      <c r="M130" s="1214">
        <v>1.5</v>
      </c>
      <c r="N130" s="1215">
        <v>2.1</v>
      </c>
      <c r="O130" s="1215">
        <v>1.6</v>
      </c>
      <c r="P130" s="1208">
        <v>3.1</v>
      </c>
      <c r="Q130" s="1208">
        <v>0.5</v>
      </c>
      <c r="R130" s="517"/>
      <c r="S130" s="517"/>
      <c r="T130" s="517"/>
      <c r="U130" s="517"/>
      <c r="V130" s="517"/>
      <c r="W130" s="517"/>
      <c r="X130" s="517"/>
      <c r="Y130" s="517"/>
      <c r="Z130" s="517"/>
      <c r="AA130" s="517"/>
      <c r="AB130" s="518"/>
      <c r="AC130" s="1183"/>
      <c r="AD130" s="1184"/>
      <c r="AE130" s="1183"/>
      <c r="AF130" s="1184"/>
      <c r="AG130" s="1183"/>
      <c r="AH130" s="1184"/>
      <c r="AI130" s="1183"/>
      <c r="AJ130" s="1184"/>
      <c r="AK130" s="1183"/>
      <c r="AL130" s="1184"/>
      <c r="AM130" s="1183"/>
      <c r="AN130" s="1184"/>
      <c r="AO130" s="1183"/>
      <c r="AP130" s="1184"/>
      <c r="AQ130" s="1183"/>
      <c r="AR130" s="1184"/>
      <c r="AS130" s="1183"/>
      <c r="AT130" s="1184"/>
      <c r="AU130" s="1183"/>
      <c r="AV130" s="1183"/>
      <c r="AW130" s="1183"/>
      <c r="AX130" s="1183"/>
      <c r="AY130" s="1183"/>
      <c r="AZ130" s="1183"/>
      <c r="BA130" s="1183"/>
      <c r="BB130" s="1183"/>
      <c r="BC130" s="1183"/>
      <c r="BD130" s="1183"/>
      <c r="BE130" s="1183"/>
      <c r="BF130" s="1183"/>
      <c r="BG130" s="1183"/>
      <c r="BH130" s="1183"/>
      <c r="BI130" s="1183"/>
      <c r="BJ130" s="1183"/>
      <c r="BK130" s="1183"/>
      <c r="BL130" s="1183"/>
      <c r="BM130" s="1183"/>
      <c r="BN130" s="1183"/>
      <c r="BO130" s="1183"/>
      <c r="BP130" s="1183"/>
      <c r="BQ130" s="1183"/>
      <c r="BR130" s="1183"/>
      <c r="BS130" s="1183"/>
      <c r="BT130" s="1183"/>
      <c r="BU130" s="1183"/>
      <c r="BV130" s="1183"/>
      <c r="BW130" s="1183"/>
      <c r="BX130" s="1183"/>
      <c r="BY130" s="1183"/>
      <c r="BZ130" s="1183"/>
      <c r="CA130" s="1183"/>
      <c r="CB130" s="1183"/>
      <c r="CC130" s="1183"/>
      <c r="CD130" s="1183"/>
      <c r="CE130" s="1183"/>
      <c r="CF130" s="1183"/>
      <c r="CG130" s="1183"/>
      <c r="CH130" s="1183"/>
      <c r="CI130" s="1183"/>
      <c r="CJ130" s="1183"/>
      <c r="CK130" s="1183"/>
      <c r="CL130" s="1183"/>
      <c r="CM130" s="1183"/>
      <c r="CN130" s="1183"/>
      <c r="CO130" s="1183"/>
      <c r="CP130" s="1183"/>
      <c r="CQ130" s="1183"/>
      <c r="CR130" s="1183"/>
      <c r="CS130" s="1183"/>
      <c r="CT130" s="1183"/>
      <c r="CU130" s="1183"/>
      <c r="CV130" s="1183"/>
      <c r="CW130" s="1183"/>
      <c r="CX130" s="1183"/>
      <c r="CY130" s="1183"/>
      <c r="CZ130" s="1183"/>
      <c r="DA130" s="1183"/>
      <c r="DB130" s="1183"/>
      <c r="DC130" s="1183"/>
      <c r="DD130" s="1183"/>
      <c r="DE130" s="1183"/>
      <c r="DF130" s="1183"/>
      <c r="DG130" s="1183"/>
      <c r="DH130" s="1183"/>
      <c r="DI130" s="1183"/>
      <c r="DJ130" s="1183"/>
      <c r="DK130" s="1183"/>
      <c r="DL130" s="1183"/>
      <c r="DM130" s="1183"/>
      <c r="DN130" s="1183"/>
      <c r="DO130" s="1183"/>
      <c r="DP130" s="1183"/>
      <c r="DQ130" s="1183"/>
      <c r="DR130" s="1183"/>
      <c r="DS130" s="1183"/>
      <c r="DT130" s="1183"/>
      <c r="DU130" s="1183"/>
      <c r="DV130" s="1183"/>
      <c r="DW130" s="1183"/>
      <c r="DX130" s="1183"/>
      <c r="DY130" s="1183"/>
      <c r="DZ130" s="1183"/>
      <c r="EA130" s="1183"/>
      <c r="EB130" s="1183"/>
      <c r="EC130" s="1183"/>
      <c r="ED130" s="1183"/>
      <c r="EE130" s="1183"/>
      <c r="EF130" s="1183"/>
      <c r="EG130" s="1183"/>
      <c r="EH130" s="1183"/>
      <c r="EI130" s="1183"/>
      <c r="EJ130" s="1183"/>
      <c r="EK130" s="1183"/>
      <c r="EL130" s="1183"/>
      <c r="EM130" s="1183"/>
      <c r="EN130" s="1183"/>
      <c r="EO130" s="1183"/>
      <c r="EP130" s="1183"/>
      <c r="EQ130" s="1183"/>
      <c r="ER130" s="1183"/>
      <c r="ES130" s="1183"/>
      <c r="ET130" s="1183"/>
      <c r="EU130" s="1183"/>
      <c r="EV130" s="1183"/>
      <c r="EW130" s="1183"/>
      <c r="EX130" s="1183"/>
      <c r="EY130" s="1183"/>
      <c r="EZ130" s="1183"/>
      <c r="FA130" s="1183"/>
      <c r="FB130" s="1183"/>
    </row>
    <row r="131" ht="30.9" customHeight="1">
      <c r="A131" t="s" s="1216">
        <v>55</v>
      </c>
      <c r="B131" s="1217">
        <f>((C131*2)+G131+(D131*2))/((K131*2.5)+(E131*1.5)+(F131*2.5))</f>
        <v>1.16981132075472</v>
      </c>
      <c r="C131" s="1218">
        <f>C$69+'Statistik Vorrunde - Tabelle 1-'!C4</f>
        <v>0</v>
      </c>
      <c r="D131" s="1218">
        <f>D$69+'Statistik Vorrunde - Tabelle 1-'!D4</f>
        <v>13</v>
      </c>
      <c r="E131" s="1218">
        <f>E$69+'Statistik Vorrunde - Tabelle 1-'!E4</f>
        <v>6</v>
      </c>
      <c r="F131" s="1218">
        <f>F$69+'Statistik Vorrunde - Tabelle 1-'!F4</f>
        <v>1</v>
      </c>
      <c r="G131" s="1218">
        <f>G$69+'Statistik Vorrunde - Tabelle 1-'!G4</f>
        <v>5</v>
      </c>
      <c r="H131" s="1210">
        <f>H69+'Statistik Vorrunde - Tabelle 1-'!H4</f>
        <v>4</v>
      </c>
      <c r="I131" s="1219">
        <f>I69</f>
      </c>
      <c r="J131" s="1219"/>
      <c r="K131" s="1220">
        <f>K$69+'Statistik Vorrunde - Tabelle 1-'!J4</f>
        <v>6</v>
      </c>
      <c r="L131" s="1213">
        <f>(G131*100%)/(G131+E131)</f>
        <v>0.454545454545455</v>
      </c>
      <c r="M131" s="1221">
        <v>1</v>
      </c>
      <c r="N131" s="1222">
        <v>1.6</v>
      </c>
      <c r="O131" s="1222">
        <v>1</v>
      </c>
      <c r="P131" s="1222">
        <v>0.8</v>
      </c>
      <c r="Q131" s="1222">
        <v>0.7</v>
      </c>
      <c r="R131" s="517"/>
      <c r="S131" s="517"/>
      <c r="T131" s="517"/>
      <c r="U131" s="517"/>
      <c r="V131" s="517"/>
      <c r="W131" s="517"/>
      <c r="X131" s="517"/>
      <c r="Y131" s="517"/>
      <c r="Z131" s="517"/>
      <c r="AA131" s="517"/>
      <c r="AB131" s="518"/>
      <c r="AC131" s="1183"/>
      <c r="AD131" s="1184"/>
      <c r="AE131" s="1183"/>
      <c r="AF131" s="1184"/>
      <c r="AG131" s="1183"/>
      <c r="AH131" s="1184"/>
      <c r="AI131" s="1183"/>
      <c r="AJ131" s="1184"/>
      <c r="AK131" s="1183"/>
      <c r="AL131" s="1184"/>
      <c r="AM131" s="1183"/>
      <c r="AN131" s="1184"/>
      <c r="AO131" s="1183"/>
      <c r="AP131" s="1184"/>
      <c r="AQ131" s="1183"/>
      <c r="AR131" s="1184"/>
      <c r="AS131" s="1183"/>
      <c r="AT131" s="1184"/>
      <c r="AU131" s="1183"/>
      <c r="AV131" s="1183"/>
      <c r="AW131" s="1183"/>
      <c r="AX131" s="1183"/>
      <c r="AY131" s="1183"/>
      <c r="AZ131" s="1183"/>
      <c r="BA131" s="1183"/>
      <c r="BB131" s="1183"/>
      <c r="BC131" s="1183"/>
      <c r="BD131" s="1183"/>
      <c r="BE131" s="1183"/>
      <c r="BF131" s="1183"/>
      <c r="BG131" s="1183"/>
      <c r="BH131" s="1183"/>
      <c r="BI131" s="1183"/>
      <c r="BJ131" s="1183"/>
      <c r="BK131" s="1183"/>
      <c r="BL131" s="1183"/>
      <c r="BM131" s="1183"/>
      <c r="BN131" s="1183"/>
      <c r="BO131" s="1183"/>
      <c r="BP131" s="1183"/>
      <c r="BQ131" s="1183"/>
      <c r="BR131" s="1183"/>
      <c r="BS131" s="1183"/>
      <c r="BT131" s="1183"/>
      <c r="BU131" s="1183"/>
      <c r="BV131" s="1183"/>
      <c r="BW131" s="1183"/>
      <c r="BX131" s="1183"/>
      <c r="BY131" s="1183"/>
      <c r="BZ131" s="1183"/>
      <c r="CA131" s="1183"/>
      <c r="CB131" s="1183"/>
      <c r="CC131" s="1183"/>
      <c r="CD131" s="1183"/>
      <c r="CE131" s="1183"/>
      <c r="CF131" s="1183"/>
      <c r="CG131" s="1183"/>
      <c r="CH131" s="1183"/>
      <c r="CI131" s="1183"/>
      <c r="CJ131" s="1183"/>
      <c r="CK131" s="1183"/>
      <c r="CL131" s="1183"/>
      <c r="CM131" s="1183"/>
      <c r="CN131" s="1183"/>
      <c r="CO131" s="1183"/>
      <c r="CP131" s="1183"/>
      <c r="CQ131" s="1183"/>
      <c r="CR131" s="1183"/>
      <c r="CS131" s="1183"/>
      <c r="CT131" s="1183"/>
      <c r="CU131" s="1183"/>
      <c r="CV131" s="1183"/>
      <c r="CW131" s="1183"/>
      <c r="CX131" s="1183"/>
      <c r="CY131" s="1183"/>
      <c r="CZ131" s="1183"/>
      <c r="DA131" s="1183"/>
      <c r="DB131" s="1183"/>
      <c r="DC131" s="1183"/>
      <c r="DD131" s="1183"/>
      <c r="DE131" s="1183"/>
      <c r="DF131" s="1183"/>
      <c r="DG131" s="1183"/>
      <c r="DH131" s="1183"/>
      <c r="DI131" s="1183"/>
      <c r="DJ131" s="1183"/>
      <c r="DK131" s="1183"/>
      <c r="DL131" s="1183"/>
      <c r="DM131" s="1183"/>
      <c r="DN131" s="1183"/>
      <c r="DO131" s="1183"/>
      <c r="DP131" s="1183"/>
      <c r="DQ131" s="1183"/>
      <c r="DR131" s="1183"/>
      <c r="DS131" s="1183"/>
      <c r="DT131" s="1183"/>
      <c r="DU131" s="1183"/>
      <c r="DV131" s="1183"/>
      <c r="DW131" s="1183"/>
      <c r="DX131" s="1183"/>
      <c r="DY131" s="1183"/>
      <c r="DZ131" s="1183"/>
      <c r="EA131" s="1183"/>
      <c r="EB131" s="1183"/>
      <c r="EC131" s="1183"/>
      <c r="ED131" s="1183"/>
      <c r="EE131" s="1183"/>
      <c r="EF131" s="1183"/>
      <c r="EG131" s="1183"/>
      <c r="EH131" s="1183"/>
      <c r="EI131" s="1183"/>
      <c r="EJ131" s="1183"/>
      <c r="EK131" s="1183"/>
      <c r="EL131" s="1183"/>
      <c r="EM131" s="1183"/>
      <c r="EN131" s="1183"/>
      <c r="EO131" s="1183"/>
      <c r="EP131" s="1183"/>
      <c r="EQ131" s="1183"/>
      <c r="ER131" s="1183"/>
      <c r="ES131" s="1183"/>
      <c r="ET131" s="1183"/>
      <c r="EU131" s="1183"/>
      <c r="EV131" s="1183"/>
      <c r="EW131" s="1183"/>
      <c r="EX131" s="1183"/>
      <c r="EY131" s="1183"/>
      <c r="EZ131" s="1183"/>
      <c r="FA131" s="1183"/>
      <c r="FB131" s="1183"/>
    </row>
    <row r="132" ht="30.9" customHeight="1">
      <c r="A132" t="s" s="1207">
        <v>56</v>
      </c>
      <c r="B132" s="1208">
        <f>((C132*2)+G132+(D132*2))/((K132*2.5)+(E132*1.5)+(F132*2.5))</f>
      </c>
      <c r="C132" s="1209">
        <f>C$70</f>
        <v>0</v>
      </c>
      <c r="D132" s="1209">
        <f>D$70</f>
        <v>0</v>
      </c>
      <c r="E132" s="1209">
        <f>E$70</f>
        <v>0</v>
      </c>
      <c r="F132" s="1209">
        <f>F$70</f>
        <v>0</v>
      </c>
      <c r="G132" s="1209">
        <f>G$70</f>
        <v>0</v>
      </c>
      <c r="H132" s="1210">
        <f>H70</f>
        <v>0</v>
      </c>
      <c r="I132" s="1211">
        <f>I$70</f>
      </c>
      <c r="J132" s="1211"/>
      <c r="K132" s="1212">
        <f>K$70</f>
        <v>0</v>
      </c>
      <c r="L132" s="1223">
        <f>(G132*100%)/(G132+E132)</f>
      </c>
      <c r="M132" s="1224"/>
      <c r="N132" s="173"/>
      <c r="O132" s="173"/>
      <c r="P132" s="173"/>
      <c r="Q132" s="173"/>
      <c r="R132" s="517"/>
      <c r="S132" s="517"/>
      <c r="T132" s="517"/>
      <c r="U132" s="517"/>
      <c r="V132" s="517"/>
      <c r="W132" s="517"/>
      <c r="X132" s="517"/>
      <c r="Y132" s="517"/>
      <c r="Z132" s="517"/>
      <c r="AA132" s="517"/>
      <c r="AB132" s="518"/>
      <c r="AC132" s="1183"/>
      <c r="AD132" s="1184"/>
      <c r="AE132" s="1183"/>
      <c r="AF132" s="1184"/>
      <c r="AG132" s="1183"/>
      <c r="AH132" s="1184"/>
      <c r="AI132" s="1183"/>
      <c r="AJ132" s="1184"/>
      <c r="AK132" s="1183"/>
      <c r="AL132" s="1184"/>
      <c r="AM132" s="1183"/>
      <c r="AN132" s="1184"/>
      <c r="AO132" s="1183"/>
      <c r="AP132" s="1184"/>
      <c r="AQ132" s="1183"/>
      <c r="AR132" s="1184"/>
      <c r="AS132" s="1183"/>
      <c r="AT132" s="1184"/>
      <c r="AU132" s="1183"/>
      <c r="AV132" s="1183"/>
      <c r="AW132" s="1183"/>
      <c r="AX132" s="1183"/>
      <c r="AY132" s="1183"/>
      <c r="AZ132" s="1183"/>
      <c r="BA132" s="1183"/>
      <c r="BB132" s="1183"/>
      <c r="BC132" s="1183"/>
      <c r="BD132" s="1183"/>
      <c r="BE132" s="1183"/>
      <c r="BF132" s="1183"/>
      <c r="BG132" s="1183"/>
      <c r="BH132" s="1183"/>
      <c r="BI132" s="1183"/>
      <c r="BJ132" s="1183"/>
      <c r="BK132" s="1183"/>
      <c r="BL132" s="1183"/>
      <c r="BM132" s="1183"/>
      <c r="BN132" s="1183"/>
      <c r="BO132" s="1183"/>
      <c r="BP132" s="1183"/>
      <c r="BQ132" s="1183"/>
      <c r="BR132" s="1183"/>
      <c r="BS132" s="1183"/>
      <c r="BT132" s="1183"/>
      <c r="BU132" s="1183"/>
      <c r="BV132" s="1183"/>
      <c r="BW132" s="1183"/>
      <c r="BX132" s="1183"/>
      <c r="BY132" s="1183"/>
      <c r="BZ132" s="1183"/>
      <c r="CA132" s="1183"/>
      <c r="CB132" s="1183"/>
      <c r="CC132" s="1183"/>
      <c r="CD132" s="1183"/>
      <c r="CE132" s="1183"/>
      <c r="CF132" s="1183"/>
      <c r="CG132" s="1183"/>
      <c r="CH132" s="1183"/>
      <c r="CI132" s="1183"/>
      <c r="CJ132" s="1183"/>
      <c r="CK132" s="1183"/>
      <c r="CL132" s="1183"/>
      <c r="CM132" s="1183"/>
      <c r="CN132" s="1183"/>
      <c r="CO132" s="1183"/>
      <c r="CP132" s="1183"/>
      <c r="CQ132" s="1183"/>
      <c r="CR132" s="1183"/>
      <c r="CS132" s="1183"/>
      <c r="CT132" s="1183"/>
      <c r="CU132" s="1183"/>
      <c r="CV132" s="1183"/>
      <c r="CW132" s="1183"/>
      <c r="CX132" s="1183"/>
      <c r="CY132" s="1183"/>
      <c r="CZ132" s="1183"/>
      <c r="DA132" s="1183"/>
      <c r="DB132" s="1183"/>
      <c r="DC132" s="1183"/>
      <c r="DD132" s="1183"/>
      <c r="DE132" s="1183"/>
      <c r="DF132" s="1183"/>
      <c r="DG132" s="1183"/>
      <c r="DH132" s="1183"/>
      <c r="DI132" s="1183"/>
      <c r="DJ132" s="1183"/>
      <c r="DK132" s="1183"/>
      <c r="DL132" s="1183"/>
      <c r="DM132" s="1183"/>
      <c r="DN132" s="1183"/>
      <c r="DO132" s="1183"/>
      <c r="DP132" s="1183"/>
      <c r="DQ132" s="1183"/>
      <c r="DR132" s="1183"/>
      <c r="DS132" s="1183"/>
      <c r="DT132" s="1183"/>
      <c r="DU132" s="1183"/>
      <c r="DV132" s="1183"/>
      <c r="DW132" s="1183"/>
      <c r="DX132" s="1183"/>
      <c r="DY132" s="1183"/>
      <c r="DZ132" s="1183"/>
      <c r="EA132" s="1183"/>
      <c r="EB132" s="1183"/>
      <c r="EC132" s="1183"/>
      <c r="ED132" s="1183"/>
      <c r="EE132" s="1183"/>
      <c r="EF132" s="1183"/>
      <c r="EG132" s="1183"/>
      <c r="EH132" s="1183"/>
      <c r="EI132" s="1183"/>
      <c r="EJ132" s="1183"/>
      <c r="EK132" s="1183"/>
      <c r="EL132" s="1183"/>
      <c r="EM132" s="1183"/>
      <c r="EN132" s="1183"/>
      <c r="EO132" s="1183"/>
      <c r="EP132" s="1183"/>
      <c r="EQ132" s="1183"/>
      <c r="ER132" s="1183"/>
      <c r="ES132" s="1183"/>
      <c r="ET132" s="1183"/>
      <c r="EU132" s="1183"/>
      <c r="EV132" s="1183"/>
      <c r="EW132" s="1183"/>
      <c r="EX132" s="1183"/>
      <c r="EY132" s="1183"/>
      <c r="EZ132" s="1183"/>
      <c r="FA132" s="1183"/>
      <c r="FB132" s="1183"/>
    </row>
    <row r="133" ht="30.9" customHeight="1">
      <c r="A133" t="s" s="1216">
        <v>59</v>
      </c>
      <c r="B133" s="1217">
        <f>((C133*2)+G133+(D133*2))/((K133*2.5)+(E133*1.5)+(F133*2.5))</f>
        <v>0.960629921259843</v>
      </c>
      <c r="C133" s="1218">
        <f>C$71+'Statistik Vorrunde - Tabelle 1-'!C10</f>
        <v>6</v>
      </c>
      <c r="D133" s="1218">
        <f>D$71+'Statistik Vorrunde - Tabelle 1-'!D10</f>
        <v>15</v>
      </c>
      <c r="E133" s="1218">
        <f>E$71+'Statistik Vorrunde - Tabelle 1-'!E10</f>
        <v>19</v>
      </c>
      <c r="F133" s="1218">
        <f>F$71+'Statistik Vorrunde - Tabelle 1-'!F10</f>
        <v>3</v>
      </c>
      <c r="G133" s="1218">
        <f>G$71+'Statistik Vorrunde - Tabelle 1-'!G10</f>
        <v>19</v>
      </c>
      <c r="H133" s="1210">
        <f>H71+'Statistik Vorrunde - Tabelle 1-'!H10</f>
        <v>13</v>
      </c>
      <c r="I133" s="1219">
        <f>I$71</f>
      </c>
      <c r="J133" s="1219"/>
      <c r="K133" s="1220">
        <f>K$71+'Statistik Vorrunde - Tabelle 1-'!J10</f>
        <v>11</v>
      </c>
      <c r="L133" s="1213">
        <f>(G133*100%)/(G133+E133)</f>
        <v>0.5</v>
      </c>
      <c r="M133" s="1225">
        <v>1</v>
      </c>
      <c r="N133" s="1217">
        <v>1.2</v>
      </c>
      <c r="O133" s="1226">
        <v>2</v>
      </c>
      <c r="P133" s="1217">
        <v>0</v>
      </c>
      <c r="Q133" s="1217">
        <v>1</v>
      </c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519"/>
      <c r="AC133" s="1162"/>
      <c r="AD133" s="1161"/>
      <c r="AE133" s="1162"/>
      <c r="AF133" s="1161"/>
      <c r="AG133" s="1162"/>
      <c r="AH133" s="1161"/>
      <c r="AI133" s="1162"/>
      <c r="AJ133" s="1161"/>
      <c r="AK133" s="1162"/>
      <c r="AL133" s="1161"/>
      <c r="AM133" s="1162"/>
      <c r="AN133" s="1161"/>
      <c r="AO133" s="1162"/>
      <c r="AP133" s="1161"/>
      <c r="AQ133" s="1162"/>
      <c r="AR133" s="1161"/>
      <c r="AS133" s="1162"/>
      <c r="AT133" s="1161"/>
      <c r="AU133" s="1162"/>
      <c r="AV133" s="1162"/>
      <c r="AW133" s="1162"/>
      <c r="AX133" s="1162"/>
      <c r="AY133" s="1162"/>
      <c r="AZ133" s="1162"/>
      <c r="BA133" s="1162"/>
      <c r="BB133" s="1162"/>
      <c r="BC133" s="1162"/>
      <c r="BD133" s="1162"/>
      <c r="BE133" s="1162"/>
      <c r="BF133" s="1162"/>
      <c r="BG133" s="1162"/>
      <c r="BH133" s="1162"/>
      <c r="BI133" s="1162"/>
      <c r="BJ133" s="1162"/>
      <c r="BK133" s="1162"/>
      <c r="BL133" s="1162"/>
      <c r="BM133" s="1162"/>
      <c r="BN133" s="1162"/>
      <c r="BO133" s="1162"/>
      <c r="BP133" s="1162"/>
      <c r="BQ133" s="1162"/>
      <c r="BR133" s="1162"/>
      <c r="BS133" s="1162"/>
      <c r="BT133" s="1162"/>
      <c r="BU133" s="1162"/>
      <c r="BV133" s="1162"/>
      <c r="BW133" s="1162"/>
      <c r="BX133" s="1162"/>
      <c r="BY133" s="1162"/>
      <c r="BZ133" s="1162"/>
      <c r="CA133" s="1162"/>
      <c r="CB133" s="1162"/>
      <c r="CC133" s="1162"/>
      <c r="CD133" s="1162"/>
      <c r="CE133" s="1162"/>
      <c r="CF133" s="1162"/>
      <c r="CG133" s="1162"/>
      <c r="CH133" s="1162"/>
      <c r="CI133" s="1162"/>
      <c r="CJ133" s="1162"/>
      <c r="CK133" s="1162"/>
      <c r="CL133" s="1162"/>
      <c r="CM133" s="1162"/>
      <c r="CN133" s="1162"/>
      <c r="CO133" s="1162"/>
      <c r="CP133" s="1162"/>
      <c r="CQ133" s="1162"/>
      <c r="CR133" s="1162"/>
      <c r="CS133" s="1162"/>
      <c r="CT133" s="1162"/>
      <c r="CU133" s="1162"/>
      <c r="CV133" s="1162"/>
      <c r="CW133" s="1162"/>
      <c r="CX133" s="1162"/>
      <c r="CY133" s="1162"/>
      <c r="CZ133" s="1162"/>
      <c r="DA133" s="1162"/>
      <c r="DB133" s="1162"/>
      <c r="DC133" s="1162"/>
      <c r="DD133" s="1162"/>
      <c r="DE133" s="1162"/>
      <c r="DF133" s="1162"/>
      <c r="DG133" s="1162"/>
      <c r="DH133" s="1162"/>
      <c r="DI133" s="1162"/>
      <c r="DJ133" s="1162"/>
      <c r="DK133" s="1162"/>
      <c r="DL133" s="1162"/>
      <c r="DM133" s="1162"/>
      <c r="DN133" s="1162"/>
      <c r="DO133" s="1162"/>
      <c r="DP133" s="1162"/>
      <c r="DQ133" s="1162"/>
      <c r="DR133" s="1162"/>
      <c r="DS133" s="1162"/>
      <c r="DT133" s="1162"/>
      <c r="DU133" s="1162"/>
      <c r="DV133" s="1162"/>
      <c r="DW133" s="1162"/>
      <c r="DX133" s="1162"/>
      <c r="DY133" s="1162"/>
      <c r="DZ133" s="1162"/>
      <c r="EA133" s="1162"/>
      <c r="EB133" s="1162"/>
      <c r="EC133" s="1162"/>
      <c r="ED133" s="1162"/>
      <c r="EE133" s="1162"/>
      <c r="EF133" s="1162"/>
      <c r="EG133" s="1162"/>
      <c r="EH133" s="1162"/>
      <c r="EI133" s="1162"/>
      <c r="EJ133" s="1162"/>
      <c r="EK133" s="1162"/>
      <c r="EL133" s="1162"/>
      <c r="EM133" s="1162"/>
      <c r="EN133" s="1162"/>
      <c r="EO133" s="1162"/>
      <c r="EP133" s="1162"/>
      <c r="EQ133" s="1162"/>
      <c r="ER133" s="1162"/>
      <c r="ES133" s="1162"/>
      <c r="ET133" s="1162"/>
      <c r="EU133" s="1162"/>
      <c r="EV133" s="1162"/>
      <c r="EW133" s="1162"/>
      <c r="EX133" s="1162"/>
      <c r="EY133" s="1162"/>
      <c r="EZ133" s="1162"/>
      <c r="FA133" s="1162"/>
      <c r="FB133" s="1162"/>
    </row>
    <row r="134" ht="30.9" customHeight="1">
      <c r="A134" t="s" s="1207">
        <v>58</v>
      </c>
      <c r="B134" s="1208">
        <f>((C134*2)+G134+(D134*2))/((K134*2.5)+(E134*1.5)+(F134*2.5))</f>
        <v>1.27710843373494</v>
      </c>
      <c r="C134" s="1209">
        <f>C$72+'Statistik Vorrunde - Tabelle 1-'!C9</f>
        <v>15</v>
      </c>
      <c r="D134" s="1209">
        <f>D$72+'Statistik Vorrunde - Tabelle 1-'!D9</f>
        <v>39</v>
      </c>
      <c r="E134" s="1209">
        <f>E$72+'Statistik Vorrunde - Tabelle 1-'!E9</f>
        <v>28</v>
      </c>
      <c r="F134" s="1209">
        <f>F$72+'Statistik Vorrunde - Tabelle 1-'!F9</f>
        <v>8</v>
      </c>
      <c r="G134" s="1209">
        <f>G$72+'Statistik Vorrunde - Tabelle 1-'!G9</f>
        <v>51</v>
      </c>
      <c r="H134" s="1210">
        <f>H72+'Statistik Vorrunde - Tabelle 1-'!H9</f>
        <v>25</v>
      </c>
      <c r="I134" s="1211">
        <f>I$72</f>
      </c>
      <c r="J134" s="1211"/>
      <c r="K134" s="1212">
        <f>K$72+'Statistik Vorrunde - Tabelle 1-'!J9</f>
        <v>25</v>
      </c>
      <c r="L134" s="1213">
        <f>(G134*100%)/(G134+E134)</f>
        <v>0.645569620253165</v>
      </c>
      <c r="M134" s="1214">
        <v>1.8</v>
      </c>
      <c r="N134" s="1215">
        <v>2.3</v>
      </c>
      <c r="O134" s="1215">
        <v>0.6</v>
      </c>
      <c r="P134" s="1215">
        <v>1.5</v>
      </c>
      <c r="Q134" s="1227">
        <v>1.6</v>
      </c>
      <c r="R134" s="516"/>
      <c r="S134" s="516"/>
      <c r="T134" s="516"/>
      <c r="U134" s="516"/>
      <c r="V134" s="516"/>
      <c r="W134" s="516"/>
      <c r="X134" s="516"/>
      <c r="Y134" s="516"/>
      <c r="Z134" s="516"/>
      <c r="AA134" s="516"/>
      <c r="AB134" s="1228"/>
      <c r="AC134" s="1058"/>
      <c r="AD134" s="1059"/>
      <c r="AE134" s="1058"/>
      <c r="AF134" s="1059"/>
      <c r="AG134" s="1058"/>
      <c r="AH134" s="1059"/>
      <c r="AI134" s="1058"/>
      <c r="AJ134" s="1059"/>
      <c r="AK134" s="1058"/>
      <c r="AL134" s="1059"/>
      <c r="AM134" s="1058"/>
      <c r="AN134" s="1059"/>
      <c r="AO134" s="1058"/>
      <c r="AP134" s="1059"/>
      <c r="AQ134" s="1058"/>
      <c r="AR134" s="1059"/>
      <c r="AS134" s="1058"/>
      <c r="AT134" s="1059"/>
      <c r="AU134" s="1058"/>
      <c r="AV134" s="1058"/>
      <c r="AW134" s="1058"/>
      <c r="AX134" s="1058"/>
      <c r="AY134" s="1058"/>
      <c r="AZ134" s="1058"/>
      <c r="BA134" s="1058"/>
      <c r="BB134" s="1058"/>
      <c r="BC134" s="1058"/>
      <c r="BD134" s="1058"/>
      <c r="BE134" s="1058"/>
      <c r="BF134" s="1058"/>
      <c r="BG134" s="1058"/>
      <c r="BH134" s="1058"/>
      <c r="BI134" s="1058"/>
      <c r="BJ134" s="1058"/>
      <c r="BK134" s="1058"/>
      <c r="BL134" s="1058"/>
      <c r="BM134" s="1058"/>
      <c r="BN134" s="1058"/>
      <c r="BO134" s="1058"/>
      <c r="BP134" s="1058"/>
      <c r="BQ134" s="1058"/>
      <c r="BR134" s="1058"/>
      <c r="BS134" s="1058"/>
      <c r="BT134" s="1058"/>
      <c r="BU134" s="1058"/>
      <c r="BV134" s="1058"/>
      <c r="BW134" s="1058"/>
      <c r="BX134" s="1058"/>
      <c r="BY134" s="1058"/>
      <c r="BZ134" s="1058"/>
      <c r="CA134" s="1058"/>
      <c r="CB134" s="1058"/>
      <c r="CC134" s="1058"/>
      <c r="CD134" s="1058"/>
      <c r="CE134" s="1058"/>
      <c r="CF134" s="1058"/>
      <c r="CG134" s="1058"/>
      <c r="CH134" s="1058"/>
      <c r="CI134" s="1058"/>
      <c r="CJ134" s="1058"/>
      <c r="CK134" s="1058"/>
      <c r="CL134" s="1058"/>
      <c r="CM134" s="1058"/>
      <c r="CN134" s="1058"/>
      <c r="CO134" s="1058"/>
      <c r="CP134" s="1058"/>
      <c r="CQ134" s="1058"/>
      <c r="CR134" s="1058"/>
      <c r="CS134" s="1058"/>
      <c r="CT134" s="1058"/>
      <c r="CU134" s="1058"/>
      <c r="CV134" s="1058"/>
      <c r="CW134" s="1058"/>
      <c r="CX134" s="1058"/>
      <c r="CY134" s="1058"/>
      <c r="CZ134" s="1058"/>
      <c r="DA134" s="1058"/>
      <c r="DB134" s="1058"/>
      <c r="DC134" s="1058"/>
      <c r="DD134" s="1058"/>
      <c r="DE134" s="1058"/>
      <c r="DF134" s="1058"/>
      <c r="DG134" s="1058"/>
      <c r="DH134" s="1058"/>
      <c r="DI134" s="1058"/>
      <c r="DJ134" s="1058"/>
      <c r="DK134" s="1058"/>
      <c r="DL134" s="1058"/>
      <c r="DM134" s="1058"/>
      <c r="DN134" s="1058"/>
      <c r="DO134" s="1058"/>
      <c r="DP134" s="1058"/>
      <c r="DQ134" s="1058"/>
      <c r="DR134" s="1058"/>
      <c r="DS134" s="1058"/>
      <c r="DT134" s="1058"/>
      <c r="DU134" s="1058"/>
      <c r="DV134" s="1058"/>
      <c r="DW134" s="1058"/>
      <c r="DX134" s="1058"/>
      <c r="DY134" s="1058"/>
      <c r="DZ134" s="1058"/>
      <c r="EA134" s="1058"/>
      <c r="EB134" s="1058"/>
      <c r="EC134" s="1058"/>
      <c r="ED134" s="1058"/>
      <c r="EE134" s="1058"/>
      <c r="EF134" s="1058"/>
      <c r="EG134" s="1058"/>
      <c r="EH134" s="1058"/>
      <c r="EI134" s="1058"/>
      <c r="EJ134" s="1058"/>
      <c r="EK134" s="1058"/>
      <c r="EL134" s="1058"/>
      <c r="EM134" s="1058"/>
      <c r="EN134" s="1058"/>
      <c r="EO134" s="1058"/>
      <c r="EP134" s="1058"/>
      <c r="EQ134" s="1058"/>
      <c r="ER134" s="1058"/>
      <c r="ES134" s="1058"/>
      <c r="ET134" s="1058"/>
      <c r="EU134" s="1058"/>
      <c r="EV134" s="1058"/>
      <c r="EW134" s="1058"/>
      <c r="EX134" s="1058"/>
      <c r="EY134" s="1058"/>
      <c r="EZ134" s="1058"/>
      <c r="FA134" s="1058"/>
      <c r="FB134" s="1058"/>
    </row>
    <row r="135" ht="30.9" customHeight="1">
      <c r="A135" t="s" s="1216">
        <v>61</v>
      </c>
      <c r="B135" s="1217">
        <f>((C135*2)+G135+(D135*2))/((K135*2.5)+(E135*1.5)+(F135*2.5))</f>
        <v>1.39072847682119</v>
      </c>
      <c r="C135" s="1218">
        <f>C$73+'Statistik Vorrunde - Tabelle 1-'!C6</f>
        <v>15</v>
      </c>
      <c r="D135" s="1218">
        <f>D73+'Statistik Vorrunde - Tabelle 1-'!D6</f>
        <v>23</v>
      </c>
      <c r="E135" s="1218">
        <f>E73+'Statistik Vorrunde - Tabelle 1-'!E6</f>
        <v>17</v>
      </c>
      <c r="F135" s="1218">
        <f>F73+'Statistik Vorrunde - Tabelle 1-'!F6</f>
        <v>6</v>
      </c>
      <c r="G135" s="1218">
        <f>G73+'Statistik Vorrunde - Tabelle 1-'!G6</f>
        <v>29</v>
      </c>
      <c r="H135" s="1210">
        <f>H73+'Statistik Vorrunde - Tabelle 1-'!H6</f>
        <v>18</v>
      </c>
      <c r="I135" s="1229">
        <f>I$73</f>
        <v>1</v>
      </c>
      <c r="J135" s="1219"/>
      <c r="K135" s="1220">
        <f>K$73+'Statistik Vorrunde - Tabelle 1-'!J6</f>
        <v>14</v>
      </c>
      <c r="L135" s="1213">
        <f>(G135*100%)/(G135+E135)</f>
        <v>0.630434782608696</v>
      </c>
      <c r="M135" s="1225">
        <v>1.5</v>
      </c>
      <c r="N135" s="1217">
        <v>3.1</v>
      </c>
      <c r="O135" s="1217">
        <v>2.7</v>
      </c>
      <c r="P135" s="1217">
        <v>1.5</v>
      </c>
      <c r="Q135" s="173"/>
      <c r="R135" s="517"/>
      <c r="S135" s="517"/>
      <c r="T135" s="517"/>
      <c r="U135" s="517"/>
      <c r="V135" s="517"/>
      <c r="W135" s="517"/>
      <c r="X135" s="517"/>
      <c r="Y135" s="517"/>
      <c r="Z135" s="517"/>
      <c r="AA135" s="517"/>
      <c r="AB135" s="518"/>
      <c r="AC135" s="1183"/>
      <c r="AD135" s="1184"/>
      <c r="AE135" s="1183"/>
      <c r="AF135" s="1184"/>
      <c r="AG135" s="1183"/>
      <c r="AH135" s="1184"/>
      <c r="AI135" s="1183"/>
      <c r="AJ135" s="1184"/>
      <c r="AK135" s="1183"/>
      <c r="AL135" s="1184"/>
      <c r="AM135" s="1183"/>
      <c r="AN135" s="1184"/>
      <c r="AO135" s="1183"/>
      <c r="AP135" s="1184"/>
      <c r="AQ135" s="1183"/>
      <c r="AR135" s="1184"/>
      <c r="AS135" s="1183"/>
      <c r="AT135" s="1184"/>
      <c r="AU135" s="1183"/>
      <c r="AV135" s="1183"/>
      <c r="AW135" s="1183"/>
      <c r="AX135" s="1183"/>
      <c r="AY135" s="1183"/>
      <c r="AZ135" s="1183"/>
      <c r="BA135" s="1183"/>
      <c r="BB135" s="1183"/>
      <c r="BC135" s="1183"/>
      <c r="BD135" s="1183"/>
      <c r="BE135" s="1183"/>
      <c r="BF135" s="1183"/>
      <c r="BG135" s="1183"/>
      <c r="BH135" s="1183"/>
      <c r="BI135" s="1183"/>
      <c r="BJ135" s="1183"/>
      <c r="BK135" s="1183"/>
      <c r="BL135" s="1183"/>
      <c r="BM135" s="1183"/>
      <c r="BN135" s="1183"/>
      <c r="BO135" s="1183"/>
      <c r="BP135" s="1183"/>
      <c r="BQ135" s="1183"/>
      <c r="BR135" s="1183"/>
      <c r="BS135" s="1183"/>
      <c r="BT135" s="1183"/>
      <c r="BU135" s="1183"/>
      <c r="BV135" s="1183"/>
      <c r="BW135" s="1183"/>
      <c r="BX135" s="1183"/>
      <c r="BY135" s="1183"/>
      <c r="BZ135" s="1183"/>
      <c r="CA135" s="1183"/>
      <c r="CB135" s="1183"/>
      <c r="CC135" s="1183"/>
      <c r="CD135" s="1183"/>
      <c r="CE135" s="1183"/>
      <c r="CF135" s="1183"/>
      <c r="CG135" s="1183"/>
      <c r="CH135" s="1183"/>
      <c r="CI135" s="1183"/>
      <c r="CJ135" s="1183"/>
      <c r="CK135" s="1183"/>
      <c r="CL135" s="1183"/>
      <c r="CM135" s="1183"/>
      <c r="CN135" s="1183"/>
      <c r="CO135" s="1183"/>
      <c r="CP135" s="1183"/>
      <c r="CQ135" s="1183"/>
      <c r="CR135" s="1183"/>
      <c r="CS135" s="1183"/>
      <c r="CT135" s="1183"/>
      <c r="CU135" s="1183"/>
      <c r="CV135" s="1183"/>
      <c r="CW135" s="1183"/>
      <c r="CX135" s="1183"/>
      <c r="CY135" s="1183"/>
      <c r="CZ135" s="1183"/>
      <c r="DA135" s="1183"/>
      <c r="DB135" s="1183"/>
      <c r="DC135" s="1183"/>
      <c r="DD135" s="1183"/>
      <c r="DE135" s="1183"/>
      <c r="DF135" s="1183"/>
      <c r="DG135" s="1183"/>
      <c r="DH135" s="1183"/>
      <c r="DI135" s="1183"/>
      <c r="DJ135" s="1183"/>
      <c r="DK135" s="1183"/>
      <c r="DL135" s="1183"/>
      <c r="DM135" s="1183"/>
      <c r="DN135" s="1183"/>
      <c r="DO135" s="1183"/>
      <c r="DP135" s="1183"/>
      <c r="DQ135" s="1183"/>
      <c r="DR135" s="1183"/>
      <c r="DS135" s="1183"/>
      <c r="DT135" s="1183"/>
      <c r="DU135" s="1183"/>
      <c r="DV135" s="1183"/>
      <c r="DW135" s="1183"/>
      <c r="DX135" s="1183"/>
      <c r="DY135" s="1183"/>
      <c r="DZ135" s="1183"/>
      <c r="EA135" s="1183"/>
      <c r="EB135" s="1183"/>
      <c r="EC135" s="1183"/>
      <c r="ED135" s="1183"/>
      <c r="EE135" s="1183"/>
      <c r="EF135" s="1183"/>
      <c r="EG135" s="1183"/>
      <c r="EH135" s="1183"/>
      <c r="EI135" s="1183"/>
      <c r="EJ135" s="1183"/>
      <c r="EK135" s="1183"/>
      <c r="EL135" s="1183"/>
      <c r="EM135" s="1183"/>
      <c r="EN135" s="1183"/>
      <c r="EO135" s="1183"/>
      <c r="EP135" s="1183"/>
      <c r="EQ135" s="1183"/>
      <c r="ER135" s="1183"/>
      <c r="ES135" s="1183"/>
      <c r="ET135" s="1183"/>
      <c r="EU135" s="1183"/>
      <c r="EV135" s="1183"/>
      <c r="EW135" s="1183"/>
      <c r="EX135" s="1183"/>
      <c r="EY135" s="1183"/>
      <c r="EZ135" s="1183"/>
      <c r="FA135" s="1183"/>
      <c r="FB135" s="1183"/>
    </row>
    <row r="136" ht="30.9" customHeight="1">
      <c r="A136" t="s" s="1207">
        <v>60</v>
      </c>
      <c r="B136" s="1208">
        <f>((C136*2)+G136+(D136*2))/((K136*2.5)+(E136*1.5)+(F136*2.5))</f>
        <v>1.25547445255474</v>
      </c>
      <c r="C136" s="1209">
        <f>C$74+'Statistik Vorrunde - Tabelle 1-'!C7</f>
        <v>6</v>
      </c>
      <c r="D136" s="1209">
        <f>D$74+'Statistik Vorrunde - Tabelle 1-'!D7</f>
        <v>22</v>
      </c>
      <c r="E136" s="1209">
        <f>E$74+'Statistik Vorrunde - Tabelle 1-'!E7</f>
        <v>19</v>
      </c>
      <c r="F136" s="1209">
        <f>F$74+'Statistik Vorrunde - Tabelle 1-'!F7</f>
        <v>4</v>
      </c>
      <c r="G136" s="1209">
        <f>G$74+'Statistik Vorrunde - Tabelle 1-'!G7</f>
        <v>30</v>
      </c>
      <c r="H136" s="1210">
        <f>H74+'Statistik Vorrunde - Tabelle 1-'!H7</f>
        <v>18</v>
      </c>
      <c r="I136" s="1230">
        <f>(('Statistik Vorrunde - Tabelle 2'!AR7+U46+AD46+AM46+AV46+BE46+BN46+BW46+CF46+CO46+CX46+DG46+DP46+DY46+EH46+EQ46+EZ46)*100%)/(EY46+EP46+EG46+DX46+DO46+DF46+CW46+CN46+CE46+BV46+BM46+BD46+AU46+AL46+AC46+T46+'Statistik Vorrunde - Tabelle 2'!AQ7)</f>
        <v>0</v>
      </c>
      <c r="J136" s="1209">
        <v>0</v>
      </c>
      <c r="K136" s="1212">
        <f>K$74+'Statistik Vorrunde - Tabelle 1-'!J7</f>
        <v>12</v>
      </c>
      <c r="L136" s="1213">
        <f>(G136*100%)/(G136+E136)</f>
        <v>0.612244897959184</v>
      </c>
      <c r="M136" s="1231">
        <v>0.9</v>
      </c>
      <c r="N136" s="1227">
        <v>1</v>
      </c>
      <c r="O136" s="1227">
        <v>1.4</v>
      </c>
      <c r="P136" s="1227">
        <v>0.7</v>
      </c>
      <c r="Q136" s="1215">
        <v>0.8</v>
      </c>
      <c r="R136" s="517"/>
      <c r="S136" s="517"/>
      <c r="T136" s="517"/>
      <c r="U136" s="517"/>
      <c r="V136" s="517"/>
      <c r="W136" s="517"/>
      <c r="X136" s="517"/>
      <c r="Y136" s="517"/>
      <c r="Z136" s="517"/>
      <c r="AA136" s="517"/>
      <c r="AB136" s="518"/>
      <c r="AC136" s="1183"/>
      <c r="AD136" s="1184"/>
      <c r="AE136" s="1183"/>
      <c r="AF136" s="1184"/>
      <c r="AG136" s="1183"/>
      <c r="AH136" s="1184"/>
      <c r="AI136" s="1183"/>
      <c r="AJ136" s="1184"/>
      <c r="AK136" s="1183"/>
      <c r="AL136" s="1184"/>
      <c r="AM136" s="1183"/>
      <c r="AN136" s="1184"/>
      <c r="AO136" s="1183"/>
      <c r="AP136" s="1184"/>
      <c r="AQ136" s="1183"/>
      <c r="AR136" s="1184"/>
      <c r="AS136" s="1183"/>
      <c r="AT136" s="1184"/>
      <c r="AU136" s="1183"/>
      <c r="AV136" s="1183"/>
      <c r="AW136" s="1183"/>
      <c r="AX136" s="1183"/>
      <c r="AY136" s="1183"/>
      <c r="AZ136" s="1183"/>
      <c r="BA136" s="1183"/>
      <c r="BB136" s="1183"/>
      <c r="BC136" s="1183"/>
      <c r="BD136" s="1183"/>
      <c r="BE136" s="1183"/>
      <c r="BF136" s="1183"/>
      <c r="BG136" s="1183"/>
      <c r="BH136" s="1183"/>
      <c r="BI136" s="1183"/>
      <c r="BJ136" s="1183"/>
      <c r="BK136" s="1183"/>
      <c r="BL136" s="1183"/>
      <c r="BM136" s="1183"/>
      <c r="BN136" s="1183"/>
      <c r="BO136" s="1183"/>
      <c r="BP136" s="1183"/>
      <c r="BQ136" s="1183"/>
      <c r="BR136" s="1183"/>
      <c r="BS136" s="1183"/>
      <c r="BT136" s="1183"/>
      <c r="BU136" s="1183"/>
      <c r="BV136" s="1183"/>
      <c r="BW136" s="1183"/>
      <c r="BX136" s="1183"/>
      <c r="BY136" s="1183"/>
      <c r="BZ136" s="1183"/>
      <c r="CA136" s="1183"/>
      <c r="CB136" s="1183"/>
      <c r="CC136" s="1183"/>
      <c r="CD136" s="1183"/>
      <c r="CE136" s="1183"/>
      <c r="CF136" s="1183"/>
      <c r="CG136" s="1183"/>
      <c r="CH136" s="1183"/>
      <c r="CI136" s="1183"/>
      <c r="CJ136" s="1183"/>
      <c r="CK136" s="1183"/>
      <c r="CL136" s="1183"/>
      <c r="CM136" s="1183"/>
      <c r="CN136" s="1183"/>
      <c r="CO136" s="1183"/>
      <c r="CP136" s="1183"/>
      <c r="CQ136" s="1183"/>
      <c r="CR136" s="1183"/>
      <c r="CS136" s="1183"/>
      <c r="CT136" s="1183"/>
      <c r="CU136" s="1183"/>
      <c r="CV136" s="1183"/>
      <c r="CW136" s="1183"/>
      <c r="CX136" s="1183"/>
      <c r="CY136" s="1183"/>
      <c r="CZ136" s="1183"/>
      <c r="DA136" s="1183"/>
      <c r="DB136" s="1183"/>
      <c r="DC136" s="1183"/>
      <c r="DD136" s="1183"/>
      <c r="DE136" s="1183"/>
      <c r="DF136" s="1183"/>
      <c r="DG136" s="1183"/>
      <c r="DH136" s="1183"/>
      <c r="DI136" s="1183"/>
      <c r="DJ136" s="1183"/>
      <c r="DK136" s="1183"/>
      <c r="DL136" s="1183"/>
      <c r="DM136" s="1183"/>
      <c r="DN136" s="1183"/>
      <c r="DO136" s="1183"/>
      <c r="DP136" s="1183"/>
      <c r="DQ136" s="1183"/>
      <c r="DR136" s="1183"/>
      <c r="DS136" s="1183"/>
      <c r="DT136" s="1183"/>
      <c r="DU136" s="1183"/>
      <c r="DV136" s="1183"/>
      <c r="DW136" s="1183"/>
      <c r="DX136" s="1183"/>
      <c r="DY136" s="1183"/>
      <c r="DZ136" s="1183"/>
      <c r="EA136" s="1183"/>
      <c r="EB136" s="1183"/>
      <c r="EC136" s="1183"/>
      <c r="ED136" s="1183"/>
      <c r="EE136" s="1183"/>
      <c r="EF136" s="1183"/>
      <c r="EG136" s="1183"/>
      <c r="EH136" s="1183"/>
      <c r="EI136" s="1183"/>
      <c r="EJ136" s="1183"/>
      <c r="EK136" s="1183"/>
      <c r="EL136" s="1183"/>
      <c r="EM136" s="1183"/>
      <c r="EN136" s="1183"/>
      <c r="EO136" s="1183"/>
      <c r="EP136" s="1183"/>
      <c r="EQ136" s="1183"/>
      <c r="ER136" s="1183"/>
      <c r="ES136" s="1183"/>
      <c r="ET136" s="1183"/>
      <c r="EU136" s="1183"/>
      <c r="EV136" s="1183"/>
      <c r="EW136" s="1183"/>
      <c r="EX136" s="1183"/>
      <c r="EY136" s="1183"/>
      <c r="EZ136" s="1183"/>
      <c r="FA136" s="1183"/>
      <c r="FB136" s="1183"/>
    </row>
    <row r="137" ht="30.9" customHeight="1">
      <c r="A137" t="s" s="1216">
        <v>57</v>
      </c>
      <c r="B137" s="1217">
        <f>((C137*2)+G137+(D137*2))/((K137*2.5)+(E137*1.5)+(F137*2.5))</f>
        <v>1.42857142857143</v>
      </c>
      <c r="C137" s="1218">
        <f>C$75+'Statistik Vorrunde - Tabelle 1-'!C19</f>
        <v>1</v>
      </c>
      <c r="D137" s="1218">
        <f>D$75+'Statistik Vorrunde - Tabelle 1-'!D19</f>
        <v>8</v>
      </c>
      <c r="E137" s="1218">
        <f>E$75+'Statistik Vorrunde - Tabelle 1-'!E19</f>
        <v>4</v>
      </c>
      <c r="F137" s="1218">
        <f>F$75+'Statistik Vorrunde - Tabelle 1-'!F19</f>
        <v>0</v>
      </c>
      <c r="G137" s="1218">
        <f>G$75+'Statistik Vorrunde - Tabelle 1-'!G19</f>
        <v>12</v>
      </c>
      <c r="H137" s="1210">
        <f>H75+'Statistik Vorrunde - Tabelle 1-'!H19</f>
        <v>2</v>
      </c>
      <c r="I137" s="1219">
        <f>I$75</f>
      </c>
      <c r="J137" s="1219"/>
      <c r="K137" s="1220">
        <f>K$75+'Statistik Vorrunde - Tabelle 1-'!J19</f>
        <v>6</v>
      </c>
      <c r="L137" s="1223">
        <f>(G137*100%)/(G137+E137)</f>
        <v>0.75</v>
      </c>
      <c r="M137" s="1224"/>
      <c r="N137" s="173"/>
      <c r="O137" s="173"/>
      <c r="P137" s="173"/>
      <c r="Q137" s="1217">
        <v>1.3</v>
      </c>
      <c r="R137" s="517"/>
      <c r="S137" s="517"/>
      <c r="T137" s="517"/>
      <c r="U137" s="517"/>
      <c r="V137" s="517"/>
      <c r="W137" s="517"/>
      <c r="X137" s="517"/>
      <c r="Y137" s="517"/>
      <c r="Z137" s="517"/>
      <c r="AA137" s="517"/>
      <c r="AB137" s="518"/>
      <c r="AC137" s="1183"/>
      <c r="AD137" s="1184"/>
      <c r="AE137" s="1183"/>
      <c r="AF137" s="1184"/>
      <c r="AG137" s="1183"/>
      <c r="AH137" s="1184"/>
      <c r="AI137" s="1183"/>
      <c r="AJ137" s="1184"/>
      <c r="AK137" s="1183"/>
      <c r="AL137" s="1184"/>
      <c r="AM137" s="1183"/>
      <c r="AN137" s="1184"/>
      <c r="AO137" s="1183"/>
      <c r="AP137" s="1184"/>
      <c r="AQ137" s="1183"/>
      <c r="AR137" s="1184"/>
      <c r="AS137" s="1183"/>
      <c r="AT137" s="1184"/>
      <c r="AU137" s="1183"/>
      <c r="AV137" s="1183"/>
      <c r="AW137" s="1183"/>
      <c r="AX137" s="1183"/>
      <c r="AY137" s="1183"/>
      <c r="AZ137" s="1183"/>
      <c r="BA137" s="1183"/>
      <c r="BB137" s="1183"/>
      <c r="BC137" s="1183"/>
      <c r="BD137" s="1183"/>
      <c r="BE137" s="1183"/>
      <c r="BF137" s="1183"/>
      <c r="BG137" s="1183"/>
      <c r="BH137" s="1183"/>
      <c r="BI137" s="1183"/>
      <c r="BJ137" s="1183"/>
      <c r="BK137" s="1183"/>
      <c r="BL137" s="1183"/>
      <c r="BM137" s="1183"/>
      <c r="BN137" s="1183"/>
      <c r="BO137" s="1183"/>
      <c r="BP137" s="1183"/>
      <c r="BQ137" s="1183"/>
      <c r="BR137" s="1183"/>
      <c r="BS137" s="1183"/>
      <c r="BT137" s="1183"/>
      <c r="BU137" s="1183"/>
      <c r="BV137" s="1183"/>
      <c r="BW137" s="1183"/>
      <c r="BX137" s="1183"/>
      <c r="BY137" s="1183"/>
      <c r="BZ137" s="1183"/>
      <c r="CA137" s="1183"/>
      <c r="CB137" s="1183"/>
      <c r="CC137" s="1183"/>
      <c r="CD137" s="1183"/>
      <c r="CE137" s="1183"/>
      <c r="CF137" s="1183"/>
      <c r="CG137" s="1183"/>
      <c r="CH137" s="1183"/>
      <c r="CI137" s="1183"/>
      <c r="CJ137" s="1183"/>
      <c r="CK137" s="1183"/>
      <c r="CL137" s="1183"/>
      <c r="CM137" s="1183"/>
      <c r="CN137" s="1183"/>
      <c r="CO137" s="1183"/>
      <c r="CP137" s="1183"/>
      <c r="CQ137" s="1183"/>
      <c r="CR137" s="1183"/>
      <c r="CS137" s="1183"/>
      <c r="CT137" s="1183"/>
      <c r="CU137" s="1183"/>
      <c r="CV137" s="1183"/>
      <c r="CW137" s="1183"/>
      <c r="CX137" s="1183"/>
      <c r="CY137" s="1183"/>
      <c r="CZ137" s="1183"/>
      <c r="DA137" s="1183"/>
      <c r="DB137" s="1183"/>
      <c r="DC137" s="1183"/>
      <c r="DD137" s="1183"/>
      <c r="DE137" s="1183"/>
      <c r="DF137" s="1183"/>
      <c r="DG137" s="1183"/>
      <c r="DH137" s="1183"/>
      <c r="DI137" s="1183"/>
      <c r="DJ137" s="1183"/>
      <c r="DK137" s="1183"/>
      <c r="DL137" s="1183"/>
      <c r="DM137" s="1183"/>
      <c r="DN137" s="1183"/>
      <c r="DO137" s="1183"/>
      <c r="DP137" s="1183"/>
      <c r="DQ137" s="1183"/>
      <c r="DR137" s="1183"/>
      <c r="DS137" s="1183"/>
      <c r="DT137" s="1183"/>
      <c r="DU137" s="1183"/>
      <c r="DV137" s="1183"/>
      <c r="DW137" s="1183"/>
      <c r="DX137" s="1183"/>
      <c r="DY137" s="1183"/>
      <c r="DZ137" s="1183"/>
      <c r="EA137" s="1183"/>
      <c r="EB137" s="1183"/>
      <c r="EC137" s="1183"/>
      <c r="ED137" s="1183"/>
      <c r="EE137" s="1183"/>
      <c r="EF137" s="1183"/>
      <c r="EG137" s="1183"/>
      <c r="EH137" s="1183"/>
      <c r="EI137" s="1183"/>
      <c r="EJ137" s="1183"/>
      <c r="EK137" s="1183"/>
      <c r="EL137" s="1183"/>
      <c r="EM137" s="1183"/>
      <c r="EN137" s="1183"/>
      <c r="EO137" s="1183"/>
      <c r="EP137" s="1183"/>
      <c r="EQ137" s="1183"/>
      <c r="ER137" s="1183"/>
      <c r="ES137" s="1183"/>
      <c r="ET137" s="1183"/>
      <c r="EU137" s="1183"/>
      <c r="EV137" s="1183"/>
      <c r="EW137" s="1183"/>
      <c r="EX137" s="1183"/>
      <c r="EY137" s="1183"/>
      <c r="EZ137" s="1183"/>
      <c r="FA137" s="1183"/>
      <c r="FB137" s="1183"/>
    </row>
    <row r="138" ht="30.9" customHeight="1">
      <c r="A138" t="s" s="1207">
        <v>64</v>
      </c>
      <c r="B138" s="1208">
        <f>((C138*2)+G138+(D138*2))/((K138*2.5)+(E138*1.5)+(F138*2.5))</f>
        <v>0.992125984251969</v>
      </c>
      <c r="C138" s="1209">
        <f>C$76+'Statistik Vorrunde - Tabelle 1-'!C11</f>
        <v>4</v>
      </c>
      <c r="D138" s="1209">
        <f>D$76+'Statistik Vorrunde - Tabelle 1-'!D11</f>
        <v>11</v>
      </c>
      <c r="E138" s="1209">
        <f>E$76+'Statistik Vorrunde - Tabelle 1-'!E11</f>
        <v>19</v>
      </c>
      <c r="F138" s="1209">
        <f>F$76+'Statistik Vorrunde - Tabelle 1-'!F11</f>
        <v>3</v>
      </c>
      <c r="G138" s="1209">
        <f>G$76+'Statistik Vorrunde - Tabelle 1-'!G11</f>
        <v>33</v>
      </c>
      <c r="H138" s="1232">
        <f>H76+'Statistik Vorrunde - Tabelle 1-'!H11</f>
        <v>15</v>
      </c>
      <c r="I138" s="1211">
        <f>I$76</f>
      </c>
      <c r="J138" s="1211"/>
      <c r="K138" s="1212">
        <f>K$76+'Statistik Vorrunde - Tabelle 1-'!J11</f>
        <v>11</v>
      </c>
      <c r="L138" s="1213">
        <f>(G138*100%)/(G138+E138)</f>
        <v>0.634615384615385</v>
      </c>
      <c r="M138" s="1214">
        <v>0.2</v>
      </c>
      <c r="N138" s="1215">
        <v>2.3</v>
      </c>
      <c r="O138" s="1215">
        <v>1.5</v>
      </c>
      <c r="P138" s="1227">
        <v>2.3</v>
      </c>
      <c r="Q138" s="1227">
        <v>1</v>
      </c>
      <c r="R138" s="517"/>
      <c r="S138" s="517"/>
      <c r="T138" s="517"/>
      <c r="U138" s="517"/>
      <c r="V138" s="517"/>
      <c r="W138" s="517"/>
      <c r="X138" s="517"/>
      <c r="Y138" s="517"/>
      <c r="Z138" s="517"/>
      <c r="AA138" s="517"/>
      <c r="AB138" s="518"/>
      <c r="AC138" s="1183"/>
      <c r="AD138" s="1184"/>
      <c r="AE138" s="1183"/>
      <c r="AF138" s="1184"/>
      <c r="AG138" s="1183"/>
      <c r="AH138" s="1184"/>
      <c r="AI138" s="1183"/>
      <c r="AJ138" s="1184"/>
      <c r="AK138" s="1183"/>
      <c r="AL138" s="1184"/>
      <c r="AM138" s="1183"/>
      <c r="AN138" s="1184"/>
      <c r="AO138" s="1183"/>
      <c r="AP138" s="1184"/>
      <c r="AQ138" s="1183"/>
      <c r="AR138" s="1184"/>
      <c r="AS138" s="1183"/>
      <c r="AT138" s="1184"/>
      <c r="AU138" s="1183"/>
      <c r="AV138" s="1183"/>
      <c r="AW138" s="1183"/>
      <c r="AX138" s="1183"/>
      <c r="AY138" s="1183"/>
      <c r="AZ138" s="1183"/>
      <c r="BA138" s="1183"/>
      <c r="BB138" s="1183"/>
      <c r="BC138" s="1183"/>
      <c r="BD138" s="1183"/>
      <c r="BE138" s="1183"/>
      <c r="BF138" s="1183"/>
      <c r="BG138" s="1183"/>
      <c r="BH138" s="1183"/>
      <c r="BI138" s="1183"/>
      <c r="BJ138" s="1183"/>
      <c r="BK138" s="1183"/>
      <c r="BL138" s="1183"/>
      <c r="BM138" s="1183"/>
      <c r="BN138" s="1183"/>
      <c r="BO138" s="1183"/>
      <c r="BP138" s="1183"/>
      <c r="BQ138" s="1183"/>
      <c r="BR138" s="1183"/>
      <c r="BS138" s="1183"/>
      <c r="BT138" s="1183"/>
      <c r="BU138" s="1183"/>
      <c r="BV138" s="1183"/>
      <c r="BW138" s="1183"/>
      <c r="BX138" s="1183"/>
      <c r="BY138" s="1183"/>
      <c r="BZ138" s="1183"/>
      <c r="CA138" s="1183"/>
      <c r="CB138" s="1183"/>
      <c r="CC138" s="1183"/>
      <c r="CD138" s="1183"/>
      <c r="CE138" s="1183"/>
      <c r="CF138" s="1183"/>
      <c r="CG138" s="1183"/>
      <c r="CH138" s="1183"/>
      <c r="CI138" s="1183"/>
      <c r="CJ138" s="1183"/>
      <c r="CK138" s="1183"/>
      <c r="CL138" s="1183"/>
      <c r="CM138" s="1183"/>
      <c r="CN138" s="1183"/>
      <c r="CO138" s="1183"/>
      <c r="CP138" s="1183"/>
      <c r="CQ138" s="1183"/>
      <c r="CR138" s="1183"/>
      <c r="CS138" s="1183"/>
      <c r="CT138" s="1183"/>
      <c r="CU138" s="1183"/>
      <c r="CV138" s="1183"/>
      <c r="CW138" s="1183"/>
      <c r="CX138" s="1183"/>
      <c r="CY138" s="1183"/>
      <c r="CZ138" s="1183"/>
      <c r="DA138" s="1183"/>
      <c r="DB138" s="1183"/>
      <c r="DC138" s="1183"/>
      <c r="DD138" s="1183"/>
      <c r="DE138" s="1183"/>
      <c r="DF138" s="1183"/>
      <c r="DG138" s="1183"/>
      <c r="DH138" s="1183"/>
      <c r="DI138" s="1183"/>
      <c r="DJ138" s="1183"/>
      <c r="DK138" s="1183"/>
      <c r="DL138" s="1183"/>
      <c r="DM138" s="1183"/>
      <c r="DN138" s="1183"/>
      <c r="DO138" s="1183"/>
      <c r="DP138" s="1183"/>
      <c r="DQ138" s="1183"/>
      <c r="DR138" s="1183"/>
      <c r="DS138" s="1183"/>
      <c r="DT138" s="1183"/>
      <c r="DU138" s="1183"/>
      <c r="DV138" s="1183"/>
      <c r="DW138" s="1183"/>
      <c r="DX138" s="1183"/>
      <c r="DY138" s="1183"/>
      <c r="DZ138" s="1183"/>
      <c r="EA138" s="1183"/>
      <c r="EB138" s="1183"/>
      <c r="EC138" s="1183"/>
      <c r="ED138" s="1183"/>
      <c r="EE138" s="1183"/>
      <c r="EF138" s="1183"/>
      <c r="EG138" s="1183"/>
      <c r="EH138" s="1183"/>
      <c r="EI138" s="1183"/>
      <c r="EJ138" s="1183"/>
      <c r="EK138" s="1183"/>
      <c r="EL138" s="1183"/>
      <c r="EM138" s="1183"/>
      <c r="EN138" s="1183"/>
      <c r="EO138" s="1183"/>
      <c r="EP138" s="1183"/>
      <c r="EQ138" s="1183"/>
      <c r="ER138" s="1183"/>
      <c r="ES138" s="1183"/>
      <c r="ET138" s="1183"/>
      <c r="EU138" s="1183"/>
      <c r="EV138" s="1183"/>
      <c r="EW138" s="1183"/>
      <c r="EX138" s="1183"/>
      <c r="EY138" s="1183"/>
      <c r="EZ138" s="1183"/>
      <c r="FA138" s="1183"/>
      <c r="FB138" s="1183"/>
    </row>
    <row r="139" ht="30.9" customHeight="1">
      <c r="A139" t="s" s="1216">
        <v>63</v>
      </c>
      <c r="B139" s="1217">
        <f>((C139*2)+G139+(D139*2))/((K139*2.5)+(E139*1.5)+(F139*2.5))</f>
        <v>0.818181818181818</v>
      </c>
      <c r="C139" s="1218">
        <f>C$77+'Statistik Vorrunde - Tabelle 1-'!C12</f>
        <v>10</v>
      </c>
      <c r="D139" s="1218">
        <f>D$77+'Statistik Vorrunde - Tabelle 1-'!D12</f>
        <v>0</v>
      </c>
      <c r="E139" s="1218">
        <f>E$77+'Statistik Vorrunde - Tabelle 1-'!E12</f>
        <v>16</v>
      </c>
      <c r="F139" s="1218">
        <f>F$77+'Statistik Vorrunde - Tabelle 1-'!F12</f>
        <v>1</v>
      </c>
      <c r="G139" s="1218">
        <f>G$77+'Statistik Vorrunde - Tabelle 1-'!G12</f>
        <v>16</v>
      </c>
      <c r="H139" s="1232">
        <f>H77+'Statistik Vorrunde - Tabelle 1-'!H12</f>
        <v>8</v>
      </c>
      <c r="I139" s="1229">
        <f>I$77</f>
        <v>0.5</v>
      </c>
      <c r="J139" s="1219"/>
      <c r="K139" s="1220">
        <f>K$77+'Statistik Vorrunde - Tabelle 1-'!J12</f>
        <v>7</v>
      </c>
      <c r="L139" s="1213">
        <f>(G139*100%)/(G139+E139)</f>
        <v>0.5</v>
      </c>
      <c r="M139" s="1225">
        <v>0.2</v>
      </c>
      <c r="N139" s="1217">
        <v>0.6</v>
      </c>
      <c r="O139" s="1217">
        <v>0.7</v>
      </c>
      <c r="P139" s="173"/>
      <c r="Q139" s="173"/>
      <c r="R139" s="517"/>
      <c r="S139" s="517"/>
      <c r="T139" s="517"/>
      <c r="U139" s="517"/>
      <c r="V139" s="517"/>
      <c r="W139" s="517"/>
      <c r="X139" s="517"/>
      <c r="Y139" s="517"/>
      <c r="Z139" s="517"/>
      <c r="AA139" s="517"/>
      <c r="AB139" s="518"/>
      <c r="AC139" s="1183"/>
      <c r="AD139" s="1184"/>
      <c r="AE139" s="1183"/>
      <c r="AF139" s="1184"/>
      <c r="AG139" s="1183"/>
      <c r="AH139" s="1184"/>
      <c r="AI139" s="1183"/>
      <c r="AJ139" s="1184"/>
      <c r="AK139" s="1183"/>
      <c r="AL139" s="1184"/>
      <c r="AM139" s="1183"/>
      <c r="AN139" s="1184"/>
      <c r="AO139" s="1183"/>
      <c r="AP139" s="1184"/>
      <c r="AQ139" s="1183"/>
      <c r="AR139" s="1184"/>
      <c r="AS139" s="1183"/>
      <c r="AT139" s="1184"/>
      <c r="AU139" s="1183"/>
      <c r="AV139" s="1183"/>
      <c r="AW139" s="1183"/>
      <c r="AX139" s="1183"/>
      <c r="AY139" s="1183"/>
      <c r="AZ139" s="1183"/>
      <c r="BA139" s="1183"/>
      <c r="BB139" s="1183"/>
      <c r="BC139" s="1183"/>
      <c r="BD139" s="1183"/>
      <c r="BE139" s="1183"/>
      <c r="BF139" s="1183"/>
      <c r="BG139" s="1183"/>
      <c r="BH139" s="1183"/>
      <c r="BI139" s="1183"/>
      <c r="BJ139" s="1183"/>
      <c r="BK139" s="1183"/>
      <c r="BL139" s="1183"/>
      <c r="BM139" s="1183"/>
      <c r="BN139" s="1183"/>
      <c r="BO139" s="1183"/>
      <c r="BP139" s="1183"/>
      <c r="BQ139" s="1183"/>
      <c r="BR139" s="1183"/>
      <c r="BS139" s="1183"/>
      <c r="BT139" s="1183"/>
      <c r="BU139" s="1183"/>
      <c r="BV139" s="1183"/>
      <c r="BW139" s="1183"/>
      <c r="BX139" s="1183"/>
      <c r="BY139" s="1183"/>
      <c r="BZ139" s="1183"/>
      <c r="CA139" s="1183"/>
      <c r="CB139" s="1183"/>
      <c r="CC139" s="1183"/>
      <c r="CD139" s="1183"/>
      <c r="CE139" s="1183"/>
      <c r="CF139" s="1183"/>
      <c r="CG139" s="1183"/>
      <c r="CH139" s="1183"/>
      <c r="CI139" s="1183"/>
      <c r="CJ139" s="1183"/>
      <c r="CK139" s="1183"/>
      <c r="CL139" s="1183"/>
      <c r="CM139" s="1183"/>
      <c r="CN139" s="1183"/>
      <c r="CO139" s="1183"/>
      <c r="CP139" s="1183"/>
      <c r="CQ139" s="1183"/>
      <c r="CR139" s="1183"/>
      <c r="CS139" s="1183"/>
      <c r="CT139" s="1183"/>
      <c r="CU139" s="1183"/>
      <c r="CV139" s="1183"/>
      <c r="CW139" s="1183"/>
      <c r="CX139" s="1183"/>
      <c r="CY139" s="1183"/>
      <c r="CZ139" s="1183"/>
      <c r="DA139" s="1183"/>
      <c r="DB139" s="1183"/>
      <c r="DC139" s="1183"/>
      <c r="DD139" s="1183"/>
      <c r="DE139" s="1183"/>
      <c r="DF139" s="1183"/>
      <c r="DG139" s="1183"/>
      <c r="DH139" s="1183"/>
      <c r="DI139" s="1183"/>
      <c r="DJ139" s="1183"/>
      <c r="DK139" s="1183"/>
      <c r="DL139" s="1183"/>
      <c r="DM139" s="1183"/>
      <c r="DN139" s="1183"/>
      <c r="DO139" s="1183"/>
      <c r="DP139" s="1183"/>
      <c r="DQ139" s="1183"/>
      <c r="DR139" s="1183"/>
      <c r="DS139" s="1183"/>
      <c r="DT139" s="1183"/>
      <c r="DU139" s="1183"/>
      <c r="DV139" s="1183"/>
      <c r="DW139" s="1183"/>
      <c r="DX139" s="1183"/>
      <c r="DY139" s="1183"/>
      <c r="DZ139" s="1183"/>
      <c r="EA139" s="1183"/>
      <c r="EB139" s="1183"/>
      <c r="EC139" s="1183"/>
      <c r="ED139" s="1183"/>
      <c r="EE139" s="1183"/>
      <c r="EF139" s="1183"/>
      <c r="EG139" s="1183"/>
      <c r="EH139" s="1183"/>
      <c r="EI139" s="1183"/>
      <c r="EJ139" s="1183"/>
      <c r="EK139" s="1183"/>
      <c r="EL139" s="1183"/>
      <c r="EM139" s="1183"/>
      <c r="EN139" s="1183"/>
      <c r="EO139" s="1183"/>
      <c r="EP139" s="1183"/>
      <c r="EQ139" s="1183"/>
      <c r="ER139" s="1183"/>
      <c r="ES139" s="1183"/>
      <c r="ET139" s="1183"/>
      <c r="EU139" s="1183"/>
      <c r="EV139" s="1183"/>
      <c r="EW139" s="1183"/>
      <c r="EX139" s="1183"/>
      <c r="EY139" s="1183"/>
      <c r="EZ139" s="1183"/>
      <c r="FA139" s="1183"/>
      <c r="FB139" s="1183"/>
    </row>
    <row r="140" ht="30.9" customHeight="1">
      <c r="A140" t="s" s="1207">
        <v>66</v>
      </c>
      <c r="B140" s="1208">
        <f>((C140*2)+G140+(D140*2))/((K140*2.5)+(E140*1.5)+(F140*2.5))</f>
        <v>1.41463414634146</v>
      </c>
      <c r="C140" s="1209">
        <f>C$78+'Statistik Vorrunde - Tabelle 1-'!C13</f>
        <v>9</v>
      </c>
      <c r="D140" s="1209">
        <f>D$78+'Statistik Vorrunde - Tabelle 1-'!D13</f>
        <v>5</v>
      </c>
      <c r="E140" s="1209">
        <f>E$78+'Statistik Vorrunde - Tabelle 1-'!E13</f>
        <v>16</v>
      </c>
      <c r="F140" s="1209">
        <f>F$78+'Statistik Vorrunde - Tabelle 1-'!F13</f>
        <v>4</v>
      </c>
      <c r="G140" s="1209">
        <f>G$78+'Statistik Vorrunde - Tabelle 1-'!G13</f>
        <v>59</v>
      </c>
      <c r="H140" s="1232">
        <f>H78+'Statistik Vorrunde - Tabelle 1-'!H13</f>
        <v>37</v>
      </c>
      <c r="I140" s="1230">
        <f>I$78</f>
        <v>1</v>
      </c>
      <c r="J140" s="1211"/>
      <c r="K140" s="1212">
        <f>K$78+'Statistik Vorrunde - Tabelle 1-'!J13</f>
        <v>11</v>
      </c>
      <c r="L140" s="1213">
        <f>(G140*100%)/(G140+E140)</f>
        <v>0.786666666666667</v>
      </c>
      <c r="M140" s="1214">
        <v>0.3</v>
      </c>
      <c r="N140" s="1215">
        <v>4</v>
      </c>
      <c r="O140" s="1215">
        <v>1.3</v>
      </c>
      <c r="P140" s="1215">
        <v>1.3</v>
      </c>
      <c r="Q140" s="1215">
        <v>8</v>
      </c>
      <c r="R140" s="517"/>
      <c r="S140" s="517"/>
      <c r="T140" s="517"/>
      <c r="U140" s="517"/>
      <c r="V140" s="517"/>
      <c r="W140" s="517"/>
      <c r="X140" s="517"/>
      <c r="Y140" s="517"/>
      <c r="Z140" s="517"/>
      <c r="AA140" s="517"/>
      <c r="AB140" s="518"/>
      <c r="AC140" s="1183"/>
      <c r="AD140" s="1184"/>
      <c r="AE140" s="1183"/>
      <c r="AF140" s="1184"/>
      <c r="AG140" s="1183"/>
      <c r="AH140" s="1184"/>
      <c r="AI140" s="1183"/>
      <c r="AJ140" s="1184"/>
      <c r="AK140" s="1183"/>
      <c r="AL140" s="1184"/>
      <c r="AM140" s="1183"/>
      <c r="AN140" s="1184"/>
      <c r="AO140" s="1183"/>
      <c r="AP140" s="1184"/>
      <c r="AQ140" s="1183"/>
      <c r="AR140" s="1184"/>
      <c r="AS140" s="1183"/>
      <c r="AT140" s="1184"/>
      <c r="AU140" s="1183"/>
      <c r="AV140" s="1183"/>
      <c r="AW140" s="1183"/>
      <c r="AX140" s="1183"/>
      <c r="AY140" s="1183"/>
      <c r="AZ140" s="1183"/>
      <c r="BA140" s="1183"/>
      <c r="BB140" s="1183"/>
      <c r="BC140" s="1183"/>
      <c r="BD140" s="1183"/>
      <c r="BE140" s="1183"/>
      <c r="BF140" s="1183"/>
      <c r="BG140" s="1183"/>
      <c r="BH140" s="1183"/>
      <c r="BI140" s="1183"/>
      <c r="BJ140" s="1183"/>
      <c r="BK140" s="1183"/>
      <c r="BL140" s="1183"/>
      <c r="BM140" s="1183"/>
      <c r="BN140" s="1183"/>
      <c r="BO140" s="1183"/>
      <c r="BP140" s="1183"/>
      <c r="BQ140" s="1183"/>
      <c r="BR140" s="1183"/>
      <c r="BS140" s="1183"/>
      <c r="BT140" s="1183"/>
      <c r="BU140" s="1183"/>
      <c r="BV140" s="1183"/>
      <c r="BW140" s="1183"/>
      <c r="BX140" s="1183"/>
      <c r="BY140" s="1183"/>
      <c r="BZ140" s="1183"/>
      <c r="CA140" s="1183"/>
      <c r="CB140" s="1183"/>
      <c r="CC140" s="1183"/>
      <c r="CD140" s="1183"/>
      <c r="CE140" s="1183"/>
      <c r="CF140" s="1183"/>
      <c r="CG140" s="1183"/>
      <c r="CH140" s="1183"/>
      <c r="CI140" s="1183"/>
      <c r="CJ140" s="1183"/>
      <c r="CK140" s="1183"/>
      <c r="CL140" s="1183"/>
      <c r="CM140" s="1183"/>
      <c r="CN140" s="1183"/>
      <c r="CO140" s="1183"/>
      <c r="CP140" s="1183"/>
      <c r="CQ140" s="1183"/>
      <c r="CR140" s="1183"/>
      <c r="CS140" s="1183"/>
      <c r="CT140" s="1183"/>
      <c r="CU140" s="1183"/>
      <c r="CV140" s="1183"/>
      <c r="CW140" s="1183"/>
      <c r="CX140" s="1183"/>
      <c r="CY140" s="1183"/>
      <c r="CZ140" s="1183"/>
      <c r="DA140" s="1183"/>
      <c r="DB140" s="1183"/>
      <c r="DC140" s="1183"/>
      <c r="DD140" s="1183"/>
      <c r="DE140" s="1183"/>
      <c r="DF140" s="1183"/>
      <c r="DG140" s="1183"/>
      <c r="DH140" s="1183"/>
      <c r="DI140" s="1183"/>
      <c r="DJ140" s="1183"/>
      <c r="DK140" s="1183"/>
      <c r="DL140" s="1183"/>
      <c r="DM140" s="1183"/>
      <c r="DN140" s="1183"/>
      <c r="DO140" s="1183"/>
      <c r="DP140" s="1183"/>
      <c r="DQ140" s="1183"/>
      <c r="DR140" s="1183"/>
      <c r="DS140" s="1183"/>
      <c r="DT140" s="1183"/>
      <c r="DU140" s="1183"/>
      <c r="DV140" s="1183"/>
      <c r="DW140" s="1183"/>
      <c r="DX140" s="1183"/>
      <c r="DY140" s="1183"/>
      <c r="DZ140" s="1183"/>
      <c r="EA140" s="1183"/>
      <c r="EB140" s="1183"/>
      <c r="EC140" s="1183"/>
      <c r="ED140" s="1183"/>
      <c r="EE140" s="1183"/>
      <c r="EF140" s="1183"/>
      <c r="EG140" s="1183"/>
      <c r="EH140" s="1183"/>
      <c r="EI140" s="1183"/>
      <c r="EJ140" s="1183"/>
      <c r="EK140" s="1183"/>
      <c r="EL140" s="1183"/>
      <c r="EM140" s="1183"/>
      <c r="EN140" s="1183"/>
      <c r="EO140" s="1183"/>
      <c r="EP140" s="1183"/>
      <c r="EQ140" s="1183"/>
      <c r="ER140" s="1183"/>
      <c r="ES140" s="1183"/>
      <c r="ET140" s="1183"/>
      <c r="EU140" s="1183"/>
      <c r="EV140" s="1183"/>
      <c r="EW140" s="1183"/>
      <c r="EX140" s="1183"/>
      <c r="EY140" s="1183"/>
      <c r="EZ140" s="1183"/>
      <c r="FA140" s="1183"/>
      <c r="FB140" s="1183"/>
    </row>
    <row r="141" ht="30.9" customHeight="1">
      <c r="A141" t="s" s="1216">
        <v>67</v>
      </c>
      <c r="B141" s="1217">
        <f>((C141*2)+G141+(D141*2))/((K141*2.5)+(E141*1.5)+(F141*2.5))</f>
        <v>0.527777777777778</v>
      </c>
      <c r="C141" s="1218">
        <f>C$79+'Statistik Vorrunde - Tabelle 1-'!C15</f>
        <v>3</v>
      </c>
      <c r="D141" s="1218">
        <f>D$79+'Statistik Vorrunde - Tabelle 1-'!D15</f>
        <v>2</v>
      </c>
      <c r="E141" s="1218">
        <f>E$79+'Statistik Vorrunde - Tabelle 1-'!E15</f>
        <v>9</v>
      </c>
      <c r="F141" s="1218">
        <f>F$79+'Statistik Vorrunde - Tabelle 1-'!F15</f>
        <v>1</v>
      </c>
      <c r="G141" s="1218">
        <f>G$79+'Statistik Vorrunde - Tabelle 1-'!G15</f>
        <v>9</v>
      </c>
      <c r="H141" s="1232">
        <f>H79+'Statistik Vorrunde - Tabelle 1-'!H15</f>
        <v>4</v>
      </c>
      <c r="I141" s="1229">
        <f>(('Statistik Vorrunde - Tabelle 2'!Z15+'Statistik Vorrunde - Tabelle 2'!AI15+'Statistik Vorrunde - Tabelle 2'!AR15+'Statistik Vorrunde - Tabelle 2'!BA15+'Statistik Vorrunde - Tabelle 2'!BJ15+L51+U51+AD51+AM51+AV51+BE51+BN51+BW51+CF51+CO51+CX51+DG51+DP51+DY51+EH51+EQ51+EZ51)*100%)/(EY51+EP51+EG51+DX51+DO51+DF51+CW51+CN51+CE51+BV51+BM51+BD51+AU51+AL51+AC51+T51+J51+'Statistik Vorrunde - Tabelle 2'!BI15+'Statistik Vorrunde - Tabelle 2'!AZ15+'Statistik Vorrunde - Tabelle 2'!AQ15+'Statistik Vorrunde - Tabelle 2'!AH15+'Statistik Vorrunde - Tabelle 2'!Y15)</f>
        <v>0.866666666666667</v>
      </c>
      <c r="J141" s="1218">
        <f>'Statistik Vorrunde - Tabelle 2'!Z15+'Statistik Vorrunde - Tabelle 2'!AI15+'Statistik Vorrunde - Tabelle 2'!AR15+'Statistik Vorrunde - Tabelle 2'!BA15+'Statistik Vorrunde - Tabelle 2'!BJ15+L51+U51+AD51+AM51+AV51+BE51+BN51+BW51+CF51+CO51+CX51+DG51+DP51+DY51+EH51+EQ51+EZ51</f>
        <v>39</v>
      </c>
      <c r="K141" s="1220">
        <f>K$79+'Statistik Vorrunde - Tabelle 1-'!J15</f>
        <v>8</v>
      </c>
      <c r="L141" s="1213">
        <f>(G141*100%)/(G141+E141)</f>
        <v>0.5</v>
      </c>
      <c r="M141" s="1221">
        <v>0.8</v>
      </c>
      <c r="N141" s="1217">
        <v>2.7</v>
      </c>
      <c r="O141" s="1222">
        <v>0</v>
      </c>
      <c r="P141" s="1222">
        <v>1.1</v>
      </c>
      <c r="Q141" s="1217">
        <v>0.5</v>
      </c>
      <c r="R141" s="517"/>
      <c r="S141" s="517"/>
      <c r="T141" s="517"/>
      <c r="U141" s="517"/>
      <c r="V141" s="517"/>
      <c r="W141" s="517"/>
      <c r="X141" s="517"/>
      <c r="Y141" s="517"/>
      <c r="Z141" s="517"/>
      <c r="AA141" s="517"/>
      <c r="AB141" s="518"/>
      <c r="AC141" s="1183"/>
      <c r="AD141" s="1184"/>
      <c r="AE141" s="1183"/>
      <c r="AF141" s="1184"/>
      <c r="AG141" s="1183"/>
      <c r="AH141" s="1184"/>
      <c r="AI141" s="1183"/>
      <c r="AJ141" s="1184"/>
      <c r="AK141" s="1183"/>
      <c r="AL141" s="1184"/>
      <c r="AM141" s="1183"/>
      <c r="AN141" s="1184"/>
      <c r="AO141" s="1183"/>
      <c r="AP141" s="1184"/>
      <c r="AQ141" s="1183"/>
      <c r="AR141" s="1184"/>
      <c r="AS141" s="1183"/>
      <c r="AT141" s="1184"/>
      <c r="AU141" s="1183"/>
      <c r="AV141" s="1183"/>
      <c r="AW141" s="1183"/>
      <c r="AX141" s="1183"/>
      <c r="AY141" s="1183"/>
      <c r="AZ141" s="1183"/>
      <c r="BA141" s="1183"/>
      <c r="BB141" s="1183"/>
      <c r="BC141" s="1183"/>
      <c r="BD141" s="1183"/>
      <c r="BE141" s="1183"/>
      <c r="BF141" s="1183"/>
      <c r="BG141" s="1183"/>
      <c r="BH141" s="1183"/>
      <c r="BI141" s="1183"/>
      <c r="BJ141" s="1183"/>
      <c r="BK141" s="1183"/>
      <c r="BL141" s="1183"/>
      <c r="BM141" s="1183"/>
      <c r="BN141" s="1183"/>
      <c r="BO141" s="1183"/>
      <c r="BP141" s="1183"/>
      <c r="BQ141" s="1183"/>
      <c r="BR141" s="1183"/>
      <c r="BS141" s="1183"/>
      <c r="BT141" s="1183"/>
      <c r="BU141" s="1183"/>
      <c r="BV141" s="1183"/>
      <c r="BW141" s="1183"/>
      <c r="BX141" s="1183"/>
      <c r="BY141" s="1183"/>
      <c r="BZ141" s="1183"/>
      <c r="CA141" s="1183"/>
      <c r="CB141" s="1183"/>
      <c r="CC141" s="1183"/>
      <c r="CD141" s="1183"/>
      <c r="CE141" s="1183"/>
      <c r="CF141" s="1183"/>
      <c r="CG141" s="1183"/>
      <c r="CH141" s="1183"/>
      <c r="CI141" s="1183"/>
      <c r="CJ141" s="1183"/>
      <c r="CK141" s="1183"/>
      <c r="CL141" s="1183"/>
      <c r="CM141" s="1183"/>
      <c r="CN141" s="1183"/>
      <c r="CO141" s="1183"/>
      <c r="CP141" s="1183"/>
      <c r="CQ141" s="1183"/>
      <c r="CR141" s="1183"/>
      <c r="CS141" s="1183"/>
      <c r="CT141" s="1183"/>
      <c r="CU141" s="1183"/>
      <c r="CV141" s="1183"/>
      <c r="CW141" s="1183"/>
      <c r="CX141" s="1183"/>
      <c r="CY141" s="1183"/>
      <c r="CZ141" s="1183"/>
      <c r="DA141" s="1183"/>
      <c r="DB141" s="1183"/>
      <c r="DC141" s="1183"/>
      <c r="DD141" s="1183"/>
      <c r="DE141" s="1183"/>
      <c r="DF141" s="1183"/>
      <c r="DG141" s="1183"/>
      <c r="DH141" s="1183"/>
      <c r="DI141" s="1183"/>
      <c r="DJ141" s="1183"/>
      <c r="DK141" s="1183"/>
      <c r="DL141" s="1183"/>
      <c r="DM141" s="1183"/>
      <c r="DN141" s="1183"/>
      <c r="DO141" s="1183"/>
      <c r="DP141" s="1183"/>
      <c r="DQ141" s="1183"/>
      <c r="DR141" s="1183"/>
      <c r="DS141" s="1183"/>
      <c r="DT141" s="1183"/>
      <c r="DU141" s="1183"/>
      <c r="DV141" s="1183"/>
      <c r="DW141" s="1183"/>
      <c r="DX141" s="1183"/>
      <c r="DY141" s="1183"/>
      <c r="DZ141" s="1183"/>
      <c r="EA141" s="1183"/>
      <c r="EB141" s="1183"/>
      <c r="EC141" s="1183"/>
      <c r="ED141" s="1183"/>
      <c r="EE141" s="1183"/>
      <c r="EF141" s="1183"/>
      <c r="EG141" s="1183"/>
      <c r="EH141" s="1183"/>
      <c r="EI141" s="1183"/>
      <c r="EJ141" s="1183"/>
      <c r="EK141" s="1183"/>
      <c r="EL141" s="1183"/>
      <c r="EM141" s="1183"/>
      <c r="EN141" s="1183"/>
      <c r="EO141" s="1183"/>
      <c r="EP141" s="1183"/>
      <c r="EQ141" s="1183"/>
      <c r="ER141" s="1183"/>
      <c r="ES141" s="1183"/>
      <c r="ET141" s="1183"/>
      <c r="EU141" s="1183"/>
      <c r="EV141" s="1183"/>
      <c r="EW141" s="1183"/>
      <c r="EX141" s="1183"/>
      <c r="EY141" s="1183"/>
      <c r="EZ141" s="1183"/>
      <c r="FA141" s="1183"/>
      <c r="FB141" s="1183"/>
    </row>
    <row r="142" ht="30.9" customHeight="1">
      <c r="A142" t="s" s="1207">
        <v>65</v>
      </c>
      <c r="B142" s="1208">
        <f>((C142*2)+G142+(D142*2))/((K142*2.5)+(E142*1.5)+(F142*2.5))</f>
        <v>0.333333333333333</v>
      </c>
      <c r="C142" s="1209">
        <f>C$80+'Statistik Vorrunde - Tabelle 1-'!C20</f>
        <v>0</v>
      </c>
      <c r="D142" s="1209">
        <f>D$80+'Statistik Vorrunde - Tabelle 1-'!D20</f>
        <v>0</v>
      </c>
      <c r="E142" s="1209">
        <f>E$80+'Statistik Vorrunde - Tabelle 1-'!E20</f>
        <v>2</v>
      </c>
      <c r="F142" s="1209">
        <f>F$80+'Statistik Vorrunde - Tabelle 1-'!F20</f>
        <v>0</v>
      </c>
      <c r="G142" s="1209">
        <f>G$80+'Statistik Vorrunde - Tabelle 1-'!G20</f>
        <v>1</v>
      </c>
      <c r="H142" s="1232">
        <f>H80+'Statistik Vorrunde - Tabelle 1-'!H20</f>
        <v>1</v>
      </c>
      <c r="I142" s="1211">
        <f>I80</f>
      </c>
      <c r="J142" s="1211"/>
      <c r="K142" s="1212">
        <f>K$80+'Statistik Vorrunde - Tabelle 1-'!J20</f>
        <v>0</v>
      </c>
      <c r="L142" s="1223">
        <f>(G142*100%)/(G142+E142)</f>
        <v>0.333333333333333</v>
      </c>
      <c r="M142" s="1224"/>
      <c r="N142" s="1215">
        <v>0.7</v>
      </c>
      <c r="O142" s="173"/>
      <c r="P142" s="517"/>
      <c r="Q142" s="1215">
        <v>1</v>
      </c>
      <c r="R142" s="517"/>
      <c r="S142" s="517"/>
      <c r="T142" s="517"/>
      <c r="U142" s="517"/>
      <c r="V142" s="517"/>
      <c r="W142" s="517"/>
      <c r="X142" s="517"/>
      <c r="Y142" s="517"/>
      <c r="Z142" s="517"/>
      <c r="AA142" s="517"/>
      <c r="AB142" s="518"/>
      <c r="AC142" s="1183"/>
      <c r="AD142" s="1184"/>
      <c r="AE142" s="1183"/>
      <c r="AF142" s="1184"/>
      <c r="AG142" s="1183"/>
      <c r="AH142" s="1184"/>
      <c r="AI142" s="1183"/>
      <c r="AJ142" s="1184"/>
      <c r="AK142" s="1183"/>
      <c r="AL142" s="1184"/>
      <c r="AM142" s="1183"/>
      <c r="AN142" s="1184"/>
      <c r="AO142" s="1183"/>
      <c r="AP142" s="1184"/>
      <c r="AQ142" s="1183"/>
      <c r="AR142" s="1184"/>
      <c r="AS142" s="1183"/>
      <c r="AT142" s="1184"/>
      <c r="AU142" s="1183"/>
      <c r="AV142" s="1183"/>
      <c r="AW142" s="1183"/>
      <c r="AX142" s="1183"/>
      <c r="AY142" s="1183"/>
      <c r="AZ142" s="1183"/>
      <c r="BA142" s="1183"/>
      <c r="BB142" s="1183"/>
      <c r="BC142" s="1183"/>
      <c r="BD142" s="1183"/>
      <c r="BE142" s="1183"/>
      <c r="BF142" s="1183"/>
      <c r="BG142" s="1183"/>
      <c r="BH142" s="1183"/>
      <c r="BI142" s="1183"/>
      <c r="BJ142" s="1183"/>
      <c r="BK142" s="1183"/>
      <c r="BL142" s="1183"/>
      <c r="BM142" s="1183"/>
      <c r="BN142" s="1183"/>
      <c r="BO142" s="1183"/>
      <c r="BP142" s="1183"/>
      <c r="BQ142" s="1183"/>
      <c r="BR142" s="1183"/>
      <c r="BS142" s="1183"/>
      <c r="BT142" s="1183"/>
      <c r="BU142" s="1183"/>
      <c r="BV142" s="1183"/>
      <c r="BW142" s="1183"/>
      <c r="BX142" s="1183"/>
      <c r="BY142" s="1183"/>
      <c r="BZ142" s="1183"/>
      <c r="CA142" s="1183"/>
      <c r="CB142" s="1183"/>
      <c r="CC142" s="1183"/>
      <c r="CD142" s="1183"/>
      <c r="CE142" s="1183"/>
      <c r="CF142" s="1183"/>
      <c r="CG142" s="1183"/>
      <c r="CH142" s="1183"/>
      <c r="CI142" s="1183"/>
      <c r="CJ142" s="1183"/>
      <c r="CK142" s="1183"/>
      <c r="CL142" s="1183"/>
      <c r="CM142" s="1183"/>
      <c r="CN142" s="1183"/>
      <c r="CO142" s="1183"/>
      <c r="CP142" s="1183"/>
      <c r="CQ142" s="1183"/>
      <c r="CR142" s="1183"/>
      <c r="CS142" s="1183"/>
      <c r="CT142" s="1183"/>
      <c r="CU142" s="1183"/>
      <c r="CV142" s="1183"/>
      <c r="CW142" s="1183"/>
      <c r="CX142" s="1183"/>
      <c r="CY142" s="1183"/>
      <c r="CZ142" s="1183"/>
      <c r="DA142" s="1183"/>
      <c r="DB142" s="1183"/>
      <c r="DC142" s="1183"/>
      <c r="DD142" s="1183"/>
      <c r="DE142" s="1183"/>
      <c r="DF142" s="1183"/>
      <c r="DG142" s="1183"/>
      <c r="DH142" s="1183"/>
      <c r="DI142" s="1183"/>
      <c r="DJ142" s="1183"/>
      <c r="DK142" s="1183"/>
      <c r="DL142" s="1183"/>
      <c r="DM142" s="1183"/>
      <c r="DN142" s="1183"/>
      <c r="DO142" s="1183"/>
      <c r="DP142" s="1183"/>
      <c r="DQ142" s="1183"/>
      <c r="DR142" s="1183"/>
      <c r="DS142" s="1183"/>
      <c r="DT142" s="1183"/>
      <c r="DU142" s="1183"/>
      <c r="DV142" s="1183"/>
      <c r="DW142" s="1183"/>
      <c r="DX142" s="1183"/>
      <c r="DY142" s="1183"/>
      <c r="DZ142" s="1183"/>
      <c r="EA142" s="1183"/>
      <c r="EB142" s="1183"/>
      <c r="EC142" s="1183"/>
      <c r="ED142" s="1183"/>
      <c r="EE142" s="1183"/>
      <c r="EF142" s="1183"/>
      <c r="EG142" s="1183"/>
      <c r="EH142" s="1183"/>
      <c r="EI142" s="1183"/>
      <c r="EJ142" s="1183"/>
      <c r="EK142" s="1183"/>
      <c r="EL142" s="1183"/>
      <c r="EM142" s="1183"/>
      <c r="EN142" s="1183"/>
      <c r="EO142" s="1183"/>
      <c r="EP142" s="1183"/>
      <c r="EQ142" s="1183"/>
      <c r="ER142" s="1183"/>
      <c r="ES142" s="1183"/>
      <c r="ET142" s="1183"/>
      <c r="EU142" s="1183"/>
      <c r="EV142" s="1183"/>
      <c r="EW142" s="1183"/>
      <c r="EX142" s="1183"/>
      <c r="EY142" s="1183"/>
      <c r="EZ142" s="1183"/>
      <c r="FA142" s="1183"/>
      <c r="FB142" s="1183"/>
    </row>
    <row r="143" ht="30.9" customHeight="1">
      <c r="A143" t="s" s="1216">
        <v>69</v>
      </c>
      <c r="B143" s="1217">
        <f>((C143*2)+G143+(D143*2))/((K143*2.5)+(E143*1.5)+(F143*2.5))</f>
        <v>2.08695652173913</v>
      </c>
      <c r="C143" s="1218">
        <f>C$81+'Statistik Vorrunde - Tabelle 1-'!C16</f>
        <v>15</v>
      </c>
      <c r="D143" s="1218">
        <f>D$81+'Statistik Vorrunde - Tabelle 1-'!D16</f>
        <v>11</v>
      </c>
      <c r="E143" s="1218">
        <f>E$81+'Statistik Vorrunde - Tabelle 1-'!E16</f>
        <v>8</v>
      </c>
      <c r="F143" s="1218">
        <f>F$81+'Statistik Vorrunde - Tabelle 1-'!F16</f>
        <v>5</v>
      </c>
      <c r="G143" s="1218">
        <f>G$81+'Statistik Vorrunde - Tabelle 1-'!G16</f>
        <v>20</v>
      </c>
      <c r="H143" s="1233">
        <f>H81+'Statistik Vorrunde - Tabelle 1-'!H16</f>
        <v>11</v>
      </c>
      <c r="I143" s="1229">
        <f>I81</f>
      </c>
      <c r="J143" s="1219"/>
      <c r="K143" s="1220">
        <f>K$81+'Statistik Vorrunde - Tabelle 1-'!J16</f>
        <v>4</v>
      </c>
      <c r="L143" s="1213">
        <f>(G143*100%)/(G143+E143)</f>
        <v>0.714285714285714</v>
      </c>
      <c r="M143" s="1225">
        <v>3</v>
      </c>
      <c r="N143" s="1217">
        <v>3.7</v>
      </c>
      <c r="O143" s="1217">
        <v>0.4</v>
      </c>
      <c r="P143" s="173"/>
      <c r="Q143" s="1222">
        <v>0</v>
      </c>
      <c r="R143" s="517"/>
      <c r="S143" s="517"/>
      <c r="T143" s="517"/>
      <c r="U143" s="517"/>
      <c r="V143" s="517"/>
      <c r="W143" s="517"/>
      <c r="X143" s="517"/>
      <c r="Y143" s="517"/>
      <c r="Z143" s="517"/>
      <c r="AA143" s="517"/>
      <c r="AB143" s="518"/>
      <c r="AC143" s="1183"/>
      <c r="AD143" s="1184"/>
      <c r="AE143" s="1183"/>
      <c r="AF143" s="1184"/>
      <c r="AG143" s="1183"/>
      <c r="AH143" s="1184"/>
      <c r="AI143" s="1183"/>
      <c r="AJ143" s="1184"/>
      <c r="AK143" s="1183"/>
      <c r="AL143" s="1184"/>
      <c r="AM143" s="1183"/>
      <c r="AN143" s="1184"/>
      <c r="AO143" s="1183"/>
      <c r="AP143" s="1184"/>
      <c r="AQ143" s="1183"/>
      <c r="AR143" s="1184"/>
      <c r="AS143" s="1183"/>
      <c r="AT143" s="1184"/>
      <c r="AU143" s="1183"/>
      <c r="AV143" s="1183"/>
      <c r="AW143" s="1183"/>
      <c r="AX143" s="1183"/>
      <c r="AY143" s="1183"/>
      <c r="AZ143" s="1183"/>
      <c r="BA143" s="1183"/>
      <c r="BB143" s="1183"/>
      <c r="BC143" s="1183"/>
      <c r="BD143" s="1183"/>
      <c r="BE143" s="1183"/>
      <c r="BF143" s="1183"/>
      <c r="BG143" s="1183"/>
      <c r="BH143" s="1183"/>
      <c r="BI143" s="1183"/>
      <c r="BJ143" s="1183"/>
      <c r="BK143" s="1183"/>
      <c r="BL143" s="1183"/>
      <c r="BM143" s="1183"/>
      <c r="BN143" s="1183"/>
      <c r="BO143" s="1183"/>
      <c r="BP143" s="1183"/>
      <c r="BQ143" s="1183"/>
      <c r="BR143" s="1183"/>
      <c r="BS143" s="1183"/>
      <c r="BT143" s="1183"/>
      <c r="BU143" s="1183"/>
      <c r="BV143" s="1183"/>
      <c r="BW143" s="1183"/>
      <c r="BX143" s="1183"/>
      <c r="BY143" s="1183"/>
      <c r="BZ143" s="1183"/>
      <c r="CA143" s="1183"/>
      <c r="CB143" s="1183"/>
      <c r="CC143" s="1183"/>
      <c r="CD143" s="1183"/>
      <c r="CE143" s="1183"/>
      <c r="CF143" s="1183"/>
      <c r="CG143" s="1183"/>
      <c r="CH143" s="1183"/>
      <c r="CI143" s="1183"/>
      <c r="CJ143" s="1183"/>
      <c r="CK143" s="1183"/>
      <c r="CL143" s="1183"/>
      <c r="CM143" s="1183"/>
      <c r="CN143" s="1183"/>
      <c r="CO143" s="1183"/>
      <c r="CP143" s="1183"/>
      <c r="CQ143" s="1183"/>
      <c r="CR143" s="1183"/>
      <c r="CS143" s="1183"/>
      <c r="CT143" s="1183"/>
      <c r="CU143" s="1183"/>
      <c r="CV143" s="1183"/>
      <c r="CW143" s="1183"/>
      <c r="CX143" s="1183"/>
      <c r="CY143" s="1183"/>
      <c r="CZ143" s="1183"/>
      <c r="DA143" s="1183"/>
      <c r="DB143" s="1183"/>
      <c r="DC143" s="1183"/>
      <c r="DD143" s="1183"/>
      <c r="DE143" s="1183"/>
      <c r="DF143" s="1183"/>
      <c r="DG143" s="1183"/>
      <c r="DH143" s="1183"/>
      <c r="DI143" s="1183"/>
      <c r="DJ143" s="1183"/>
      <c r="DK143" s="1183"/>
      <c r="DL143" s="1183"/>
      <c r="DM143" s="1183"/>
      <c r="DN143" s="1183"/>
      <c r="DO143" s="1183"/>
      <c r="DP143" s="1183"/>
      <c r="DQ143" s="1183"/>
      <c r="DR143" s="1183"/>
      <c r="DS143" s="1183"/>
      <c r="DT143" s="1183"/>
      <c r="DU143" s="1183"/>
      <c r="DV143" s="1183"/>
      <c r="DW143" s="1183"/>
      <c r="DX143" s="1183"/>
      <c r="DY143" s="1183"/>
      <c r="DZ143" s="1183"/>
      <c r="EA143" s="1183"/>
      <c r="EB143" s="1183"/>
      <c r="EC143" s="1183"/>
      <c r="ED143" s="1183"/>
      <c r="EE143" s="1183"/>
      <c r="EF143" s="1183"/>
      <c r="EG143" s="1183"/>
      <c r="EH143" s="1183"/>
      <c r="EI143" s="1183"/>
      <c r="EJ143" s="1183"/>
      <c r="EK143" s="1183"/>
      <c r="EL143" s="1183"/>
      <c r="EM143" s="1183"/>
      <c r="EN143" s="1183"/>
      <c r="EO143" s="1183"/>
      <c r="EP143" s="1183"/>
      <c r="EQ143" s="1183"/>
      <c r="ER143" s="1183"/>
      <c r="ES143" s="1183"/>
      <c r="ET143" s="1183"/>
      <c r="EU143" s="1183"/>
      <c r="EV143" s="1183"/>
      <c r="EW143" s="1183"/>
      <c r="EX143" s="1183"/>
      <c r="EY143" s="1183"/>
      <c r="EZ143" s="1183"/>
      <c r="FA143" s="1183"/>
      <c r="FB143" s="1183"/>
    </row>
    <row r="144" ht="30.9" customHeight="1">
      <c r="A144" t="s" s="1207">
        <v>68</v>
      </c>
      <c r="B144" s="1208">
        <f>((C144*2)+G144+(D144*2))/((K144*2.5)+(E144*1.5)+(F144*2.5))</f>
        <v>0.982456140350877</v>
      </c>
      <c r="C144" s="1209">
        <f>C$82+'Statistik Vorrunde - Tabelle 1-'!C17</f>
        <v>19</v>
      </c>
      <c r="D144" s="1209">
        <f>D$82+'Statistik Vorrunde - Tabelle 1-'!D17</f>
        <v>7</v>
      </c>
      <c r="E144" s="1209">
        <f>E$82+'Statistik Vorrunde - Tabelle 1-'!E17</f>
        <v>17</v>
      </c>
      <c r="F144" s="1209">
        <f>F$82+'Statistik Vorrunde - Tabelle 1-'!F17</f>
        <v>10</v>
      </c>
      <c r="G144" s="1209">
        <f>G$82+'Statistik Vorrunde - Tabelle 1-'!G17</f>
        <v>32</v>
      </c>
      <c r="H144" s="1233">
        <f>H82+'Statistik Vorrunde - Tabelle 1-'!H17</f>
        <v>28</v>
      </c>
      <c r="I144" s="1230">
        <f>I82</f>
      </c>
      <c r="J144" s="1211"/>
      <c r="K144" s="1212">
        <f>K$82+'Statistik Vorrunde - Tabelle 1-'!J17</f>
        <v>14</v>
      </c>
      <c r="L144" s="1213">
        <f>(G144*100%)/(G144+E144)</f>
        <v>0.653061224489796</v>
      </c>
      <c r="M144" s="1231">
        <v>1.2</v>
      </c>
      <c r="N144" s="1227">
        <v>3</v>
      </c>
      <c r="O144" s="1227">
        <v>1</v>
      </c>
      <c r="P144" s="1227">
        <v>0.2</v>
      </c>
      <c r="Q144" s="173"/>
      <c r="R144" s="517"/>
      <c r="S144" s="517"/>
      <c r="T144" s="517"/>
      <c r="U144" s="517"/>
      <c r="V144" s="517"/>
      <c r="W144" s="517"/>
      <c r="X144" s="517"/>
      <c r="Y144" s="517"/>
      <c r="Z144" s="517"/>
      <c r="AA144" s="517"/>
      <c r="AB144" s="518"/>
      <c r="AC144" s="1183"/>
      <c r="AD144" s="1184"/>
      <c r="AE144" s="1183"/>
      <c r="AF144" s="1184"/>
      <c r="AG144" s="1183"/>
      <c r="AH144" s="1184"/>
      <c r="AI144" s="1183"/>
      <c r="AJ144" s="1184"/>
      <c r="AK144" s="1183"/>
      <c r="AL144" s="1184"/>
      <c r="AM144" s="1183"/>
      <c r="AN144" s="1184"/>
      <c r="AO144" s="1183"/>
      <c r="AP144" s="1184"/>
      <c r="AQ144" s="1183"/>
      <c r="AR144" s="1184"/>
      <c r="AS144" s="1183"/>
      <c r="AT144" s="1184"/>
      <c r="AU144" s="1183"/>
      <c r="AV144" s="1183"/>
      <c r="AW144" s="1183"/>
      <c r="AX144" s="1183"/>
      <c r="AY144" s="1183"/>
      <c r="AZ144" s="1183"/>
      <c r="BA144" s="1183"/>
      <c r="BB144" s="1183"/>
      <c r="BC144" s="1183"/>
      <c r="BD144" s="1183"/>
      <c r="BE144" s="1183"/>
      <c r="BF144" s="1183"/>
      <c r="BG144" s="1183"/>
      <c r="BH144" s="1183"/>
      <c r="BI144" s="1183"/>
      <c r="BJ144" s="1183"/>
      <c r="BK144" s="1183"/>
      <c r="BL144" s="1183"/>
      <c r="BM144" s="1183"/>
      <c r="BN144" s="1183"/>
      <c r="BO144" s="1183"/>
      <c r="BP144" s="1183"/>
      <c r="BQ144" s="1183"/>
      <c r="BR144" s="1183"/>
      <c r="BS144" s="1183"/>
      <c r="BT144" s="1183"/>
      <c r="BU144" s="1183"/>
      <c r="BV144" s="1183"/>
      <c r="BW144" s="1183"/>
      <c r="BX144" s="1183"/>
      <c r="BY144" s="1183"/>
      <c r="BZ144" s="1183"/>
      <c r="CA144" s="1183"/>
      <c r="CB144" s="1183"/>
      <c r="CC144" s="1183"/>
      <c r="CD144" s="1183"/>
      <c r="CE144" s="1183"/>
      <c r="CF144" s="1183"/>
      <c r="CG144" s="1183"/>
      <c r="CH144" s="1183"/>
      <c r="CI144" s="1183"/>
      <c r="CJ144" s="1183"/>
      <c r="CK144" s="1183"/>
      <c r="CL144" s="1183"/>
      <c r="CM144" s="1183"/>
      <c r="CN144" s="1183"/>
      <c r="CO144" s="1183"/>
      <c r="CP144" s="1183"/>
      <c r="CQ144" s="1183"/>
      <c r="CR144" s="1183"/>
      <c r="CS144" s="1183"/>
      <c r="CT144" s="1183"/>
      <c r="CU144" s="1183"/>
      <c r="CV144" s="1183"/>
      <c r="CW144" s="1183"/>
      <c r="CX144" s="1183"/>
      <c r="CY144" s="1183"/>
      <c r="CZ144" s="1183"/>
      <c r="DA144" s="1183"/>
      <c r="DB144" s="1183"/>
      <c r="DC144" s="1183"/>
      <c r="DD144" s="1183"/>
      <c r="DE144" s="1183"/>
      <c r="DF144" s="1183"/>
      <c r="DG144" s="1183"/>
      <c r="DH144" s="1183"/>
      <c r="DI144" s="1183"/>
      <c r="DJ144" s="1183"/>
      <c r="DK144" s="1183"/>
      <c r="DL144" s="1183"/>
      <c r="DM144" s="1183"/>
      <c r="DN144" s="1183"/>
      <c r="DO144" s="1183"/>
      <c r="DP144" s="1183"/>
      <c r="DQ144" s="1183"/>
      <c r="DR144" s="1183"/>
      <c r="DS144" s="1183"/>
      <c r="DT144" s="1183"/>
      <c r="DU144" s="1183"/>
      <c r="DV144" s="1183"/>
      <c r="DW144" s="1183"/>
      <c r="DX144" s="1183"/>
      <c r="DY144" s="1183"/>
      <c r="DZ144" s="1183"/>
      <c r="EA144" s="1183"/>
      <c r="EB144" s="1183"/>
      <c r="EC144" s="1183"/>
      <c r="ED144" s="1183"/>
      <c r="EE144" s="1183"/>
      <c r="EF144" s="1183"/>
      <c r="EG144" s="1183"/>
      <c r="EH144" s="1183"/>
      <c r="EI144" s="1183"/>
      <c r="EJ144" s="1183"/>
      <c r="EK144" s="1183"/>
      <c r="EL144" s="1183"/>
      <c r="EM144" s="1183"/>
      <c r="EN144" s="1183"/>
      <c r="EO144" s="1183"/>
      <c r="EP144" s="1183"/>
      <c r="EQ144" s="1183"/>
      <c r="ER144" s="1183"/>
      <c r="ES144" s="1183"/>
      <c r="ET144" s="1183"/>
      <c r="EU144" s="1183"/>
      <c r="EV144" s="1183"/>
      <c r="EW144" s="1183"/>
      <c r="EX144" s="1183"/>
      <c r="EY144" s="1183"/>
      <c r="EZ144" s="1183"/>
      <c r="FA144" s="1183"/>
      <c r="FB144" s="1183"/>
    </row>
    <row r="145" ht="30.9" customHeight="1">
      <c r="A145" t="s" s="1216">
        <v>70</v>
      </c>
      <c r="B145" s="1217">
        <f>((C145*2)+G145+(D145*2))/((K145*2.5)+(E145*1.5)+(F145*2.5))</f>
        <v>0.923076923076923</v>
      </c>
      <c r="C145" s="1218">
        <f>C$83+'Statistik Vorrunde - Tabelle 1-'!C18</f>
        <v>0</v>
      </c>
      <c r="D145" s="1218">
        <f>D$83+'Statistik Vorrunde - Tabelle 1-'!D18</f>
        <v>2</v>
      </c>
      <c r="E145" s="1218">
        <f>E$83+'Statistik Vorrunde - Tabelle 1-'!E18</f>
        <v>1</v>
      </c>
      <c r="F145" s="1218">
        <f>F$83+'Statistik Vorrunde - Tabelle 1-'!F18</f>
        <v>2</v>
      </c>
      <c r="G145" s="1218">
        <f>G$83+'Statistik Vorrunde - Tabelle 1-'!G18</f>
        <v>2</v>
      </c>
      <c r="H145" s="1233">
        <f>H83+'Statistik Vorrunde - Tabelle 1-'!H18</f>
        <v>2</v>
      </c>
      <c r="I145" s="1229">
        <f>I83</f>
      </c>
      <c r="J145" s="1219"/>
      <c r="K145" s="1220">
        <f>K$83+'Statistik Vorrunde - Tabelle 1-'!J18</f>
        <v>0</v>
      </c>
      <c r="L145" s="1223">
        <f>(G145*100%)/(G145+E145)</f>
        <v>0.666666666666667</v>
      </c>
      <c r="M145" s="1224"/>
      <c r="N145" s="173"/>
      <c r="O145" s="173"/>
      <c r="P145" s="173"/>
      <c r="Q145" s="1222">
        <v>0.5</v>
      </c>
      <c r="R145" s="517"/>
      <c r="S145" s="517"/>
      <c r="T145" s="517"/>
      <c r="U145" s="517"/>
      <c r="V145" s="517"/>
      <c r="W145" s="517"/>
      <c r="X145" s="517"/>
      <c r="Y145" s="517"/>
      <c r="Z145" s="517"/>
      <c r="AA145" s="517"/>
      <c r="AB145" s="518"/>
      <c r="AC145" s="1183"/>
      <c r="AD145" s="1184"/>
      <c r="AE145" s="1183"/>
      <c r="AF145" s="1184"/>
      <c r="AG145" s="1183"/>
      <c r="AH145" s="1184"/>
      <c r="AI145" s="1183"/>
      <c r="AJ145" s="1184"/>
      <c r="AK145" s="1183"/>
      <c r="AL145" s="1184"/>
      <c r="AM145" s="1183"/>
      <c r="AN145" s="1184"/>
      <c r="AO145" s="1183"/>
      <c r="AP145" s="1184"/>
      <c r="AQ145" s="1183"/>
      <c r="AR145" s="1184"/>
      <c r="AS145" s="1183"/>
      <c r="AT145" s="1184"/>
      <c r="AU145" s="1183"/>
      <c r="AV145" s="1183"/>
      <c r="AW145" s="1183"/>
      <c r="AX145" s="1183"/>
      <c r="AY145" s="1183"/>
      <c r="AZ145" s="1183"/>
      <c r="BA145" s="1183"/>
      <c r="BB145" s="1183"/>
      <c r="BC145" s="1183"/>
      <c r="BD145" s="1183"/>
      <c r="BE145" s="1183"/>
      <c r="BF145" s="1183"/>
      <c r="BG145" s="1183"/>
      <c r="BH145" s="1183"/>
      <c r="BI145" s="1183"/>
      <c r="BJ145" s="1183"/>
      <c r="BK145" s="1183"/>
      <c r="BL145" s="1183"/>
      <c r="BM145" s="1183"/>
      <c r="BN145" s="1183"/>
      <c r="BO145" s="1183"/>
      <c r="BP145" s="1183"/>
      <c r="BQ145" s="1183"/>
      <c r="BR145" s="1183"/>
      <c r="BS145" s="1183"/>
      <c r="BT145" s="1183"/>
      <c r="BU145" s="1183"/>
      <c r="BV145" s="1183"/>
      <c r="BW145" s="1183"/>
      <c r="BX145" s="1183"/>
      <c r="BY145" s="1183"/>
      <c r="BZ145" s="1183"/>
      <c r="CA145" s="1183"/>
      <c r="CB145" s="1183"/>
      <c r="CC145" s="1183"/>
      <c r="CD145" s="1183"/>
      <c r="CE145" s="1183"/>
      <c r="CF145" s="1183"/>
      <c r="CG145" s="1183"/>
      <c r="CH145" s="1183"/>
      <c r="CI145" s="1183"/>
      <c r="CJ145" s="1183"/>
      <c r="CK145" s="1183"/>
      <c r="CL145" s="1183"/>
      <c r="CM145" s="1183"/>
      <c r="CN145" s="1183"/>
      <c r="CO145" s="1183"/>
      <c r="CP145" s="1183"/>
      <c r="CQ145" s="1183"/>
      <c r="CR145" s="1183"/>
      <c r="CS145" s="1183"/>
      <c r="CT145" s="1183"/>
      <c r="CU145" s="1183"/>
      <c r="CV145" s="1183"/>
      <c r="CW145" s="1183"/>
      <c r="CX145" s="1183"/>
      <c r="CY145" s="1183"/>
      <c r="CZ145" s="1183"/>
      <c r="DA145" s="1183"/>
      <c r="DB145" s="1183"/>
      <c r="DC145" s="1183"/>
      <c r="DD145" s="1183"/>
      <c r="DE145" s="1183"/>
      <c r="DF145" s="1183"/>
      <c r="DG145" s="1183"/>
      <c r="DH145" s="1183"/>
      <c r="DI145" s="1183"/>
      <c r="DJ145" s="1183"/>
      <c r="DK145" s="1183"/>
      <c r="DL145" s="1183"/>
      <c r="DM145" s="1183"/>
      <c r="DN145" s="1183"/>
      <c r="DO145" s="1183"/>
      <c r="DP145" s="1183"/>
      <c r="DQ145" s="1183"/>
      <c r="DR145" s="1183"/>
      <c r="DS145" s="1183"/>
      <c r="DT145" s="1183"/>
      <c r="DU145" s="1183"/>
      <c r="DV145" s="1183"/>
      <c r="DW145" s="1183"/>
      <c r="DX145" s="1183"/>
      <c r="DY145" s="1183"/>
      <c r="DZ145" s="1183"/>
      <c r="EA145" s="1183"/>
      <c r="EB145" s="1183"/>
      <c r="EC145" s="1183"/>
      <c r="ED145" s="1183"/>
      <c r="EE145" s="1183"/>
      <c r="EF145" s="1183"/>
      <c r="EG145" s="1183"/>
      <c r="EH145" s="1183"/>
      <c r="EI145" s="1183"/>
      <c r="EJ145" s="1183"/>
      <c r="EK145" s="1183"/>
      <c r="EL145" s="1183"/>
      <c r="EM145" s="1183"/>
      <c r="EN145" s="1183"/>
      <c r="EO145" s="1183"/>
      <c r="EP145" s="1183"/>
      <c r="EQ145" s="1183"/>
      <c r="ER145" s="1183"/>
      <c r="ES145" s="1183"/>
      <c r="ET145" s="1183"/>
      <c r="EU145" s="1183"/>
      <c r="EV145" s="1183"/>
      <c r="EW145" s="1183"/>
      <c r="EX145" s="1183"/>
      <c r="EY145" s="1183"/>
      <c r="EZ145" s="1183"/>
      <c r="FA145" s="1183"/>
      <c r="FB145" s="1183"/>
    </row>
    <row r="146" ht="30.9" customHeight="1">
      <c r="A146" s="1207"/>
      <c r="B146" s="1208">
        <f>((C146*2)+G146+(D146*2))/((K146*2.5)+(E146*1.5)+(F146*2.5))</f>
      </c>
      <c r="C146" s="1209">
        <f>C$84</f>
        <v>0</v>
      </c>
      <c r="D146" s="1209">
        <f>D$84</f>
        <v>0</v>
      </c>
      <c r="E146" s="1209">
        <f>E$84</f>
        <v>0</v>
      </c>
      <c r="F146" s="1209">
        <f>F$84</f>
        <v>0</v>
      </c>
      <c r="G146" s="1209">
        <f>G$84</f>
        <v>0</v>
      </c>
      <c r="H146" s="1209">
        <f>H84</f>
        <v>0</v>
      </c>
      <c r="I146" s="1230">
        <f>I84</f>
      </c>
      <c r="J146" s="1211"/>
      <c r="K146" s="1212">
        <f>K$84</f>
        <v>0</v>
      </c>
      <c r="L146" s="1234"/>
      <c r="M146" s="1235"/>
      <c r="N146" s="516"/>
      <c r="O146" s="516"/>
      <c r="P146" s="516"/>
      <c r="Q146" s="517"/>
      <c r="R146" s="517"/>
      <c r="S146" s="517"/>
      <c r="T146" s="517"/>
      <c r="U146" s="517"/>
      <c r="V146" s="517"/>
      <c r="W146" s="517"/>
      <c r="X146" s="517"/>
      <c r="Y146" s="517"/>
      <c r="Z146" s="517"/>
      <c r="AA146" s="517"/>
      <c r="AB146" s="518"/>
      <c r="AC146" s="1183"/>
      <c r="AD146" s="1184"/>
      <c r="AE146" s="1183"/>
      <c r="AF146" s="1184"/>
      <c r="AG146" s="1183"/>
      <c r="AH146" s="1184"/>
      <c r="AI146" s="1183"/>
      <c r="AJ146" s="1184"/>
      <c r="AK146" s="1183"/>
      <c r="AL146" s="1184"/>
      <c r="AM146" s="1183"/>
      <c r="AN146" s="1184"/>
      <c r="AO146" s="1183"/>
      <c r="AP146" s="1184"/>
      <c r="AQ146" s="1183"/>
      <c r="AR146" s="1184"/>
      <c r="AS146" s="1183"/>
      <c r="AT146" s="1184"/>
      <c r="AU146" s="1183"/>
      <c r="AV146" s="1183"/>
      <c r="AW146" s="1183"/>
      <c r="AX146" s="1183"/>
      <c r="AY146" s="1183"/>
      <c r="AZ146" s="1183"/>
      <c r="BA146" s="1183"/>
      <c r="BB146" s="1183"/>
      <c r="BC146" s="1183"/>
      <c r="BD146" s="1183"/>
      <c r="BE146" s="1183"/>
      <c r="BF146" s="1183"/>
      <c r="BG146" s="1183"/>
      <c r="BH146" s="1183"/>
      <c r="BI146" s="1183"/>
      <c r="BJ146" s="1183"/>
      <c r="BK146" s="1183"/>
      <c r="BL146" s="1183"/>
      <c r="BM146" s="1183"/>
      <c r="BN146" s="1183"/>
      <c r="BO146" s="1183"/>
      <c r="BP146" s="1183"/>
      <c r="BQ146" s="1183"/>
      <c r="BR146" s="1183"/>
      <c r="BS146" s="1183"/>
      <c r="BT146" s="1183"/>
      <c r="BU146" s="1183"/>
      <c r="BV146" s="1183"/>
      <c r="BW146" s="1183"/>
      <c r="BX146" s="1183"/>
      <c r="BY146" s="1183"/>
      <c r="BZ146" s="1183"/>
      <c r="CA146" s="1183"/>
      <c r="CB146" s="1183"/>
      <c r="CC146" s="1183"/>
      <c r="CD146" s="1183"/>
      <c r="CE146" s="1183"/>
      <c r="CF146" s="1183"/>
      <c r="CG146" s="1183"/>
      <c r="CH146" s="1183"/>
      <c r="CI146" s="1183"/>
      <c r="CJ146" s="1183"/>
      <c r="CK146" s="1183"/>
      <c r="CL146" s="1183"/>
      <c r="CM146" s="1183"/>
      <c r="CN146" s="1183"/>
      <c r="CO146" s="1183"/>
      <c r="CP146" s="1183"/>
      <c r="CQ146" s="1183"/>
      <c r="CR146" s="1183"/>
      <c r="CS146" s="1183"/>
      <c r="CT146" s="1183"/>
      <c r="CU146" s="1183"/>
      <c r="CV146" s="1183"/>
      <c r="CW146" s="1183"/>
      <c r="CX146" s="1183"/>
      <c r="CY146" s="1183"/>
      <c r="CZ146" s="1183"/>
      <c r="DA146" s="1183"/>
      <c r="DB146" s="1183"/>
      <c r="DC146" s="1183"/>
      <c r="DD146" s="1183"/>
      <c r="DE146" s="1183"/>
      <c r="DF146" s="1183"/>
      <c r="DG146" s="1183"/>
      <c r="DH146" s="1183"/>
      <c r="DI146" s="1183"/>
      <c r="DJ146" s="1183"/>
      <c r="DK146" s="1183"/>
      <c r="DL146" s="1183"/>
      <c r="DM146" s="1183"/>
      <c r="DN146" s="1183"/>
      <c r="DO146" s="1183"/>
      <c r="DP146" s="1183"/>
      <c r="DQ146" s="1183"/>
      <c r="DR146" s="1183"/>
      <c r="DS146" s="1183"/>
      <c r="DT146" s="1183"/>
      <c r="DU146" s="1183"/>
      <c r="DV146" s="1183"/>
      <c r="DW146" s="1183"/>
      <c r="DX146" s="1183"/>
      <c r="DY146" s="1183"/>
      <c r="DZ146" s="1183"/>
      <c r="EA146" s="1183"/>
      <c r="EB146" s="1183"/>
      <c r="EC146" s="1183"/>
      <c r="ED146" s="1183"/>
      <c r="EE146" s="1183"/>
      <c r="EF146" s="1183"/>
      <c r="EG146" s="1183"/>
      <c r="EH146" s="1183"/>
      <c r="EI146" s="1183"/>
      <c r="EJ146" s="1183"/>
      <c r="EK146" s="1183"/>
      <c r="EL146" s="1183"/>
      <c r="EM146" s="1183"/>
      <c r="EN146" s="1183"/>
      <c r="EO146" s="1183"/>
      <c r="EP146" s="1183"/>
      <c r="EQ146" s="1183"/>
      <c r="ER146" s="1183"/>
      <c r="ES146" s="1183"/>
      <c r="ET146" s="1183"/>
      <c r="EU146" s="1183"/>
      <c r="EV146" s="1183"/>
      <c r="EW146" s="1183"/>
      <c r="EX146" s="1183"/>
      <c r="EY146" s="1183"/>
      <c r="EZ146" s="1183"/>
      <c r="FA146" s="1183"/>
      <c r="FB146" s="1183"/>
    </row>
    <row r="147" ht="30.9" customHeight="1">
      <c r="A147" s="1216"/>
      <c r="B147" s="1217">
        <f>((C147*2)+G147+(D147*2))/((K147*2.5)+(E147*1.5)+(F147*2.5))</f>
      </c>
      <c r="C147" s="1218">
        <f>C$85</f>
        <v>0</v>
      </c>
      <c r="D147" s="1218">
        <f>D$85</f>
        <v>0</v>
      </c>
      <c r="E147" s="1218">
        <f>E$85</f>
        <v>0</v>
      </c>
      <c r="F147" s="1218">
        <f>F$85</f>
        <v>0</v>
      </c>
      <c r="G147" s="1218">
        <f>G$85</f>
        <v>0</v>
      </c>
      <c r="H147" s="1218">
        <f>H85</f>
        <v>0</v>
      </c>
      <c r="I147" s="1229">
        <f>I85</f>
      </c>
      <c r="J147" s="1219"/>
      <c r="K147" s="1220">
        <f>K$85</f>
        <v>0</v>
      </c>
      <c r="L147" s="1234"/>
      <c r="M147" s="1235"/>
      <c r="N147" s="173"/>
      <c r="O147" s="173"/>
      <c r="P147" s="173"/>
      <c r="Q147" s="173"/>
      <c r="R147" s="517"/>
      <c r="S147" s="517"/>
      <c r="T147" s="517"/>
      <c r="U147" s="517"/>
      <c r="V147" s="517"/>
      <c r="W147" s="517"/>
      <c r="X147" s="517"/>
      <c r="Y147" s="517"/>
      <c r="Z147" s="517"/>
      <c r="AA147" s="517"/>
      <c r="AB147" s="518"/>
      <c r="AC147" s="1183"/>
      <c r="AD147" s="1184"/>
      <c r="AE147" s="1183"/>
      <c r="AF147" s="1184"/>
      <c r="AG147" s="1183"/>
      <c r="AH147" s="1184"/>
      <c r="AI147" s="1183"/>
      <c r="AJ147" s="1184"/>
      <c r="AK147" s="1183"/>
      <c r="AL147" s="1184"/>
      <c r="AM147" s="1183"/>
      <c r="AN147" s="1184"/>
      <c r="AO147" s="1183"/>
      <c r="AP147" s="1184"/>
      <c r="AQ147" s="1183"/>
      <c r="AR147" s="1184"/>
      <c r="AS147" s="1183"/>
      <c r="AT147" s="1184"/>
      <c r="AU147" s="1183"/>
      <c r="AV147" s="1183"/>
      <c r="AW147" s="1183"/>
      <c r="AX147" s="1183"/>
      <c r="AY147" s="1183"/>
      <c r="AZ147" s="1183"/>
      <c r="BA147" s="1183"/>
      <c r="BB147" s="1183"/>
      <c r="BC147" s="1183"/>
      <c r="BD147" s="1183"/>
      <c r="BE147" s="1183"/>
      <c r="BF147" s="1183"/>
      <c r="BG147" s="1183"/>
      <c r="BH147" s="1183"/>
      <c r="BI147" s="1183"/>
      <c r="BJ147" s="1183"/>
      <c r="BK147" s="1183"/>
      <c r="BL147" s="1183"/>
      <c r="BM147" s="1183"/>
      <c r="BN147" s="1183"/>
      <c r="BO147" s="1183"/>
      <c r="BP147" s="1183"/>
      <c r="BQ147" s="1183"/>
      <c r="BR147" s="1183"/>
      <c r="BS147" s="1183"/>
      <c r="BT147" s="1183"/>
      <c r="BU147" s="1183"/>
      <c r="BV147" s="1183"/>
      <c r="BW147" s="1183"/>
      <c r="BX147" s="1183"/>
      <c r="BY147" s="1183"/>
      <c r="BZ147" s="1183"/>
      <c r="CA147" s="1183"/>
      <c r="CB147" s="1183"/>
      <c r="CC147" s="1183"/>
      <c r="CD147" s="1183"/>
      <c r="CE147" s="1183"/>
      <c r="CF147" s="1183"/>
      <c r="CG147" s="1183"/>
      <c r="CH147" s="1183"/>
      <c r="CI147" s="1183"/>
      <c r="CJ147" s="1183"/>
      <c r="CK147" s="1183"/>
      <c r="CL147" s="1183"/>
      <c r="CM147" s="1183"/>
      <c r="CN147" s="1183"/>
      <c r="CO147" s="1183"/>
      <c r="CP147" s="1183"/>
      <c r="CQ147" s="1183"/>
      <c r="CR147" s="1183"/>
      <c r="CS147" s="1183"/>
      <c r="CT147" s="1183"/>
      <c r="CU147" s="1183"/>
      <c r="CV147" s="1183"/>
      <c r="CW147" s="1183"/>
      <c r="CX147" s="1183"/>
      <c r="CY147" s="1183"/>
      <c r="CZ147" s="1183"/>
      <c r="DA147" s="1183"/>
      <c r="DB147" s="1183"/>
      <c r="DC147" s="1183"/>
      <c r="DD147" s="1183"/>
      <c r="DE147" s="1183"/>
      <c r="DF147" s="1183"/>
      <c r="DG147" s="1183"/>
      <c r="DH147" s="1183"/>
      <c r="DI147" s="1183"/>
      <c r="DJ147" s="1183"/>
      <c r="DK147" s="1183"/>
      <c r="DL147" s="1183"/>
      <c r="DM147" s="1183"/>
      <c r="DN147" s="1183"/>
      <c r="DO147" s="1183"/>
      <c r="DP147" s="1183"/>
      <c r="DQ147" s="1183"/>
      <c r="DR147" s="1183"/>
      <c r="DS147" s="1183"/>
      <c r="DT147" s="1183"/>
      <c r="DU147" s="1183"/>
      <c r="DV147" s="1183"/>
      <c r="DW147" s="1183"/>
      <c r="DX147" s="1183"/>
      <c r="DY147" s="1183"/>
      <c r="DZ147" s="1183"/>
      <c r="EA147" s="1183"/>
      <c r="EB147" s="1183"/>
      <c r="EC147" s="1183"/>
      <c r="ED147" s="1183"/>
      <c r="EE147" s="1183"/>
      <c r="EF147" s="1183"/>
      <c r="EG147" s="1183"/>
      <c r="EH147" s="1183"/>
      <c r="EI147" s="1183"/>
      <c r="EJ147" s="1183"/>
      <c r="EK147" s="1183"/>
      <c r="EL147" s="1183"/>
      <c r="EM147" s="1183"/>
      <c r="EN147" s="1183"/>
      <c r="EO147" s="1183"/>
      <c r="EP147" s="1183"/>
      <c r="EQ147" s="1183"/>
      <c r="ER147" s="1183"/>
      <c r="ES147" s="1183"/>
      <c r="ET147" s="1183"/>
      <c r="EU147" s="1183"/>
      <c r="EV147" s="1183"/>
      <c r="EW147" s="1183"/>
      <c r="EX147" s="1183"/>
      <c r="EY147" s="1183"/>
      <c r="EZ147" s="1183"/>
      <c r="FA147" s="1183"/>
      <c r="FB147" s="1183"/>
    </row>
    <row r="148" ht="30.9" customHeight="1">
      <c r="A148" t="s" s="1236">
        <v>162</v>
      </c>
      <c r="B148" s="1237">
        <f>AVERAGE($B130:$B145)</f>
      </c>
      <c r="C148" s="1238">
        <f>SUM(C130:C147)</f>
        <v>112</v>
      </c>
      <c r="D148" s="1238">
        <f>SUM(D130:D147)</f>
        <v>221</v>
      </c>
      <c r="E148" s="1238">
        <f>SUM(E130:E147)</f>
        <v>211</v>
      </c>
      <c r="F148" s="1238">
        <f>SUM(F130:F147)</f>
        <v>52</v>
      </c>
      <c r="G148" s="1238">
        <f>SUM(G130:G147)</f>
        <v>372</v>
      </c>
      <c r="H148" s="1238">
        <f>SUM(H130:H147)</f>
        <v>210</v>
      </c>
      <c r="I148" s="1239">
        <f>I141</f>
        <v>0.866666666666667</v>
      </c>
      <c r="J148" s="1238">
        <f>SUM(J130:J147)</f>
        <v>39</v>
      </c>
      <c r="K148" s="1240">
        <f>SUM(J130:K147)</f>
        <v>199</v>
      </c>
      <c r="L148" s="1241"/>
      <c r="M148" s="1242">
        <f>(M130+M131+M133+M134+M135+M136+M138+M139+M140+M141+M143+M144)/12</f>
        <v>1.11666666666667</v>
      </c>
      <c r="N148" s="1243">
        <f>(N130+N131+N133+N134+N135+N136+N138+N139+N140+N141+N142+N143+N144)/13</f>
        <v>2.17692307692308</v>
      </c>
      <c r="O148" s="1243">
        <f>(O130+O131+O133+O134+O135+O136+O138+O139+O140+O141+O143+O144)/12</f>
        <v>1.18333333333333</v>
      </c>
      <c r="P148" s="1243">
        <f>(P130+P131+P133+P134+P135+P136+P138+P140+P141+P144)/10</f>
        <v>1.25</v>
      </c>
      <c r="Q148" s="1243">
        <f>(Q130+Q131+Q133+Q134+Q136+Q137+Q138+Q140+Q141+Q142+Q143+Q145)/12</f>
        <v>1.40833333333333</v>
      </c>
      <c r="R148" s="517"/>
      <c r="S148" s="517"/>
      <c r="T148" s="517"/>
      <c r="U148" s="517"/>
      <c r="V148" s="517"/>
      <c r="W148" s="517"/>
      <c r="X148" s="517"/>
      <c r="Y148" s="517"/>
      <c r="Z148" s="517"/>
      <c r="AA148" s="517"/>
      <c r="AB148" s="518"/>
      <c r="AC148" s="1183"/>
      <c r="AD148" s="1184"/>
      <c r="AE148" s="1183"/>
      <c r="AF148" s="1184"/>
      <c r="AG148" s="1183"/>
      <c r="AH148" s="1184"/>
      <c r="AI148" s="1183"/>
      <c r="AJ148" s="1184"/>
      <c r="AK148" s="1183"/>
      <c r="AL148" s="1184"/>
      <c r="AM148" s="1183"/>
      <c r="AN148" s="1184"/>
      <c r="AO148" s="1183"/>
      <c r="AP148" s="1184"/>
      <c r="AQ148" s="1183"/>
      <c r="AR148" s="1184"/>
      <c r="AS148" s="1183"/>
      <c r="AT148" s="1184"/>
      <c r="AU148" s="1183"/>
      <c r="AV148" s="1183"/>
      <c r="AW148" s="1183"/>
      <c r="AX148" s="1183"/>
      <c r="AY148" s="1183"/>
      <c r="AZ148" s="1183"/>
      <c r="BA148" s="1183"/>
      <c r="BB148" s="1183"/>
      <c r="BC148" s="1183"/>
      <c r="BD148" s="1183"/>
      <c r="BE148" s="1183"/>
      <c r="BF148" s="1183"/>
      <c r="BG148" s="1183"/>
      <c r="BH148" s="1183"/>
      <c r="BI148" s="1183"/>
      <c r="BJ148" s="1183"/>
      <c r="BK148" s="1183"/>
      <c r="BL148" s="1183"/>
      <c r="BM148" s="1183"/>
      <c r="BN148" s="1183"/>
      <c r="BO148" s="1183"/>
      <c r="BP148" s="1183"/>
      <c r="BQ148" s="1183"/>
      <c r="BR148" s="1183"/>
      <c r="BS148" s="1183"/>
      <c r="BT148" s="1183"/>
      <c r="BU148" s="1183"/>
      <c r="BV148" s="1183"/>
      <c r="BW148" s="1183"/>
      <c r="BX148" s="1183"/>
      <c r="BY148" s="1183"/>
      <c r="BZ148" s="1183"/>
      <c r="CA148" s="1183"/>
      <c r="CB148" s="1183"/>
      <c r="CC148" s="1183"/>
      <c r="CD148" s="1183"/>
      <c r="CE148" s="1183"/>
      <c r="CF148" s="1183"/>
      <c r="CG148" s="1183"/>
      <c r="CH148" s="1183"/>
      <c r="CI148" s="1183"/>
      <c r="CJ148" s="1183"/>
      <c r="CK148" s="1183"/>
      <c r="CL148" s="1183"/>
      <c r="CM148" s="1183"/>
      <c r="CN148" s="1183"/>
      <c r="CO148" s="1183"/>
      <c r="CP148" s="1183"/>
      <c r="CQ148" s="1183"/>
      <c r="CR148" s="1183"/>
      <c r="CS148" s="1183"/>
      <c r="CT148" s="1183"/>
      <c r="CU148" s="1183"/>
      <c r="CV148" s="1183"/>
      <c r="CW148" s="1183"/>
      <c r="CX148" s="1183"/>
      <c r="CY148" s="1183"/>
      <c r="CZ148" s="1183"/>
      <c r="DA148" s="1183"/>
      <c r="DB148" s="1183"/>
      <c r="DC148" s="1183"/>
      <c r="DD148" s="1183"/>
      <c r="DE148" s="1183"/>
      <c r="DF148" s="1183"/>
      <c r="DG148" s="1183"/>
      <c r="DH148" s="1183"/>
      <c r="DI148" s="1183"/>
      <c r="DJ148" s="1183"/>
      <c r="DK148" s="1183"/>
      <c r="DL148" s="1183"/>
      <c r="DM148" s="1183"/>
      <c r="DN148" s="1183"/>
      <c r="DO148" s="1183"/>
      <c r="DP148" s="1183"/>
      <c r="DQ148" s="1183"/>
      <c r="DR148" s="1183"/>
      <c r="DS148" s="1183"/>
      <c r="DT148" s="1183"/>
      <c r="DU148" s="1183"/>
      <c r="DV148" s="1183"/>
      <c r="DW148" s="1183"/>
      <c r="DX148" s="1183"/>
      <c r="DY148" s="1183"/>
      <c r="DZ148" s="1183"/>
      <c r="EA148" s="1183"/>
      <c r="EB148" s="1183"/>
      <c r="EC148" s="1183"/>
      <c r="ED148" s="1183"/>
      <c r="EE148" s="1183"/>
      <c r="EF148" s="1183"/>
      <c r="EG148" s="1183"/>
      <c r="EH148" s="1183"/>
      <c r="EI148" s="1183"/>
      <c r="EJ148" s="1183"/>
      <c r="EK148" s="1183"/>
      <c r="EL148" s="1183"/>
      <c r="EM148" s="1183"/>
      <c r="EN148" s="1183"/>
      <c r="EO148" s="1183"/>
      <c r="EP148" s="1183"/>
      <c r="EQ148" s="1183"/>
      <c r="ER148" s="1183"/>
      <c r="ES148" s="1183"/>
      <c r="ET148" s="1183"/>
      <c r="EU148" s="1183"/>
      <c r="EV148" s="1183"/>
      <c r="EW148" s="1183"/>
      <c r="EX148" s="1183"/>
      <c r="EY148" s="1183"/>
      <c r="EZ148" s="1183"/>
      <c r="FA148" s="1183"/>
      <c r="FB148" s="1183"/>
    </row>
    <row r="149" ht="30.9" customHeight="1">
      <c r="A149" s="1199"/>
      <c r="B149" t="s" s="1199">
        <v>164</v>
      </c>
      <c r="C149" t="s" s="121">
        <v>82</v>
      </c>
      <c r="D149" t="s" s="121">
        <v>76</v>
      </c>
      <c r="E149" t="s" s="121">
        <v>77</v>
      </c>
      <c r="F149" t="s" s="121">
        <v>78</v>
      </c>
      <c r="G149" t="s" s="121">
        <v>40</v>
      </c>
      <c r="H149" t="s" s="121">
        <v>165</v>
      </c>
      <c r="I149" t="s" s="121">
        <v>80</v>
      </c>
      <c r="J149" t="s" s="121">
        <v>110</v>
      </c>
      <c r="K149" t="s" s="1244">
        <v>274</v>
      </c>
      <c r="L149" s="1120"/>
      <c r="M149" t="s" s="1245">
        <v>310</v>
      </c>
      <c r="N149" s="1205"/>
      <c r="O149" s="1205"/>
      <c r="P149" s="1205"/>
      <c r="Q149" s="1206"/>
      <c r="R149" s="517"/>
      <c r="S149" s="517"/>
      <c r="T149" s="517"/>
      <c r="U149" s="517"/>
      <c r="V149" s="517"/>
      <c r="W149" s="517"/>
      <c r="X149" s="517"/>
      <c r="Y149" s="517"/>
      <c r="Z149" s="517"/>
      <c r="AA149" s="517"/>
      <c r="AB149" s="518"/>
      <c r="AC149" s="1183"/>
      <c r="AD149" s="1184"/>
      <c r="AE149" s="1183"/>
      <c r="AF149" s="1184"/>
      <c r="AG149" s="1183"/>
      <c r="AH149" s="1184"/>
      <c r="AI149" s="1183"/>
      <c r="AJ149" s="1184"/>
      <c r="AK149" s="1183"/>
      <c r="AL149" s="1184"/>
      <c r="AM149" s="1183"/>
      <c r="AN149" s="1184"/>
      <c r="AO149" s="1183"/>
      <c r="AP149" s="1184"/>
      <c r="AQ149" s="1183"/>
      <c r="AR149" s="1184"/>
      <c r="AS149" s="1183"/>
      <c r="AT149" s="1184"/>
      <c r="AU149" s="1183"/>
      <c r="AV149" s="1183"/>
      <c r="AW149" s="1183"/>
      <c r="AX149" s="1183"/>
      <c r="AY149" s="1183"/>
      <c r="AZ149" s="1183"/>
      <c r="BA149" s="1183"/>
      <c r="BB149" s="1183"/>
      <c r="BC149" s="1183"/>
      <c r="BD149" s="1183"/>
      <c r="BE149" s="1183"/>
      <c r="BF149" s="1183"/>
      <c r="BG149" s="1183"/>
      <c r="BH149" s="1183"/>
      <c r="BI149" s="1183"/>
      <c r="BJ149" s="1183"/>
      <c r="BK149" s="1183"/>
      <c r="BL149" s="1183"/>
      <c r="BM149" s="1183"/>
      <c r="BN149" s="1183"/>
      <c r="BO149" s="1183"/>
      <c r="BP149" s="1183"/>
      <c r="BQ149" s="1183"/>
      <c r="BR149" s="1183"/>
      <c r="BS149" s="1183"/>
      <c r="BT149" s="1183"/>
      <c r="BU149" s="1183"/>
      <c r="BV149" s="1183"/>
      <c r="BW149" s="1183"/>
      <c r="BX149" s="1183"/>
      <c r="BY149" s="1183"/>
      <c r="BZ149" s="1183"/>
      <c r="CA149" s="1183"/>
      <c r="CB149" s="1183"/>
      <c r="CC149" s="1183"/>
      <c r="CD149" s="1183"/>
      <c r="CE149" s="1183"/>
      <c r="CF149" s="1183"/>
      <c r="CG149" s="1183"/>
      <c r="CH149" s="1183"/>
      <c r="CI149" s="1183"/>
      <c r="CJ149" s="1183"/>
      <c r="CK149" s="1183"/>
      <c r="CL149" s="1183"/>
      <c r="CM149" s="1183"/>
      <c r="CN149" s="1183"/>
      <c r="CO149" s="1183"/>
      <c r="CP149" s="1183"/>
      <c r="CQ149" s="1183"/>
      <c r="CR149" s="1183"/>
      <c r="CS149" s="1183"/>
      <c r="CT149" s="1183"/>
      <c r="CU149" s="1183"/>
      <c r="CV149" s="1183"/>
      <c r="CW149" s="1183"/>
      <c r="CX149" s="1183"/>
      <c r="CY149" s="1183"/>
      <c r="CZ149" s="1183"/>
      <c r="DA149" s="1183"/>
      <c r="DB149" s="1183"/>
      <c r="DC149" s="1183"/>
      <c r="DD149" s="1183"/>
      <c r="DE149" s="1183"/>
      <c r="DF149" s="1183"/>
      <c r="DG149" s="1183"/>
      <c r="DH149" s="1183"/>
      <c r="DI149" s="1183"/>
      <c r="DJ149" s="1183"/>
      <c r="DK149" s="1183"/>
      <c r="DL149" s="1183"/>
      <c r="DM149" s="1183"/>
      <c r="DN149" s="1183"/>
      <c r="DO149" s="1183"/>
      <c r="DP149" s="1183"/>
      <c r="DQ149" s="1183"/>
      <c r="DR149" s="1183"/>
      <c r="DS149" s="1183"/>
      <c r="DT149" s="1183"/>
      <c r="DU149" s="1183"/>
      <c r="DV149" s="1183"/>
      <c r="DW149" s="1183"/>
      <c r="DX149" s="1183"/>
      <c r="DY149" s="1183"/>
      <c r="DZ149" s="1183"/>
      <c r="EA149" s="1183"/>
      <c r="EB149" s="1183"/>
      <c r="EC149" s="1183"/>
      <c r="ED149" s="1183"/>
      <c r="EE149" s="1183"/>
      <c r="EF149" s="1183"/>
      <c r="EG149" s="1183"/>
      <c r="EH149" s="1183"/>
      <c r="EI149" s="1183"/>
      <c r="EJ149" s="1183"/>
      <c r="EK149" s="1183"/>
      <c r="EL149" s="1183"/>
      <c r="EM149" s="1183"/>
      <c r="EN149" s="1183"/>
      <c r="EO149" s="1183"/>
      <c r="EP149" s="1183"/>
      <c r="EQ149" s="1183"/>
      <c r="ER149" s="1183"/>
      <c r="ES149" s="1183"/>
      <c r="ET149" s="1183"/>
      <c r="EU149" s="1183"/>
      <c r="EV149" s="1183"/>
      <c r="EW149" s="1183"/>
      <c r="EX149" s="1183"/>
      <c r="EY149" s="1183"/>
      <c r="EZ149" s="1183"/>
      <c r="FA149" s="1183"/>
      <c r="FB149" s="1183"/>
    </row>
    <row r="150" ht="30.9" customHeight="1">
      <c r="A150" t="s" s="1216">
        <v>311</v>
      </c>
      <c r="B150" s="1217">
        <f>(($C150*100)/($C150+I150))+((D150+F150)*2)+(G150*1.5)-(H150*2)</f>
        <v>22.7765957446809</v>
      </c>
      <c r="C150" s="1218">
        <v>20</v>
      </c>
      <c r="D150" s="1218">
        <v>3</v>
      </c>
      <c r="E150" s="1218">
        <v>17</v>
      </c>
      <c r="F150" s="1218">
        <v>0</v>
      </c>
      <c r="G150" s="1218">
        <v>1</v>
      </c>
      <c r="H150" s="1218">
        <v>3</v>
      </c>
      <c r="I150" s="1218">
        <f>'Statistik Vorrunde - Tabelle 1-'!J23</f>
        <v>74</v>
      </c>
      <c r="J150" s="1229">
        <f>($C150*100%)/($C150+I150)</f>
        <v>0.212765957446809</v>
      </c>
      <c r="K150" s="1246">
        <v>3</v>
      </c>
      <c r="L150" s="1183"/>
      <c r="M150" s="1247">
        <v>24.9</v>
      </c>
      <c r="N150" s="1222">
        <v>27.7</v>
      </c>
      <c r="O150" s="1222">
        <v>8.6</v>
      </c>
      <c r="P150" s="516"/>
      <c r="Q150" s="172"/>
      <c r="R150" s="517"/>
      <c r="S150" s="517"/>
      <c r="T150" s="517"/>
      <c r="U150" s="517"/>
      <c r="V150" s="517"/>
      <c r="W150" s="517"/>
      <c r="X150" s="517"/>
      <c r="Y150" s="517"/>
      <c r="Z150" s="517"/>
      <c r="AA150" s="517"/>
      <c r="AB150" s="518"/>
      <c r="AC150" s="1183"/>
      <c r="AD150" s="1184"/>
      <c r="AE150" s="1183"/>
      <c r="AF150" s="1184"/>
      <c r="AG150" s="1183"/>
      <c r="AH150" s="1184"/>
      <c r="AI150" s="1183"/>
      <c r="AJ150" s="1184"/>
      <c r="AK150" s="1183"/>
      <c r="AL150" s="1184"/>
      <c r="AM150" s="1183"/>
      <c r="AN150" s="1184"/>
      <c r="AO150" s="1183"/>
      <c r="AP150" s="1184"/>
      <c r="AQ150" s="1183"/>
      <c r="AR150" s="1184"/>
      <c r="AS150" s="1183"/>
      <c r="AT150" s="1184"/>
      <c r="AU150" s="1183"/>
      <c r="AV150" s="1183"/>
      <c r="AW150" s="1183"/>
      <c r="AX150" s="1183"/>
      <c r="AY150" s="1183"/>
      <c r="AZ150" s="1183"/>
      <c r="BA150" s="1183"/>
      <c r="BB150" s="1183"/>
      <c r="BC150" s="1183"/>
      <c r="BD150" s="1183"/>
      <c r="BE150" s="1183"/>
      <c r="BF150" s="1183"/>
      <c r="BG150" s="1183"/>
      <c r="BH150" s="1183"/>
      <c r="BI150" s="1183"/>
      <c r="BJ150" s="1183"/>
      <c r="BK150" s="1183"/>
      <c r="BL150" s="1183"/>
      <c r="BM150" s="1183"/>
      <c r="BN150" s="1183"/>
      <c r="BO150" s="1183"/>
      <c r="BP150" s="1183"/>
      <c r="BQ150" s="1183"/>
      <c r="BR150" s="1183"/>
      <c r="BS150" s="1183"/>
      <c r="BT150" s="1183"/>
      <c r="BU150" s="1183"/>
      <c r="BV150" s="1183"/>
      <c r="BW150" s="1183"/>
      <c r="BX150" s="1183"/>
      <c r="BY150" s="1183"/>
      <c r="BZ150" s="1183"/>
      <c r="CA150" s="1183"/>
      <c r="CB150" s="1183"/>
      <c r="CC150" s="1183"/>
      <c r="CD150" s="1183"/>
      <c r="CE150" s="1183"/>
      <c r="CF150" s="1183"/>
      <c r="CG150" s="1183"/>
      <c r="CH150" s="1183"/>
      <c r="CI150" s="1183"/>
      <c r="CJ150" s="1183"/>
      <c r="CK150" s="1183"/>
      <c r="CL150" s="1183"/>
      <c r="CM150" s="1183"/>
      <c r="CN150" s="1183"/>
      <c r="CO150" s="1183"/>
      <c r="CP150" s="1183"/>
      <c r="CQ150" s="1183"/>
      <c r="CR150" s="1183"/>
      <c r="CS150" s="1183"/>
      <c r="CT150" s="1183"/>
      <c r="CU150" s="1183"/>
      <c r="CV150" s="1183"/>
      <c r="CW150" s="1183"/>
      <c r="CX150" s="1183"/>
      <c r="CY150" s="1183"/>
      <c r="CZ150" s="1183"/>
      <c r="DA150" s="1183"/>
      <c r="DB150" s="1183"/>
      <c r="DC150" s="1183"/>
      <c r="DD150" s="1183"/>
      <c r="DE150" s="1183"/>
      <c r="DF150" s="1183"/>
      <c r="DG150" s="1183"/>
      <c r="DH150" s="1183"/>
      <c r="DI150" s="1183"/>
      <c r="DJ150" s="1183"/>
      <c r="DK150" s="1183"/>
      <c r="DL150" s="1183"/>
      <c r="DM150" s="1183"/>
      <c r="DN150" s="1183"/>
      <c r="DO150" s="1183"/>
      <c r="DP150" s="1183"/>
      <c r="DQ150" s="1183"/>
      <c r="DR150" s="1183"/>
      <c r="DS150" s="1183"/>
      <c r="DT150" s="1183"/>
      <c r="DU150" s="1183"/>
      <c r="DV150" s="1183"/>
      <c r="DW150" s="1183"/>
      <c r="DX150" s="1183"/>
      <c r="DY150" s="1183"/>
      <c r="DZ150" s="1183"/>
      <c r="EA150" s="1183"/>
      <c r="EB150" s="1183"/>
      <c r="EC150" s="1183"/>
      <c r="ED150" s="1183"/>
      <c r="EE150" s="1183"/>
      <c r="EF150" s="1183"/>
      <c r="EG150" s="1183"/>
      <c r="EH150" s="1183"/>
      <c r="EI150" s="1183"/>
      <c r="EJ150" s="1183"/>
      <c r="EK150" s="1183"/>
      <c r="EL150" s="1183"/>
      <c r="EM150" s="1183"/>
      <c r="EN150" s="1183"/>
      <c r="EO150" s="1183"/>
      <c r="EP150" s="1183"/>
      <c r="EQ150" s="1183"/>
      <c r="ER150" s="1183"/>
      <c r="ES150" s="1183"/>
      <c r="ET150" s="1183"/>
      <c r="EU150" s="1183"/>
      <c r="EV150" s="1183"/>
      <c r="EW150" s="1183"/>
      <c r="EX150" s="1183"/>
      <c r="EY150" s="1183"/>
      <c r="EZ150" s="1183"/>
      <c r="FA150" s="1183"/>
      <c r="FB150" s="1183"/>
    </row>
    <row r="151" ht="30.9" customHeight="1">
      <c r="A151" t="s" s="1207">
        <v>312</v>
      </c>
      <c r="B151" s="1215">
        <f>(($C151*100)/($C151+I151))+((D151+F151)*2)+(G151*1.5)-(H151*2)</f>
        <v>82.8017621145374</v>
      </c>
      <c r="C151" s="1209">
        <f>D88+'Statistik Vorrunde - Tabelle 1-'!C24</f>
        <v>79</v>
      </c>
      <c r="D151" s="1209">
        <f>E88+'Statistik Vorrunde - Tabelle 1-'!D24</f>
        <v>12</v>
      </c>
      <c r="E151" s="1209">
        <f>F88+'Statistik Vorrunde - Tabelle 1-'!E24</f>
        <v>41</v>
      </c>
      <c r="F151" s="1209">
        <f>G88+'Statistik Vorrunde - Tabelle 1-'!F24</f>
        <v>16</v>
      </c>
      <c r="G151" s="1209">
        <f>H88+'Statistik Vorrunde - Tabelle 1-'!G24</f>
        <v>4</v>
      </c>
      <c r="H151" s="1209">
        <f>I88+'Statistik Vorrunde - Tabelle 1-'!H24</f>
        <v>7</v>
      </c>
      <c r="I151" s="1209">
        <f>J88+'Statistik Vorrunde - Tabelle 1-'!J24</f>
        <v>148</v>
      </c>
      <c r="J151" s="1248">
        <f>($C151*100%)/($C151+I151)</f>
        <v>0.348017621145374</v>
      </c>
      <c r="K151" s="1249">
        <v>4</v>
      </c>
      <c r="L151" s="1183"/>
      <c r="M151" s="1250"/>
      <c r="N151" s="517"/>
      <c r="O151" s="517"/>
      <c r="P151" s="517"/>
      <c r="Q151" s="1251">
        <v>69.40000000000001</v>
      </c>
      <c r="R151" s="517"/>
      <c r="S151" s="517"/>
      <c r="T151" s="517"/>
      <c r="U151" s="517"/>
      <c r="V151" s="517"/>
      <c r="W151" s="517"/>
      <c r="X151" s="517"/>
      <c r="Y151" s="517"/>
      <c r="Z151" s="517"/>
      <c r="AA151" s="517"/>
      <c r="AB151" s="518"/>
      <c r="AC151" s="1183"/>
      <c r="AD151" s="1184"/>
      <c r="AE151" s="1183"/>
      <c r="AF151" s="1184"/>
      <c r="AG151" s="1183"/>
      <c r="AH151" s="1184"/>
      <c r="AI151" s="1183"/>
      <c r="AJ151" s="1184"/>
      <c r="AK151" s="1183"/>
      <c r="AL151" s="1184"/>
      <c r="AM151" s="1183"/>
      <c r="AN151" s="1184"/>
      <c r="AO151" s="1183"/>
      <c r="AP151" s="1184"/>
      <c r="AQ151" s="1183"/>
      <c r="AR151" s="1184"/>
      <c r="AS151" s="1183"/>
      <c r="AT151" s="1184"/>
      <c r="AU151" s="1183"/>
      <c r="AV151" s="1183"/>
      <c r="AW151" s="1183"/>
      <c r="AX151" s="1183"/>
      <c r="AY151" s="1183"/>
      <c r="AZ151" s="1183"/>
      <c r="BA151" s="1183"/>
      <c r="BB151" s="1183"/>
      <c r="BC151" s="1183"/>
      <c r="BD151" s="1183"/>
      <c r="BE151" s="1183"/>
      <c r="BF151" s="1183"/>
      <c r="BG151" s="1183"/>
      <c r="BH151" s="1183"/>
      <c r="BI151" s="1183"/>
      <c r="BJ151" s="1183"/>
      <c r="BK151" s="1183"/>
      <c r="BL151" s="1183"/>
      <c r="BM151" s="1183"/>
      <c r="BN151" s="1183"/>
      <c r="BO151" s="1183"/>
      <c r="BP151" s="1183"/>
      <c r="BQ151" s="1183"/>
      <c r="BR151" s="1183"/>
      <c r="BS151" s="1183"/>
      <c r="BT151" s="1183"/>
      <c r="BU151" s="1183"/>
      <c r="BV151" s="1183"/>
      <c r="BW151" s="1183"/>
      <c r="BX151" s="1183"/>
      <c r="BY151" s="1183"/>
      <c r="BZ151" s="1183"/>
      <c r="CA151" s="1183"/>
      <c r="CB151" s="1183"/>
      <c r="CC151" s="1183"/>
      <c r="CD151" s="1183"/>
      <c r="CE151" s="1183"/>
      <c r="CF151" s="1183"/>
      <c r="CG151" s="1183"/>
      <c r="CH151" s="1183"/>
      <c r="CI151" s="1183"/>
      <c r="CJ151" s="1183"/>
      <c r="CK151" s="1183"/>
      <c r="CL151" s="1183"/>
      <c r="CM151" s="1183"/>
      <c r="CN151" s="1183"/>
      <c r="CO151" s="1183"/>
      <c r="CP151" s="1183"/>
      <c r="CQ151" s="1183"/>
      <c r="CR151" s="1183"/>
      <c r="CS151" s="1183"/>
      <c r="CT151" s="1183"/>
      <c r="CU151" s="1183"/>
      <c r="CV151" s="1183"/>
      <c r="CW151" s="1183"/>
      <c r="CX151" s="1183"/>
      <c r="CY151" s="1183"/>
      <c r="CZ151" s="1183"/>
      <c r="DA151" s="1183"/>
      <c r="DB151" s="1183"/>
      <c r="DC151" s="1183"/>
      <c r="DD151" s="1183"/>
      <c r="DE151" s="1183"/>
      <c r="DF151" s="1183"/>
      <c r="DG151" s="1183"/>
      <c r="DH151" s="1183"/>
      <c r="DI151" s="1183"/>
      <c r="DJ151" s="1183"/>
      <c r="DK151" s="1183"/>
      <c r="DL151" s="1183"/>
      <c r="DM151" s="1183"/>
      <c r="DN151" s="1183"/>
      <c r="DO151" s="1183"/>
      <c r="DP151" s="1183"/>
      <c r="DQ151" s="1183"/>
      <c r="DR151" s="1183"/>
      <c r="DS151" s="1183"/>
      <c r="DT151" s="1183"/>
      <c r="DU151" s="1183"/>
      <c r="DV151" s="1183"/>
      <c r="DW151" s="1183"/>
      <c r="DX151" s="1183"/>
      <c r="DY151" s="1183"/>
      <c r="DZ151" s="1183"/>
      <c r="EA151" s="1183"/>
      <c r="EB151" s="1183"/>
      <c r="EC151" s="1183"/>
      <c r="ED151" s="1183"/>
      <c r="EE151" s="1183"/>
      <c r="EF151" s="1183"/>
      <c r="EG151" s="1183"/>
      <c r="EH151" s="1183"/>
      <c r="EI151" s="1183"/>
      <c r="EJ151" s="1183"/>
      <c r="EK151" s="1183"/>
      <c r="EL151" s="1183"/>
      <c r="EM151" s="1183"/>
      <c r="EN151" s="1183"/>
      <c r="EO151" s="1183"/>
      <c r="EP151" s="1183"/>
      <c r="EQ151" s="1183"/>
      <c r="ER151" s="1183"/>
      <c r="ES151" s="1183"/>
      <c r="ET151" s="1183"/>
      <c r="EU151" s="1183"/>
      <c r="EV151" s="1183"/>
      <c r="EW151" s="1183"/>
      <c r="EX151" s="1183"/>
      <c r="EY151" s="1183"/>
      <c r="EZ151" s="1183"/>
      <c r="FA151" s="1183"/>
      <c r="FB151" s="1183"/>
    </row>
    <row r="152" ht="30.9" customHeight="1">
      <c r="A152" t="s" s="1216">
        <v>84</v>
      </c>
      <c r="B152" s="1217">
        <f>(($C152*100)/($C152+I152))+((D152+F152)*2)+(G152*1.5)-(H152*2)</f>
        <v>46.6153846153846</v>
      </c>
      <c r="C152" s="1218">
        <f>D89</f>
        <v>9</v>
      </c>
      <c r="D152" s="1218">
        <f>E89</f>
        <v>2</v>
      </c>
      <c r="E152" s="1218">
        <f>F89</f>
        <v>3</v>
      </c>
      <c r="F152" s="1218">
        <f>G89</f>
        <v>4</v>
      </c>
      <c r="G152" s="1218">
        <f>H89</f>
        <v>0</v>
      </c>
      <c r="H152" s="1218">
        <f>I89</f>
        <v>0</v>
      </c>
      <c r="I152" s="1218">
        <f>J89</f>
        <v>17</v>
      </c>
      <c r="J152" s="1229">
        <f>($C152*100%)/($C152+I152)</f>
        <v>0.346153846153846</v>
      </c>
      <c r="K152" s="1246">
        <v>1</v>
      </c>
      <c r="L152" s="1183"/>
      <c r="M152" s="1252"/>
      <c r="N152" s="173"/>
      <c r="O152" s="173"/>
      <c r="P152" s="173"/>
      <c r="Q152" s="173"/>
      <c r="R152" s="173"/>
      <c r="S152" s="173"/>
      <c r="T152" s="173"/>
      <c r="U152" s="173"/>
      <c r="V152" s="173"/>
      <c r="W152" s="173"/>
      <c r="X152" s="173"/>
      <c r="Y152" s="173"/>
      <c r="Z152" s="173"/>
      <c r="AA152" s="173"/>
      <c r="AB152" s="519"/>
      <c r="AC152" s="1162"/>
      <c r="AD152" s="1161"/>
      <c r="AE152" s="1162"/>
      <c r="AF152" s="1161"/>
      <c r="AG152" s="1162"/>
      <c r="AH152" s="1161"/>
      <c r="AI152" s="1162"/>
      <c r="AJ152" s="1161"/>
      <c r="AK152" s="1162"/>
      <c r="AL152" s="1161"/>
      <c r="AM152" s="1162"/>
      <c r="AN152" s="1161"/>
      <c r="AO152" s="1162"/>
      <c r="AP152" s="1161"/>
      <c r="AQ152" s="1162"/>
      <c r="AR152" s="1161"/>
      <c r="AS152" s="1162"/>
      <c r="AT152" s="1161"/>
      <c r="AU152" s="1162"/>
      <c r="AV152" s="1162"/>
      <c r="AW152" s="1162"/>
      <c r="AX152" s="1162"/>
      <c r="AY152" s="1162"/>
      <c r="AZ152" s="1162"/>
      <c r="BA152" s="1162"/>
      <c r="BB152" s="1162"/>
      <c r="BC152" s="1162"/>
      <c r="BD152" s="1162"/>
      <c r="BE152" s="1162"/>
      <c r="BF152" s="1162"/>
      <c r="BG152" s="1162"/>
      <c r="BH152" s="1162"/>
      <c r="BI152" s="1162"/>
      <c r="BJ152" s="1162"/>
      <c r="BK152" s="1162"/>
      <c r="BL152" s="1162"/>
      <c r="BM152" s="1162"/>
      <c r="BN152" s="1162"/>
      <c r="BO152" s="1162"/>
      <c r="BP152" s="1162"/>
      <c r="BQ152" s="1162"/>
      <c r="BR152" s="1162"/>
      <c r="BS152" s="1162"/>
      <c r="BT152" s="1162"/>
      <c r="BU152" s="1162"/>
      <c r="BV152" s="1162"/>
      <c r="BW152" s="1162"/>
      <c r="BX152" s="1162"/>
      <c r="BY152" s="1162"/>
      <c r="BZ152" s="1162"/>
      <c r="CA152" s="1162"/>
      <c r="CB152" s="1162"/>
      <c r="CC152" s="1162"/>
      <c r="CD152" s="1162"/>
      <c r="CE152" s="1162"/>
      <c r="CF152" s="1162"/>
      <c r="CG152" s="1162"/>
      <c r="CH152" s="1162"/>
      <c r="CI152" s="1162"/>
      <c r="CJ152" s="1162"/>
      <c r="CK152" s="1162"/>
      <c r="CL152" s="1162"/>
      <c r="CM152" s="1162"/>
      <c r="CN152" s="1162"/>
      <c r="CO152" s="1162"/>
      <c r="CP152" s="1162"/>
      <c r="CQ152" s="1162"/>
      <c r="CR152" s="1162"/>
      <c r="CS152" s="1162"/>
      <c r="CT152" s="1162"/>
      <c r="CU152" s="1162"/>
      <c r="CV152" s="1162"/>
      <c r="CW152" s="1162"/>
      <c r="CX152" s="1162"/>
      <c r="CY152" s="1162"/>
      <c r="CZ152" s="1162"/>
      <c r="DA152" s="1162"/>
      <c r="DB152" s="1162"/>
      <c r="DC152" s="1162"/>
      <c r="DD152" s="1162"/>
      <c r="DE152" s="1162"/>
      <c r="DF152" s="1162"/>
      <c r="DG152" s="1162"/>
      <c r="DH152" s="1162"/>
      <c r="DI152" s="1162"/>
      <c r="DJ152" s="1162"/>
      <c r="DK152" s="1162"/>
      <c r="DL152" s="1162"/>
      <c r="DM152" s="1162"/>
      <c r="DN152" s="1162"/>
      <c r="DO152" s="1162"/>
      <c r="DP152" s="1162"/>
      <c r="DQ152" s="1162"/>
      <c r="DR152" s="1162"/>
      <c r="DS152" s="1162"/>
      <c r="DT152" s="1162"/>
      <c r="DU152" s="1162"/>
      <c r="DV152" s="1162"/>
      <c r="DW152" s="1162"/>
      <c r="DX152" s="1162"/>
      <c r="DY152" s="1162"/>
      <c r="DZ152" s="1162"/>
      <c r="EA152" s="1162"/>
      <c r="EB152" s="1162"/>
      <c r="EC152" s="1162"/>
      <c r="ED152" s="1162"/>
      <c r="EE152" s="1162"/>
      <c r="EF152" s="1162"/>
      <c r="EG152" s="1162"/>
      <c r="EH152" s="1162"/>
      <c r="EI152" s="1162"/>
      <c r="EJ152" s="1162"/>
      <c r="EK152" s="1162"/>
      <c r="EL152" s="1162"/>
      <c r="EM152" s="1162"/>
      <c r="EN152" s="1162"/>
      <c r="EO152" s="1162"/>
      <c r="EP152" s="1162"/>
      <c r="EQ152" s="1162"/>
      <c r="ER152" s="1162"/>
      <c r="ES152" s="1162"/>
      <c r="ET152" s="1162"/>
      <c r="EU152" s="1162"/>
      <c r="EV152" s="1162"/>
      <c r="EW152" s="1162"/>
      <c r="EX152" s="1162"/>
      <c r="EY152" s="1162"/>
      <c r="EZ152" s="1162"/>
      <c r="FA152" s="1162"/>
      <c r="FB152" s="1162"/>
    </row>
    <row r="153" ht="30.9" customHeight="1">
      <c r="A153" t="s" s="1253">
        <v>86</v>
      </c>
      <c r="B153" s="1215">
        <f>(($C153*100)/($C153+I153))+((D153+F153)*2)+(G153*1.5)-(H153*2)</f>
        <v>17</v>
      </c>
      <c r="C153" s="1254">
        <f>D90+'Statistik Vorrunde - Tabelle 1-'!C26</f>
        <v>3</v>
      </c>
      <c r="D153" s="1254">
        <f>E90+'Statistik Vorrunde - Tabelle 1-'!E26</f>
        <v>0</v>
      </c>
      <c r="E153" s="1254">
        <f>F90</f>
        <v>1</v>
      </c>
      <c r="F153" s="1254">
        <f>G90</f>
        <v>2</v>
      </c>
      <c r="G153" s="1254">
        <f>H90+'Statistik Vorrunde - Tabelle 1-'!D26</f>
        <v>0</v>
      </c>
      <c r="H153" s="1254">
        <f>I90+'Statistik Vorrunde - Tabelle 1-'!G26</f>
        <v>1</v>
      </c>
      <c r="I153" s="1254">
        <f>J90+'Statistik Vorrunde - Tabelle 1-'!J26</f>
        <v>17</v>
      </c>
      <c r="J153" s="1248">
        <f>($C153*100%)/($C153+I153)</f>
        <v>0.15</v>
      </c>
      <c r="K153" s="1255">
        <v>1</v>
      </c>
      <c r="L153" s="1183"/>
      <c r="M153" s="1256"/>
      <c r="N153" s="516"/>
      <c r="O153" s="172"/>
      <c r="P153" s="1215">
        <v>0</v>
      </c>
      <c r="Q153" s="516"/>
      <c r="R153" s="516"/>
      <c r="S153" s="516"/>
      <c r="T153" s="516"/>
      <c r="U153" s="516"/>
      <c r="V153" s="516"/>
      <c r="W153" s="516"/>
      <c r="X153" s="516"/>
      <c r="Y153" s="516"/>
      <c r="Z153" s="516"/>
      <c r="AA153" s="516"/>
      <c r="AB153" s="1228"/>
      <c r="AC153" s="1058"/>
      <c r="AD153" s="1059"/>
      <c r="AE153" s="1058"/>
      <c r="AF153" s="1059"/>
      <c r="AG153" s="1058"/>
      <c r="AH153" s="1059"/>
      <c r="AI153" s="1058"/>
      <c r="AJ153" s="1059"/>
      <c r="AK153" s="1058"/>
      <c r="AL153" s="1059"/>
      <c r="AM153" s="1058"/>
      <c r="AN153" s="1059"/>
      <c r="AO153" s="1058"/>
      <c r="AP153" s="1059"/>
      <c r="AQ153" s="1058"/>
      <c r="AR153" s="1059"/>
      <c r="AS153" s="1058"/>
      <c r="AT153" s="1059"/>
      <c r="AU153" s="1058"/>
      <c r="AV153" s="1058"/>
      <c r="AW153" s="1058"/>
      <c r="AX153" s="1058"/>
      <c r="AY153" s="1058"/>
      <c r="AZ153" s="1058"/>
      <c r="BA153" s="1058"/>
      <c r="BB153" s="1058"/>
      <c r="BC153" s="1058"/>
      <c r="BD153" s="1058"/>
      <c r="BE153" s="1058"/>
      <c r="BF153" s="1058"/>
      <c r="BG153" s="1058"/>
      <c r="BH153" s="1058"/>
      <c r="BI153" s="1058"/>
      <c r="BJ153" s="1058"/>
      <c r="BK153" s="1058"/>
      <c r="BL153" s="1058"/>
      <c r="BM153" s="1058"/>
      <c r="BN153" s="1058"/>
      <c r="BO153" s="1058"/>
      <c r="BP153" s="1058"/>
      <c r="BQ153" s="1058"/>
      <c r="BR153" s="1058"/>
      <c r="BS153" s="1058"/>
      <c r="BT153" s="1058"/>
      <c r="BU153" s="1058"/>
      <c r="BV153" s="1058"/>
      <c r="BW153" s="1058"/>
      <c r="BX153" s="1058"/>
      <c r="BY153" s="1058"/>
      <c r="BZ153" s="1058"/>
      <c r="CA153" s="1058"/>
      <c r="CB153" s="1058"/>
      <c r="CC153" s="1058"/>
      <c r="CD153" s="1058"/>
      <c r="CE153" s="1058"/>
      <c r="CF153" s="1058"/>
      <c r="CG153" s="1058"/>
      <c r="CH153" s="1058"/>
      <c r="CI153" s="1058"/>
      <c r="CJ153" s="1058"/>
      <c r="CK153" s="1058"/>
      <c r="CL153" s="1058"/>
      <c r="CM153" s="1058"/>
      <c r="CN153" s="1058"/>
      <c r="CO153" s="1058"/>
      <c r="CP153" s="1058"/>
      <c r="CQ153" s="1058"/>
      <c r="CR153" s="1058"/>
      <c r="CS153" s="1058"/>
      <c r="CT153" s="1058"/>
      <c r="CU153" s="1058"/>
      <c r="CV153" s="1058"/>
      <c r="CW153" s="1058"/>
      <c r="CX153" s="1058"/>
      <c r="CY153" s="1058"/>
      <c r="CZ153" s="1058"/>
      <c r="DA153" s="1058"/>
      <c r="DB153" s="1058"/>
      <c r="DC153" s="1058"/>
      <c r="DD153" s="1058"/>
      <c r="DE153" s="1058"/>
      <c r="DF153" s="1058"/>
      <c r="DG153" s="1058"/>
      <c r="DH153" s="1058"/>
      <c r="DI153" s="1058"/>
      <c r="DJ153" s="1058"/>
      <c r="DK153" s="1058"/>
      <c r="DL153" s="1058"/>
      <c r="DM153" s="1058"/>
      <c r="DN153" s="1058"/>
      <c r="DO153" s="1058"/>
      <c r="DP153" s="1058"/>
      <c r="DQ153" s="1058"/>
      <c r="DR153" s="1058"/>
      <c r="DS153" s="1058"/>
      <c r="DT153" s="1058"/>
      <c r="DU153" s="1058"/>
      <c r="DV153" s="1058"/>
      <c r="DW153" s="1058"/>
      <c r="DX153" s="1058"/>
      <c r="DY153" s="1058"/>
      <c r="DZ153" s="1058"/>
      <c r="EA153" s="1058"/>
      <c r="EB153" s="1058"/>
      <c r="EC153" s="1058"/>
      <c r="ED153" s="1058"/>
      <c r="EE153" s="1058"/>
      <c r="EF153" s="1058"/>
      <c r="EG153" s="1058"/>
      <c r="EH153" s="1058"/>
      <c r="EI153" s="1058"/>
      <c r="EJ153" s="1058"/>
      <c r="EK153" s="1058"/>
      <c r="EL153" s="1058"/>
      <c r="EM153" s="1058"/>
      <c r="EN153" s="1058"/>
      <c r="EO153" s="1058"/>
      <c r="EP153" s="1058"/>
      <c r="EQ153" s="1058"/>
      <c r="ER153" s="1058"/>
      <c r="ES153" s="1058"/>
      <c r="ET153" s="1058"/>
      <c r="EU153" s="1058"/>
      <c r="EV153" s="1058"/>
      <c r="EW153" s="1058"/>
      <c r="EX153" s="1058"/>
      <c r="EY153" s="1058"/>
      <c r="EZ153" s="1058"/>
      <c r="FA153" s="1058"/>
      <c r="FB153" s="1058"/>
    </row>
    <row r="154" ht="30.9" customHeight="1">
      <c r="A154" t="s" s="1216">
        <v>267</v>
      </c>
      <c r="B154" s="1217">
        <f>(($C154*100)/($C154+I154))+((D154+F154)*2)+(G154*1.5)-(H154*2)</f>
        <v>24.7272727272727</v>
      </c>
      <c r="C154" s="1218">
        <f>D91+'Statistik Vorrunde - Tabelle 1-'!C25</f>
        <v>10</v>
      </c>
      <c r="D154" s="1218">
        <f>E91+'Statistik Vorrunde - Tabelle 1-'!E25</f>
        <v>2</v>
      </c>
      <c r="E154" s="1218">
        <f>8+F91</f>
        <v>8</v>
      </c>
      <c r="F154" s="1218">
        <f>G91</f>
        <v>0</v>
      </c>
      <c r="G154" s="1218">
        <f>H91+'Statistik Vorrunde - Tabelle 1-'!D25</f>
        <v>0</v>
      </c>
      <c r="H154" s="1218">
        <f>I91+'Statistik Vorrunde - Tabelle 1-'!G25</f>
        <v>1</v>
      </c>
      <c r="I154" s="1218">
        <f>J91+'Statistik Vorrunde - Tabelle 1-'!J25</f>
        <v>34</v>
      </c>
      <c r="J154" s="1229">
        <f>($C154*100%)/($C154+I154)</f>
        <v>0.227272727272727</v>
      </c>
      <c r="K154" s="1257">
        <v>3</v>
      </c>
      <c r="L154" s="1183"/>
      <c r="M154" s="1258">
        <v>33.3</v>
      </c>
      <c r="N154" s="173"/>
      <c r="O154" s="1217">
        <v>35.3</v>
      </c>
      <c r="P154" s="1217">
        <v>11.1</v>
      </c>
      <c r="Q154" s="173"/>
      <c r="R154" s="171"/>
      <c r="S154" s="171"/>
      <c r="T154" s="171"/>
      <c r="U154" s="171"/>
      <c r="V154" s="171"/>
      <c r="W154" s="171"/>
      <c r="X154" s="171"/>
      <c r="Y154" s="171"/>
      <c r="Z154" s="171"/>
      <c r="AA154" s="171"/>
      <c r="AB154" s="1259"/>
      <c r="AC154" s="1162"/>
      <c r="AD154" s="1161"/>
      <c r="AE154" s="1162"/>
      <c r="AF154" s="1161"/>
      <c r="AG154" s="1162"/>
      <c r="AH154" s="1161"/>
      <c r="AI154" s="1162"/>
      <c r="AJ154" s="1161"/>
      <c r="AK154" s="1162"/>
      <c r="AL154" s="1161"/>
      <c r="AM154" s="1162"/>
      <c r="AN154" s="1161"/>
      <c r="AO154" s="1162"/>
      <c r="AP154" s="1161"/>
      <c r="AQ154" s="1162"/>
      <c r="AR154" s="1161"/>
      <c r="AS154" s="1162"/>
      <c r="AT154" s="1161"/>
      <c r="AU154" s="1162"/>
      <c r="AV154" s="1162"/>
      <c r="AW154" s="1162"/>
      <c r="AX154" s="1162"/>
      <c r="AY154" s="1162"/>
      <c r="AZ154" s="1162"/>
      <c r="BA154" s="1162"/>
      <c r="BB154" s="1162"/>
      <c r="BC154" s="1162"/>
      <c r="BD154" s="1162"/>
      <c r="BE154" s="1162"/>
      <c r="BF154" s="1162"/>
      <c r="BG154" s="1162"/>
      <c r="BH154" s="1162"/>
      <c r="BI154" s="1162"/>
      <c r="BJ154" s="1162"/>
      <c r="BK154" s="1162"/>
      <c r="BL154" s="1162"/>
      <c r="BM154" s="1162"/>
      <c r="BN154" s="1162"/>
      <c r="BO154" s="1162"/>
      <c r="BP154" s="1162"/>
      <c r="BQ154" s="1162"/>
      <c r="BR154" s="1162"/>
      <c r="BS154" s="1162"/>
      <c r="BT154" s="1162"/>
      <c r="BU154" s="1162"/>
      <c r="BV154" s="1162"/>
      <c r="BW154" s="1162"/>
      <c r="BX154" s="1162"/>
      <c r="BY154" s="1162"/>
      <c r="BZ154" s="1162"/>
      <c r="CA154" s="1162"/>
      <c r="CB154" s="1162"/>
      <c r="CC154" s="1162"/>
      <c r="CD154" s="1162"/>
      <c r="CE154" s="1162"/>
      <c r="CF154" s="1162"/>
      <c r="CG154" s="1162"/>
      <c r="CH154" s="1162"/>
      <c r="CI154" s="1162"/>
      <c r="CJ154" s="1162"/>
      <c r="CK154" s="1162"/>
      <c r="CL154" s="1162"/>
      <c r="CM154" s="1162"/>
      <c r="CN154" s="1162"/>
      <c r="CO154" s="1162"/>
      <c r="CP154" s="1162"/>
      <c r="CQ154" s="1162"/>
      <c r="CR154" s="1162"/>
      <c r="CS154" s="1162"/>
      <c r="CT154" s="1162"/>
      <c r="CU154" s="1162"/>
      <c r="CV154" s="1162"/>
      <c r="CW154" s="1162"/>
      <c r="CX154" s="1162"/>
      <c r="CY154" s="1162"/>
      <c r="CZ154" s="1162"/>
      <c r="DA154" s="1162"/>
      <c r="DB154" s="1162"/>
      <c r="DC154" s="1162"/>
      <c r="DD154" s="1162"/>
      <c r="DE154" s="1162"/>
      <c r="DF154" s="1162"/>
      <c r="DG154" s="1162"/>
      <c r="DH154" s="1162"/>
      <c r="DI154" s="1162"/>
      <c r="DJ154" s="1162"/>
      <c r="DK154" s="1162"/>
      <c r="DL154" s="1162"/>
      <c r="DM154" s="1162"/>
      <c r="DN154" s="1162"/>
      <c r="DO154" s="1162"/>
      <c r="DP154" s="1162"/>
      <c r="DQ154" s="1162"/>
      <c r="DR154" s="1162"/>
      <c r="DS154" s="1162"/>
      <c r="DT154" s="1162"/>
      <c r="DU154" s="1162"/>
      <c r="DV154" s="1162"/>
      <c r="DW154" s="1162"/>
      <c r="DX154" s="1162"/>
      <c r="DY154" s="1162"/>
      <c r="DZ154" s="1162"/>
      <c r="EA154" s="1162"/>
      <c r="EB154" s="1162"/>
      <c r="EC154" s="1162"/>
      <c r="ED154" s="1162"/>
      <c r="EE154" s="1162"/>
      <c r="EF154" s="1162"/>
      <c r="EG154" s="1162"/>
      <c r="EH154" s="1162"/>
      <c r="EI154" s="1162"/>
      <c r="EJ154" s="1162"/>
      <c r="EK154" s="1162"/>
      <c r="EL154" s="1162"/>
      <c r="EM154" s="1162"/>
      <c r="EN154" s="1162"/>
      <c r="EO154" s="1162"/>
      <c r="EP154" s="1162"/>
      <c r="EQ154" s="1162"/>
      <c r="ER154" s="1162"/>
      <c r="ES154" s="1162"/>
      <c r="ET154" s="1162"/>
      <c r="EU154" s="1162"/>
      <c r="EV154" s="1162"/>
      <c r="EW154" s="1162"/>
      <c r="EX154" s="1162"/>
      <c r="EY154" s="1162"/>
      <c r="EZ154" s="1162"/>
      <c r="FA154" s="1162"/>
      <c r="FB154" s="1162"/>
    </row>
    <row r="155" ht="30.9" customHeight="1">
      <c r="A155" t="s" s="1236">
        <v>162</v>
      </c>
      <c r="B155" s="1238">
        <f>AVERAGE($B150:$B154)</f>
        <v>38.7842030403751</v>
      </c>
      <c r="C155" s="1238">
        <f>SUM($C150:$C154)</f>
        <v>121</v>
      </c>
      <c r="D155" s="1238">
        <f>SUM(D150:D154)</f>
        <v>19</v>
      </c>
      <c r="E155" s="1238">
        <f>SUM(E150:E154)</f>
        <v>70</v>
      </c>
      <c r="F155" s="1238">
        <f>SUM(F150:F154)</f>
        <v>22</v>
      </c>
      <c r="G155" s="1238">
        <f>SUM(G150:G154)</f>
        <v>5</v>
      </c>
      <c r="H155" s="1238">
        <f>SUM(H150:H154)</f>
        <v>12</v>
      </c>
      <c r="I155" s="1238">
        <f>SUM(I150:I154)</f>
        <v>290</v>
      </c>
      <c r="J155" s="1239">
        <f>AVERAGE(J150,J151,J153,J154)</f>
        <v>0.234514076466228</v>
      </c>
      <c r="K155" s="519"/>
      <c r="L155" s="1162"/>
      <c r="M155" s="1260">
        <f>AVERAGE(M150,M154)</f>
        <v>29.1</v>
      </c>
      <c r="N155" s="1238">
        <f>AVERAGE(N150)</f>
        <v>27.7</v>
      </c>
      <c r="O155" s="1238">
        <f>AVERAGE(O150,O154)</f>
        <v>21.95</v>
      </c>
      <c r="P155" s="1238">
        <f>AVERAGE(P153,P154)</f>
        <v>5.55</v>
      </c>
      <c r="Q155" s="1238">
        <f>AVERAGE(Q151)</f>
        <v>69.40000000000001</v>
      </c>
      <c r="R155" s="1047"/>
      <c r="S155" s="493"/>
      <c r="T155" s="218"/>
      <c r="U155" s="493"/>
      <c r="V155" s="218"/>
      <c r="W155" s="493"/>
      <c r="X155" s="218"/>
      <c r="Y155" s="493"/>
      <c r="Z155" s="218"/>
      <c r="AA155" s="493"/>
      <c r="AB155" s="218"/>
      <c r="AC155" s="218"/>
      <c r="AD155" s="493"/>
      <c r="AE155" s="218"/>
      <c r="AF155" s="493"/>
      <c r="AG155" s="218"/>
      <c r="AH155" s="493"/>
      <c r="AI155" s="218"/>
      <c r="AJ155" s="493"/>
      <c r="AK155" s="218"/>
      <c r="AL155" s="493"/>
      <c r="AM155" s="218"/>
      <c r="AN155" s="493"/>
      <c r="AO155" s="218"/>
      <c r="AP155" s="493"/>
      <c r="AQ155" s="218"/>
      <c r="AR155" s="493"/>
      <c r="AS155" s="218"/>
      <c r="AT155" s="493"/>
      <c r="AU155" s="218"/>
      <c r="AV155" s="218"/>
      <c r="AW155" s="218"/>
      <c r="AX155" s="218"/>
      <c r="AY155" s="218"/>
      <c r="AZ155" s="218"/>
      <c r="BA155" s="218"/>
      <c r="BB155" s="218"/>
      <c r="BC155" s="218"/>
      <c r="BD155" s="218"/>
      <c r="BE155" s="218"/>
      <c r="BF155" s="218"/>
      <c r="BG155" s="218"/>
      <c r="BH155" s="218"/>
      <c r="BI155" s="218"/>
      <c r="BJ155" s="218"/>
      <c r="BK155" s="218"/>
      <c r="BL155" s="218"/>
      <c r="BM155" s="218"/>
      <c r="BN155" s="218"/>
      <c r="BO155" s="218"/>
      <c r="BP155" s="218"/>
      <c r="BQ155" s="218"/>
      <c r="BR155" s="218"/>
      <c r="BS155" s="218"/>
      <c r="BT155" s="218"/>
      <c r="BU155" s="218"/>
      <c r="BV155" s="218"/>
      <c r="BW155" s="218"/>
      <c r="BX155" s="218"/>
      <c r="BY155" s="218"/>
      <c r="BZ155" s="218"/>
      <c r="CA155" s="218"/>
      <c r="CB155" s="218"/>
      <c r="CC155" s="218"/>
      <c r="CD155" s="218"/>
      <c r="CE155" s="218"/>
      <c r="CF155" s="218"/>
      <c r="CG155" s="218"/>
      <c r="CH155" s="218"/>
      <c r="CI155" s="218"/>
      <c r="CJ155" s="218"/>
      <c r="CK155" s="218"/>
      <c r="CL155" s="218"/>
      <c r="CM155" s="218"/>
      <c r="CN155" s="218"/>
      <c r="CO155" s="218"/>
      <c r="CP155" s="218"/>
      <c r="CQ155" s="218"/>
      <c r="CR155" s="218"/>
      <c r="CS155" s="218"/>
      <c r="CT155" s="218"/>
      <c r="CU155" s="218"/>
      <c r="CV155" s="218"/>
      <c r="CW155" s="218"/>
      <c r="CX155" s="218"/>
      <c r="CY155" s="218"/>
      <c r="CZ155" s="218"/>
      <c r="DA155" s="218"/>
      <c r="DB155" s="218"/>
      <c r="DC155" s="218"/>
      <c r="DD155" s="218"/>
      <c r="DE155" s="218"/>
      <c r="DF155" s="218"/>
      <c r="DG155" s="218"/>
      <c r="DH155" s="218"/>
      <c r="DI155" s="218"/>
      <c r="DJ155" s="218"/>
      <c r="DK155" s="218"/>
      <c r="DL155" s="218"/>
      <c r="DM155" s="218"/>
      <c r="DN155" s="218"/>
      <c r="DO155" s="218"/>
      <c r="DP155" s="218"/>
      <c r="DQ155" s="218"/>
      <c r="DR155" s="218"/>
      <c r="DS155" s="218"/>
      <c r="DT155" s="218"/>
      <c r="DU155" s="218"/>
      <c r="DV155" s="218"/>
      <c r="DW155" s="218"/>
      <c r="DX155" s="218"/>
      <c r="DY155" s="218"/>
      <c r="DZ155" s="218"/>
      <c r="EA155" s="218"/>
      <c r="EB155" s="218"/>
      <c r="EC155" s="218"/>
      <c r="ED155" s="218"/>
      <c r="EE155" s="218"/>
      <c r="EF155" s="218"/>
      <c r="EG155" s="218"/>
      <c r="EH155" s="218"/>
      <c r="EI155" s="218"/>
      <c r="EJ155" s="218"/>
      <c r="EK155" s="218"/>
      <c r="EL155" s="218"/>
      <c r="EM155" s="218"/>
      <c r="EN155" s="218"/>
      <c r="EO155" s="218"/>
      <c r="EP155" s="218"/>
      <c r="EQ155" s="218"/>
      <c r="ER155" s="218"/>
      <c r="ES155" s="218"/>
      <c r="ET155" s="218"/>
      <c r="EU155" s="218"/>
      <c r="EV155" s="218"/>
      <c r="EW155" s="218"/>
      <c r="EX155" s="218"/>
      <c r="EY155" s="218"/>
      <c r="EZ155" s="218"/>
      <c r="FA155" s="218"/>
      <c r="FB155" s="218"/>
    </row>
    <row r="156" ht="30.9" customHeight="1">
      <c r="A156" s="1261"/>
      <c r="B156" s="1262"/>
      <c r="C156" s="1263"/>
      <c r="D156" s="1263"/>
      <c r="E156" s="1263"/>
      <c r="F156" s="1263"/>
      <c r="G156" s="1263"/>
      <c r="H156" s="1263"/>
      <c r="I156" s="1263"/>
      <c r="J156" s="1263"/>
      <c r="K156" s="1263"/>
      <c r="L156" s="1264"/>
      <c r="M156" s="1262"/>
      <c r="N156" s="1262"/>
      <c r="O156" s="1262"/>
      <c r="P156" s="1262"/>
      <c r="Q156" s="1265"/>
      <c r="R156" s="660"/>
      <c r="S156" s="660"/>
      <c r="T156" s="660"/>
      <c r="U156" s="660"/>
      <c r="V156" s="660"/>
      <c r="W156" s="660"/>
      <c r="X156" s="660"/>
      <c r="Y156" s="660"/>
      <c r="Z156" s="660"/>
      <c r="AA156" s="660"/>
      <c r="AB156" s="1182"/>
      <c r="AC156" s="1058"/>
      <c r="AD156" s="1059"/>
      <c r="AE156" s="1058"/>
      <c r="AF156" s="1059"/>
      <c r="AG156" s="1058"/>
      <c r="AH156" s="1059"/>
      <c r="AI156" s="1058"/>
      <c r="AJ156" s="1059"/>
      <c r="AK156" s="1058"/>
      <c r="AL156" s="1059"/>
      <c r="AM156" s="1058"/>
      <c r="AN156" s="1059"/>
      <c r="AO156" s="1058"/>
      <c r="AP156" s="1059"/>
      <c r="AQ156" s="1058"/>
      <c r="AR156" s="1059"/>
      <c r="AS156" s="1058"/>
      <c r="AT156" s="1059"/>
      <c r="AU156" s="1058"/>
      <c r="AV156" s="1058"/>
      <c r="AW156" s="1058"/>
      <c r="AX156" s="1058"/>
      <c r="AY156" s="1058"/>
      <c r="AZ156" s="1058"/>
      <c r="BA156" s="1058"/>
      <c r="BB156" s="1058"/>
      <c r="BC156" s="1058"/>
      <c r="BD156" s="1058"/>
      <c r="BE156" s="1058"/>
      <c r="BF156" s="1058"/>
      <c r="BG156" s="1058"/>
      <c r="BH156" s="1058"/>
      <c r="BI156" s="1058"/>
      <c r="BJ156" s="1058"/>
      <c r="BK156" s="1058"/>
      <c r="BL156" s="1058"/>
      <c r="BM156" s="1058"/>
      <c r="BN156" s="1058"/>
      <c r="BO156" s="1058"/>
      <c r="BP156" s="1058"/>
      <c r="BQ156" s="1058"/>
      <c r="BR156" s="1058"/>
      <c r="BS156" s="1058"/>
      <c r="BT156" s="1058"/>
      <c r="BU156" s="1058"/>
      <c r="BV156" s="1058"/>
      <c r="BW156" s="1058"/>
      <c r="BX156" s="1058"/>
      <c r="BY156" s="1058"/>
      <c r="BZ156" s="1058"/>
      <c r="CA156" s="1058"/>
      <c r="CB156" s="1058"/>
      <c r="CC156" s="1058"/>
      <c r="CD156" s="1058"/>
      <c r="CE156" s="1058"/>
      <c r="CF156" s="1058"/>
      <c r="CG156" s="1058"/>
      <c r="CH156" s="1058"/>
      <c r="CI156" s="1058"/>
      <c r="CJ156" s="1058"/>
      <c r="CK156" s="1058"/>
      <c r="CL156" s="1058"/>
      <c r="CM156" s="1058"/>
      <c r="CN156" s="1058"/>
      <c r="CO156" s="1058"/>
      <c r="CP156" s="1058"/>
      <c r="CQ156" s="1058"/>
      <c r="CR156" s="1058"/>
      <c r="CS156" s="1058"/>
      <c r="CT156" s="1058"/>
      <c r="CU156" s="1058"/>
      <c r="CV156" s="1058"/>
      <c r="CW156" s="1058"/>
      <c r="CX156" s="1058"/>
      <c r="CY156" s="1058"/>
      <c r="CZ156" s="1058"/>
      <c r="DA156" s="1058"/>
      <c r="DB156" s="1058"/>
      <c r="DC156" s="1058"/>
      <c r="DD156" s="1058"/>
      <c r="DE156" s="1058"/>
      <c r="DF156" s="1058"/>
      <c r="DG156" s="1058"/>
      <c r="DH156" s="1058"/>
      <c r="DI156" s="1058"/>
      <c r="DJ156" s="1058"/>
      <c r="DK156" s="1058"/>
      <c r="DL156" s="1058"/>
      <c r="DM156" s="1058"/>
      <c r="DN156" s="1058"/>
      <c r="DO156" s="1058"/>
      <c r="DP156" s="1058"/>
      <c r="DQ156" s="1058"/>
      <c r="DR156" s="1058"/>
      <c r="DS156" s="1058"/>
      <c r="DT156" s="1058"/>
      <c r="DU156" s="1058"/>
      <c r="DV156" s="1058"/>
      <c r="DW156" s="1058"/>
      <c r="DX156" s="1058"/>
      <c r="DY156" s="1058"/>
      <c r="DZ156" s="1058"/>
      <c r="EA156" s="1058"/>
      <c r="EB156" s="1058"/>
      <c r="EC156" s="1058"/>
      <c r="ED156" s="1058"/>
      <c r="EE156" s="1058"/>
      <c r="EF156" s="1058"/>
      <c r="EG156" s="1058"/>
      <c r="EH156" s="1058"/>
      <c r="EI156" s="1058"/>
      <c r="EJ156" s="1058"/>
      <c r="EK156" s="1058"/>
      <c r="EL156" s="1058"/>
      <c r="EM156" s="1058"/>
      <c r="EN156" s="1058"/>
      <c r="EO156" s="1058"/>
      <c r="EP156" s="1058"/>
      <c r="EQ156" s="1058"/>
      <c r="ER156" s="1058"/>
      <c r="ES156" s="1058"/>
      <c r="ET156" s="1058"/>
      <c r="EU156" s="1058"/>
      <c r="EV156" s="1058"/>
      <c r="EW156" s="1058"/>
      <c r="EX156" s="1058"/>
      <c r="EY156" s="1058"/>
      <c r="EZ156" s="1058"/>
      <c r="FA156" s="1058"/>
      <c r="FB156" s="1058"/>
    </row>
    <row r="157" ht="30.9" customHeight="1">
      <c r="A157" s="1266"/>
      <c r="B157" s="1267"/>
      <c r="C157" s="1268"/>
      <c r="D157" s="1268"/>
      <c r="E157" s="1268"/>
      <c r="F157" s="1268"/>
      <c r="G157" s="1268"/>
      <c r="H157" s="1268"/>
      <c r="I157" s="1268"/>
      <c r="J157" s="1268"/>
      <c r="K157" s="1268"/>
      <c r="L157" s="1267"/>
      <c r="M157" s="1267"/>
      <c r="N157" s="1267"/>
      <c r="O157" s="1267"/>
      <c r="P157" s="1267"/>
      <c r="Q157" s="1269"/>
      <c r="R157" s="517"/>
      <c r="S157" s="517"/>
      <c r="T157" s="517"/>
      <c r="U157" s="517"/>
      <c r="V157" s="517"/>
      <c r="W157" s="517"/>
      <c r="X157" s="517"/>
      <c r="Y157" s="517"/>
      <c r="Z157" s="517"/>
      <c r="AA157" s="517"/>
      <c r="AB157" s="518"/>
      <c r="AC157" s="1183"/>
      <c r="AD157" s="1184"/>
      <c r="AE157" s="1183"/>
      <c r="AF157" s="1184"/>
      <c r="AG157" s="1183"/>
      <c r="AH157" s="1184"/>
      <c r="AI157" s="1183"/>
      <c r="AJ157" s="1184"/>
      <c r="AK157" s="1183"/>
      <c r="AL157" s="1184"/>
      <c r="AM157" s="1183"/>
      <c r="AN157" s="1184"/>
      <c r="AO157" s="1183"/>
      <c r="AP157" s="1184"/>
      <c r="AQ157" s="1183"/>
      <c r="AR157" s="1184"/>
      <c r="AS157" s="1183"/>
      <c r="AT157" s="1184"/>
      <c r="AU157" s="1183"/>
      <c r="AV157" s="1183"/>
      <c r="AW157" s="1183"/>
      <c r="AX157" s="1183"/>
      <c r="AY157" s="1183"/>
      <c r="AZ157" s="1183"/>
      <c r="BA157" s="1183"/>
      <c r="BB157" s="1183"/>
      <c r="BC157" s="1183"/>
      <c r="BD157" s="1183"/>
      <c r="BE157" s="1183"/>
      <c r="BF157" s="1183"/>
      <c r="BG157" s="1183"/>
      <c r="BH157" s="1183"/>
      <c r="BI157" s="1183"/>
      <c r="BJ157" s="1183"/>
      <c r="BK157" s="1183"/>
      <c r="BL157" s="1183"/>
      <c r="BM157" s="1183"/>
      <c r="BN157" s="1183"/>
      <c r="BO157" s="1183"/>
      <c r="BP157" s="1183"/>
      <c r="BQ157" s="1183"/>
      <c r="BR157" s="1183"/>
      <c r="BS157" s="1183"/>
      <c r="BT157" s="1183"/>
      <c r="BU157" s="1183"/>
      <c r="BV157" s="1183"/>
      <c r="BW157" s="1183"/>
      <c r="BX157" s="1183"/>
      <c r="BY157" s="1183"/>
      <c r="BZ157" s="1183"/>
      <c r="CA157" s="1183"/>
      <c r="CB157" s="1183"/>
      <c r="CC157" s="1183"/>
      <c r="CD157" s="1183"/>
      <c r="CE157" s="1183"/>
      <c r="CF157" s="1183"/>
      <c r="CG157" s="1183"/>
      <c r="CH157" s="1183"/>
      <c r="CI157" s="1183"/>
      <c r="CJ157" s="1183"/>
      <c r="CK157" s="1183"/>
      <c r="CL157" s="1183"/>
      <c r="CM157" s="1183"/>
      <c r="CN157" s="1183"/>
      <c r="CO157" s="1183"/>
      <c r="CP157" s="1183"/>
      <c r="CQ157" s="1183"/>
      <c r="CR157" s="1183"/>
      <c r="CS157" s="1183"/>
      <c r="CT157" s="1183"/>
      <c r="CU157" s="1183"/>
      <c r="CV157" s="1183"/>
      <c r="CW157" s="1183"/>
      <c r="CX157" s="1183"/>
      <c r="CY157" s="1183"/>
      <c r="CZ157" s="1183"/>
      <c r="DA157" s="1183"/>
      <c r="DB157" s="1183"/>
      <c r="DC157" s="1183"/>
      <c r="DD157" s="1183"/>
      <c r="DE157" s="1183"/>
      <c r="DF157" s="1183"/>
      <c r="DG157" s="1183"/>
      <c r="DH157" s="1183"/>
      <c r="DI157" s="1183"/>
      <c r="DJ157" s="1183"/>
      <c r="DK157" s="1183"/>
      <c r="DL157" s="1183"/>
      <c r="DM157" s="1183"/>
      <c r="DN157" s="1183"/>
      <c r="DO157" s="1183"/>
      <c r="DP157" s="1183"/>
      <c r="DQ157" s="1183"/>
      <c r="DR157" s="1183"/>
      <c r="DS157" s="1183"/>
      <c r="DT157" s="1183"/>
      <c r="DU157" s="1183"/>
      <c r="DV157" s="1183"/>
      <c r="DW157" s="1183"/>
      <c r="DX157" s="1183"/>
      <c r="DY157" s="1183"/>
      <c r="DZ157" s="1183"/>
      <c r="EA157" s="1183"/>
      <c r="EB157" s="1183"/>
      <c r="EC157" s="1183"/>
      <c r="ED157" s="1183"/>
      <c r="EE157" s="1183"/>
      <c r="EF157" s="1183"/>
      <c r="EG157" s="1183"/>
      <c r="EH157" s="1183"/>
      <c r="EI157" s="1183"/>
      <c r="EJ157" s="1183"/>
      <c r="EK157" s="1183"/>
      <c r="EL157" s="1183"/>
      <c r="EM157" s="1183"/>
      <c r="EN157" s="1183"/>
      <c r="EO157" s="1183"/>
      <c r="EP157" s="1183"/>
      <c r="EQ157" s="1183"/>
      <c r="ER157" s="1183"/>
      <c r="ES157" s="1183"/>
      <c r="ET157" s="1183"/>
      <c r="EU157" s="1183"/>
      <c r="EV157" s="1183"/>
      <c r="EW157" s="1183"/>
      <c r="EX157" s="1183"/>
      <c r="EY157" s="1183"/>
      <c r="EZ157" s="1183"/>
      <c r="FA157" s="1183"/>
      <c r="FB157" s="1183"/>
    </row>
    <row r="158" ht="30.9" customHeight="1">
      <c r="A158" s="1266"/>
      <c r="B158" s="1267"/>
      <c r="C158" s="1268"/>
      <c r="D158" s="1270"/>
      <c r="E158" s="1270"/>
      <c r="F158" s="1270"/>
      <c r="G158" s="1270"/>
      <c r="H158" s="1270"/>
      <c r="I158" s="1271"/>
      <c r="J158" s="1271"/>
      <c r="K158" s="1271"/>
      <c r="L158" s="1272"/>
      <c r="M158" s="1272"/>
      <c r="N158" s="1272"/>
      <c r="O158" s="1272"/>
      <c r="P158" s="1272"/>
      <c r="Q158" s="1273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495"/>
      <c r="AC158" s="1274"/>
      <c r="AD158" s="1275"/>
      <c r="AE158" s="1274"/>
      <c r="AF158" s="1275"/>
      <c r="AG158" s="1274"/>
      <c r="AH158" s="1275"/>
      <c r="AI158" s="1274"/>
      <c r="AJ158" s="1275"/>
      <c r="AK158" s="1274"/>
      <c r="AL158" s="1275"/>
      <c r="AM158" s="1274"/>
      <c r="AN158" s="1275"/>
      <c r="AO158" s="1274"/>
      <c r="AP158" s="1275"/>
      <c r="AQ158" s="1274"/>
      <c r="AR158" s="1275"/>
      <c r="AS158" s="1274"/>
      <c r="AT158" s="1275"/>
      <c r="AU158" s="1274"/>
      <c r="AV158" s="1274"/>
      <c r="AW158" s="1274"/>
      <c r="AX158" s="1274"/>
      <c r="AY158" s="1274"/>
      <c r="AZ158" s="1274"/>
      <c r="BA158" s="1274"/>
      <c r="BB158" s="1274"/>
      <c r="BC158" s="1274"/>
      <c r="BD158" s="1274"/>
      <c r="BE158" s="1274"/>
      <c r="BF158" s="1274"/>
      <c r="BG158" s="1274"/>
      <c r="BH158" s="1274"/>
      <c r="BI158" s="1274"/>
      <c r="BJ158" s="1274"/>
      <c r="BK158" s="1274"/>
      <c r="BL158" s="1274"/>
      <c r="BM158" s="1274"/>
      <c r="BN158" s="1274"/>
      <c r="BO158" s="1274"/>
      <c r="BP158" s="1274"/>
      <c r="BQ158" s="1274"/>
      <c r="BR158" s="1274"/>
      <c r="BS158" s="1274"/>
      <c r="BT158" s="1274"/>
      <c r="BU158" s="1274"/>
      <c r="BV158" s="1274"/>
      <c r="BW158" s="1274"/>
      <c r="BX158" s="1274"/>
      <c r="BY158" s="1274"/>
      <c r="BZ158" s="1274"/>
      <c r="CA158" s="1274"/>
      <c r="CB158" s="1274"/>
      <c r="CC158" s="1274"/>
      <c r="CD158" s="1274"/>
      <c r="CE158" s="1274"/>
      <c r="CF158" s="1274"/>
      <c r="CG158" s="1274"/>
      <c r="CH158" s="1274"/>
      <c r="CI158" s="1274"/>
      <c r="CJ158" s="1274"/>
      <c r="CK158" s="1274"/>
      <c r="CL158" s="1274"/>
      <c r="CM158" s="1274"/>
      <c r="CN158" s="1274"/>
      <c r="CO158" s="1274"/>
      <c r="CP158" s="1274"/>
      <c r="CQ158" s="1274"/>
      <c r="CR158" s="1274"/>
      <c r="CS158" s="1274"/>
      <c r="CT158" s="1274"/>
      <c r="CU158" s="1274"/>
      <c r="CV158" s="1274"/>
      <c r="CW158" s="1274"/>
      <c r="CX158" s="1274"/>
      <c r="CY158" s="1274"/>
      <c r="CZ158" s="1274"/>
      <c r="DA158" s="1274"/>
      <c r="DB158" s="1274"/>
      <c r="DC158" s="1274"/>
      <c r="DD158" s="1274"/>
      <c r="DE158" s="1274"/>
      <c r="DF158" s="1274"/>
      <c r="DG158" s="1274"/>
      <c r="DH158" s="1274"/>
      <c r="DI158" s="1274"/>
      <c r="DJ158" s="1274"/>
      <c r="DK158" s="1274"/>
      <c r="DL158" s="1274"/>
      <c r="DM158" s="1274"/>
      <c r="DN158" s="1274"/>
      <c r="DO158" s="1274"/>
      <c r="DP158" s="1183"/>
      <c r="DQ158" s="1183"/>
      <c r="DR158" s="1183"/>
      <c r="DS158" s="1183"/>
      <c r="DT158" s="1183"/>
      <c r="DU158" s="1183"/>
      <c r="DV158" s="1183"/>
      <c r="DW158" s="1183"/>
      <c r="DX158" s="1183"/>
      <c r="DY158" s="1183"/>
      <c r="DZ158" s="1183"/>
      <c r="EA158" s="1183"/>
      <c r="EB158" s="1183"/>
      <c r="EC158" s="1183"/>
      <c r="ED158" s="1183"/>
      <c r="EE158" s="1183"/>
      <c r="EF158" s="1183"/>
      <c r="EG158" s="1183"/>
      <c r="EH158" s="1183"/>
      <c r="EI158" s="1183"/>
      <c r="EJ158" s="1183"/>
      <c r="EK158" s="1183"/>
      <c r="EL158" s="1183"/>
      <c r="EM158" s="1183"/>
      <c r="EN158" s="1183"/>
      <c r="EO158" s="1183"/>
      <c r="EP158" s="1183"/>
      <c r="EQ158" s="1183"/>
      <c r="ER158" s="1183"/>
      <c r="ES158" s="1183"/>
      <c r="ET158" s="1183"/>
      <c r="EU158" s="1183"/>
      <c r="EV158" s="1183"/>
      <c r="EW158" s="1183"/>
      <c r="EX158" s="1183"/>
      <c r="EY158" s="1183"/>
      <c r="EZ158" s="1183"/>
      <c r="FA158" s="1183"/>
      <c r="FB158" s="1183"/>
    </row>
    <row r="159" ht="30.9" customHeight="1">
      <c r="A159" s="1266"/>
      <c r="B159" s="1267"/>
      <c r="C159" s="1276"/>
      <c r="D159" t="s" s="1277">
        <v>54</v>
      </c>
      <c r="E159" s="1278"/>
      <c r="F159" s="1279"/>
      <c r="G159" s="1279"/>
      <c r="H159" s="1280"/>
      <c r="I159" t="s" s="1281">
        <v>55</v>
      </c>
      <c r="J159" s="1282"/>
      <c r="K159" s="1283"/>
      <c r="L159" s="1283"/>
      <c r="M159" s="1284"/>
      <c r="N159" s="870"/>
      <c r="O159" t="s" s="1285">
        <v>56</v>
      </c>
      <c r="P159" s="1282"/>
      <c r="Q159" s="1283"/>
      <c r="R159" s="1283"/>
      <c r="S159" s="1286"/>
      <c r="T159" t="s" s="1285">
        <v>59</v>
      </c>
      <c r="U159" s="1282"/>
      <c r="V159" s="1283"/>
      <c r="W159" s="1283"/>
      <c r="X159" s="1286"/>
      <c r="Y159" t="s" s="1285">
        <v>58</v>
      </c>
      <c r="Z159" s="1282"/>
      <c r="AA159" s="1283"/>
      <c r="AB159" s="1283"/>
      <c r="AC159" s="1286"/>
      <c r="AD159" t="s" s="1285">
        <v>61</v>
      </c>
      <c r="AE159" s="1282"/>
      <c r="AF159" s="1283"/>
      <c r="AG159" s="1283"/>
      <c r="AH159" s="1286"/>
      <c r="AI159" t="s" s="1285">
        <v>60</v>
      </c>
      <c r="AJ159" s="1282"/>
      <c r="AK159" s="1283"/>
      <c r="AL159" s="1283"/>
      <c r="AM159" s="1286"/>
      <c r="AN159" t="s" s="1285">
        <v>57</v>
      </c>
      <c r="AO159" s="1282"/>
      <c r="AP159" s="1283"/>
      <c r="AQ159" s="1283"/>
      <c r="AR159" s="1286"/>
      <c r="AS159" t="s" s="1285">
        <v>62</v>
      </c>
      <c r="AT159" s="1282"/>
      <c r="AU159" s="1283"/>
      <c r="AV159" s="1283"/>
      <c r="AW159" s="1286"/>
      <c r="AX159" t="s" s="1285">
        <v>64</v>
      </c>
      <c r="AY159" s="1282"/>
      <c r="AZ159" s="1283"/>
      <c r="BA159" s="1283"/>
      <c r="BB159" s="1286"/>
      <c r="BC159" t="s" s="1285">
        <v>63</v>
      </c>
      <c r="BD159" s="1282"/>
      <c r="BE159" s="1283"/>
      <c r="BF159" s="1283"/>
      <c r="BG159" s="1286"/>
      <c r="BH159" t="s" s="1285">
        <v>66</v>
      </c>
      <c r="BI159" s="1282"/>
      <c r="BJ159" s="1283"/>
      <c r="BK159" s="1283"/>
      <c r="BL159" s="1286"/>
      <c r="BM159" t="s" s="1285">
        <v>67</v>
      </c>
      <c r="BN159" s="1282"/>
      <c r="BO159" s="1283"/>
      <c r="BP159" s="1283"/>
      <c r="BQ159" s="1286"/>
      <c r="BR159" t="s" s="1285">
        <v>65</v>
      </c>
      <c r="BS159" s="1282"/>
      <c r="BT159" s="1283"/>
      <c r="BU159" s="1283"/>
      <c r="BV159" s="1286"/>
      <c r="BW159" t="s" s="1285">
        <v>69</v>
      </c>
      <c r="BX159" s="1282"/>
      <c r="BY159" s="1283"/>
      <c r="BZ159" s="1283"/>
      <c r="CA159" s="1286"/>
      <c r="CB159" t="s" s="1285">
        <v>313</v>
      </c>
      <c r="CC159" s="1282"/>
      <c r="CD159" s="1283"/>
      <c r="CE159" s="1283"/>
      <c r="CF159" s="1286"/>
      <c r="CG159" t="s" s="1285">
        <v>70</v>
      </c>
      <c r="CH159" s="1282"/>
      <c r="CI159" s="1283"/>
      <c r="CJ159" s="1283"/>
      <c r="CK159" s="1286"/>
      <c r="CL159" t="s" s="1285">
        <v>311</v>
      </c>
      <c r="CM159" s="1282"/>
      <c r="CN159" s="1283"/>
      <c r="CO159" s="1283"/>
      <c r="CP159" s="1286"/>
      <c r="CQ159" t="s" s="1285">
        <v>83</v>
      </c>
      <c r="CR159" s="1282"/>
      <c r="CS159" s="1283"/>
      <c r="CT159" s="1283"/>
      <c r="CU159" s="1286"/>
      <c r="CV159" t="s" s="1285">
        <v>84</v>
      </c>
      <c r="CW159" s="1282"/>
      <c r="CX159" s="1283"/>
      <c r="CY159" s="1283"/>
      <c r="CZ159" s="1286"/>
      <c r="DA159" t="s" s="1285">
        <v>86</v>
      </c>
      <c r="DB159" s="1282"/>
      <c r="DC159" s="1283"/>
      <c r="DD159" s="1283"/>
      <c r="DE159" s="1286"/>
      <c r="DF159" t="s" s="1285">
        <v>85</v>
      </c>
      <c r="DG159" s="1282"/>
      <c r="DH159" s="1283"/>
      <c r="DI159" s="1283"/>
      <c r="DJ159" s="1286"/>
      <c r="DK159" t="s" s="1285">
        <v>267</v>
      </c>
      <c r="DL159" s="1282"/>
      <c r="DM159" s="1283"/>
      <c r="DN159" s="1283"/>
      <c r="DO159" s="1287"/>
      <c r="DP159" s="1288"/>
      <c r="DQ159" s="1183"/>
      <c r="DR159" s="1183"/>
      <c r="DS159" s="1183"/>
      <c r="DT159" s="1183"/>
      <c r="DU159" s="1183"/>
      <c r="DV159" s="1183"/>
      <c r="DW159" s="1183"/>
      <c r="DX159" s="1183"/>
      <c r="DY159" s="1183"/>
      <c r="DZ159" s="1183"/>
      <c r="EA159" s="1183"/>
      <c r="EB159" s="1183"/>
      <c r="EC159" s="1183"/>
      <c r="ED159" s="1183"/>
      <c r="EE159" s="1183"/>
      <c r="EF159" s="1183"/>
      <c r="EG159" s="1183"/>
      <c r="EH159" s="1183"/>
      <c r="EI159" s="1183"/>
      <c r="EJ159" s="1183"/>
      <c r="EK159" s="1183"/>
      <c r="EL159" s="1183"/>
      <c r="EM159" s="1183"/>
      <c r="EN159" s="1183"/>
      <c r="EO159" s="1183"/>
      <c r="EP159" s="1183"/>
      <c r="EQ159" s="1183"/>
      <c r="ER159" s="1183"/>
      <c r="ES159" s="1183"/>
      <c r="ET159" s="1183"/>
      <c r="EU159" s="1183"/>
      <c r="EV159" s="1183"/>
      <c r="EW159" s="1183"/>
      <c r="EX159" s="1183"/>
      <c r="EY159" s="1183"/>
      <c r="EZ159" s="1183"/>
      <c r="FA159" s="1183"/>
      <c r="FB159" s="1183"/>
    </row>
    <row r="160" ht="30.9" customHeight="1">
      <c r="A160" s="1266"/>
      <c r="B160" s="1289"/>
      <c r="C160" t="s" s="1290">
        <v>314</v>
      </c>
      <c r="D160" t="s" s="1285">
        <v>315</v>
      </c>
      <c r="E160" s="1291"/>
      <c r="F160" s="1292"/>
      <c r="G160" s="1292"/>
      <c r="H160" s="1293"/>
      <c r="I160" t="s" s="1285">
        <v>316</v>
      </c>
      <c r="J160" s="1282"/>
      <c r="K160" s="1283"/>
      <c r="L160" s="1283"/>
      <c r="M160" s="1284"/>
      <c r="N160" s="870"/>
      <c r="O160" t="s" s="1285">
        <v>317</v>
      </c>
      <c r="P160" s="1282"/>
      <c r="Q160" s="1283"/>
      <c r="R160" s="1283"/>
      <c r="S160" s="1286"/>
      <c r="T160" t="s" s="1285">
        <v>318</v>
      </c>
      <c r="U160" s="1282"/>
      <c r="V160" s="1283"/>
      <c r="W160" s="1283"/>
      <c r="X160" s="1286"/>
      <c r="Y160" t="s" s="1285">
        <v>319</v>
      </c>
      <c r="Z160" s="1282"/>
      <c r="AA160" s="1283"/>
      <c r="AB160" s="1283"/>
      <c r="AC160" s="1286"/>
      <c r="AD160" t="s" s="1285">
        <v>320</v>
      </c>
      <c r="AE160" s="1282"/>
      <c r="AF160" s="1283"/>
      <c r="AG160" s="1283"/>
      <c r="AH160" s="1286"/>
      <c r="AI160" t="s" s="1285">
        <v>321</v>
      </c>
      <c r="AJ160" s="1282"/>
      <c r="AK160" s="1283"/>
      <c r="AL160" s="1283"/>
      <c r="AM160" s="1286"/>
      <c r="AN160" t="s" s="1285">
        <v>322</v>
      </c>
      <c r="AO160" s="1282"/>
      <c r="AP160" s="1283"/>
      <c r="AQ160" s="1283"/>
      <c r="AR160" s="1286"/>
      <c r="AS160" t="s" s="1285">
        <v>323</v>
      </c>
      <c r="AT160" s="1282"/>
      <c r="AU160" s="1283"/>
      <c r="AV160" s="1283"/>
      <c r="AW160" s="1286"/>
      <c r="AX160" t="s" s="1285">
        <v>324</v>
      </c>
      <c r="AY160" s="1282"/>
      <c r="AZ160" s="1283"/>
      <c r="BA160" s="1283"/>
      <c r="BB160" s="1286"/>
      <c r="BC160" s="1285"/>
      <c r="BD160" s="1282"/>
      <c r="BE160" s="1283"/>
      <c r="BF160" s="1283"/>
      <c r="BG160" s="1286"/>
      <c r="BH160" t="s" s="1285">
        <v>325</v>
      </c>
      <c r="BI160" s="1282"/>
      <c r="BJ160" s="1283"/>
      <c r="BK160" s="1283"/>
      <c r="BL160" s="1286"/>
      <c r="BM160" t="s" s="1285">
        <v>326</v>
      </c>
      <c r="BN160" s="1282"/>
      <c r="BO160" s="1283"/>
      <c r="BP160" s="1283"/>
      <c r="BQ160" s="1286"/>
      <c r="BR160" t="s" s="1285">
        <v>327</v>
      </c>
      <c r="BS160" s="1282"/>
      <c r="BT160" s="1283"/>
      <c r="BU160" s="1283"/>
      <c r="BV160" s="1286"/>
      <c r="BW160" t="s" s="1285">
        <v>328</v>
      </c>
      <c r="BX160" s="1282"/>
      <c r="BY160" s="1283"/>
      <c r="BZ160" s="1283"/>
      <c r="CA160" s="1286"/>
      <c r="CB160" t="s" s="1285">
        <v>329</v>
      </c>
      <c r="CC160" s="1282"/>
      <c r="CD160" s="1283"/>
      <c r="CE160" s="1283"/>
      <c r="CF160" s="1286"/>
      <c r="CG160" t="s" s="1285">
        <v>330</v>
      </c>
      <c r="CH160" s="1282"/>
      <c r="CI160" s="1283"/>
      <c r="CJ160" s="1283"/>
      <c r="CK160" s="1286"/>
      <c r="CL160" t="s" s="1285">
        <v>331</v>
      </c>
      <c r="CM160" s="1282"/>
      <c r="CN160" s="1283"/>
      <c r="CO160" s="1283"/>
      <c r="CP160" s="1286"/>
      <c r="CQ160" t="s" s="1285">
        <v>332</v>
      </c>
      <c r="CR160" s="1282"/>
      <c r="CS160" s="1283"/>
      <c r="CT160" s="1283"/>
      <c r="CU160" s="1286"/>
      <c r="CV160" t="s" s="1285">
        <v>331</v>
      </c>
      <c r="CW160" s="1282"/>
      <c r="CX160" s="1283"/>
      <c r="CY160" s="1283"/>
      <c r="CZ160" s="1286"/>
      <c r="DA160" t="s" s="1285">
        <v>333</v>
      </c>
      <c r="DB160" s="1282"/>
      <c r="DC160" s="1283"/>
      <c r="DD160" s="1283"/>
      <c r="DE160" s="1286"/>
      <c r="DF160" t="s" s="1285">
        <v>334</v>
      </c>
      <c r="DG160" s="1282"/>
      <c r="DH160" s="1283"/>
      <c r="DI160" s="1283"/>
      <c r="DJ160" s="1286"/>
      <c r="DK160" t="s" s="1285">
        <v>331</v>
      </c>
      <c r="DL160" s="1282"/>
      <c r="DM160" s="1283"/>
      <c r="DN160" s="1283"/>
      <c r="DO160" s="1286"/>
      <c r="DP160" s="1294"/>
      <c r="DQ160" s="1183"/>
      <c r="DR160" s="1183"/>
      <c r="DS160" s="1183"/>
      <c r="DT160" s="1183"/>
      <c r="DU160" s="1183"/>
      <c r="DV160" s="1183"/>
      <c r="DW160" s="1183"/>
      <c r="DX160" s="1183"/>
      <c r="DY160" s="1183"/>
      <c r="DZ160" s="1183"/>
      <c r="EA160" s="1183"/>
      <c r="EB160" s="1183"/>
      <c r="EC160" s="1183"/>
      <c r="ED160" s="1183"/>
      <c r="EE160" s="1183"/>
      <c r="EF160" s="1183"/>
      <c r="EG160" s="1183"/>
      <c r="EH160" s="1183"/>
      <c r="EI160" s="1183"/>
      <c r="EJ160" s="1183"/>
      <c r="EK160" s="1183"/>
      <c r="EL160" s="1183"/>
      <c r="EM160" s="1183"/>
      <c r="EN160" s="1183"/>
      <c r="EO160" s="1183"/>
      <c r="EP160" s="1183"/>
      <c r="EQ160" s="1183"/>
      <c r="ER160" s="1183"/>
      <c r="ES160" s="1183"/>
      <c r="ET160" s="1183"/>
      <c r="EU160" s="1183"/>
      <c r="EV160" s="1183"/>
      <c r="EW160" s="1183"/>
      <c r="EX160" s="1183"/>
      <c r="EY160" s="1183"/>
      <c r="EZ160" s="1183"/>
      <c r="FA160" s="1183"/>
      <c r="FB160" s="1183"/>
    </row>
    <row r="161" ht="30.9" customHeight="1">
      <c r="A161" s="1266"/>
      <c r="B161" s="1289"/>
      <c r="C161" s="1295"/>
      <c r="D161" t="s" s="1296">
        <v>335</v>
      </c>
      <c r="E161" t="s" s="1297">
        <v>336</v>
      </c>
      <c r="F161" t="s" s="1297">
        <v>337</v>
      </c>
      <c r="G161" t="s" s="1297">
        <v>338</v>
      </c>
      <c r="H161" t="s" s="1298">
        <v>339</v>
      </c>
      <c r="I161" t="s" s="1299">
        <v>335</v>
      </c>
      <c r="J161" t="s" s="1297">
        <v>336</v>
      </c>
      <c r="K161" s="1189"/>
      <c r="L161" t="s" s="1297">
        <v>337</v>
      </c>
      <c r="M161" t="s" s="1297">
        <v>338</v>
      </c>
      <c r="N161" t="s" s="1298">
        <v>339</v>
      </c>
      <c r="O161" t="s" s="1296">
        <v>335</v>
      </c>
      <c r="P161" t="s" s="1194">
        <v>336</v>
      </c>
      <c r="Q161" t="s" s="1194">
        <v>337</v>
      </c>
      <c r="R161" t="s" s="1194">
        <v>338</v>
      </c>
      <c r="S161" t="s" s="1300">
        <v>339</v>
      </c>
      <c r="T161" t="s" s="1299">
        <v>335</v>
      </c>
      <c r="U161" t="s" s="1297">
        <v>336</v>
      </c>
      <c r="V161" t="s" s="1297">
        <v>337</v>
      </c>
      <c r="W161" t="s" s="1297">
        <v>338</v>
      </c>
      <c r="X161" t="s" s="1298">
        <v>339</v>
      </c>
      <c r="Y161" t="s" s="1299">
        <v>335</v>
      </c>
      <c r="Z161" t="s" s="1297">
        <v>336</v>
      </c>
      <c r="AA161" t="s" s="1297">
        <v>337</v>
      </c>
      <c r="AB161" t="s" s="1297">
        <v>338</v>
      </c>
      <c r="AC161" t="s" s="1298">
        <v>339</v>
      </c>
      <c r="AD161" t="s" s="1299">
        <v>335</v>
      </c>
      <c r="AE161" t="s" s="1297">
        <v>336</v>
      </c>
      <c r="AF161" t="s" s="1297">
        <v>337</v>
      </c>
      <c r="AG161" t="s" s="1297">
        <v>338</v>
      </c>
      <c r="AH161" t="s" s="1298">
        <v>339</v>
      </c>
      <c r="AI161" t="s" s="1299">
        <v>335</v>
      </c>
      <c r="AJ161" t="s" s="1297">
        <v>336</v>
      </c>
      <c r="AK161" t="s" s="1297">
        <v>337</v>
      </c>
      <c r="AL161" t="s" s="1297">
        <v>338</v>
      </c>
      <c r="AM161" t="s" s="1298">
        <v>339</v>
      </c>
      <c r="AN161" t="s" s="1299">
        <v>335</v>
      </c>
      <c r="AO161" t="s" s="1297">
        <v>336</v>
      </c>
      <c r="AP161" t="s" s="1297">
        <v>337</v>
      </c>
      <c r="AQ161" t="s" s="1297">
        <v>338</v>
      </c>
      <c r="AR161" t="s" s="1298">
        <v>339</v>
      </c>
      <c r="AS161" t="s" s="1299">
        <v>335</v>
      </c>
      <c r="AT161" t="s" s="1297">
        <v>336</v>
      </c>
      <c r="AU161" t="s" s="1297">
        <v>337</v>
      </c>
      <c r="AV161" t="s" s="1297">
        <v>338</v>
      </c>
      <c r="AW161" t="s" s="1298">
        <v>339</v>
      </c>
      <c r="AX161" t="s" s="1299">
        <v>335</v>
      </c>
      <c r="AY161" t="s" s="1297">
        <v>336</v>
      </c>
      <c r="AZ161" t="s" s="1297">
        <v>337</v>
      </c>
      <c r="BA161" t="s" s="1297">
        <v>338</v>
      </c>
      <c r="BB161" t="s" s="1298">
        <v>339</v>
      </c>
      <c r="BC161" t="s" s="1299">
        <v>335</v>
      </c>
      <c r="BD161" t="s" s="1297">
        <v>336</v>
      </c>
      <c r="BE161" t="s" s="1297">
        <v>337</v>
      </c>
      <c r="BF161" t="s" s="1297">
        <v>338</v>
      </c>
      <c r="BG161" t="s" s="1298">
        <v>339</v>
      </c>
      <c r="BH161" t="s" s="1299">
        <v>335</v>
      </c>
      <c r="BI161" t="s" s="1297">
        <v>336</v>
      </c>
      <c r="BJ161" t="s" s="1297">
        <v>337</v>
      </c>
      <c r="BK161" t="s" s="1297">
        <v>338</v>
      </c>
      <c r="BL161" t="s" s="1298">
        <v>339</v>
      </c>
      <c r="BM161" t="s" s="1299">
        <v>335</v>
      </c>
      <c r="BN161" t="s" s="1297">
        <v>336</v>
      </c>
      <c r="BO161" t="s" s="1297">
        <v>337</v>
      </c>
      <c r="BP161" t="s" s="1297">
        <v>338</v>
      </c>
      <c r="BQ161" t="s" s="1298">
        <v>339</v>
      </c>
      <c r="BR161" t="s" s="1299">
        <v>335</v>
      </c>
      <c r="BS161" t="s" s="1297">
        <v>336</v>
      </c>
      <c r="BT161" t="s" s="1297">
        <v>337</v>
      </c>
      <c r="BU161" t="s" s="1297">
        <v>338</v>
      </c>
      <c r="BV161" t="s" s="1298">
        <v>339</v>
      </c>
      <c r="BW161" t="s" s="1299">
        <v>335</v>
      </c>
      <c r="BX161" t="s" s="1297">
        <v>336</v>
      </c>
      <c r="BY161" t="s" s="1297">
        <v>337</v>
      </c>
      <c r="BZ161" t="s" s="1297">
        <v>338</v>
      </c>
      <c r="CA161" t="s" s="1298">
        <v>339</v>
      </c>
      <c r="CB161" t="s" s="1299">
        <v>335</v>
      </c>
      <c r="CC161" t="s" s="1297">
        <v>336</v>
      </c>
      <c r="CD161" t="s" s="1297">
        <v>337</v>
      </c>
      <c r="CE161" t="s" s="1297">
        <v>338</v>
      </c>
      <c r="CF161" t="s" s="1298">
        <v>339</v>
      </c>
      <c r="CG161" t="s" s="1299">
        <v>335</v>
      </c>
      <c r="CH161" t="s" s="1297">
        <v>336</v>
      </c>
      <c r="CI161" t="s" s="1297">
        <v>337</v>
      </c>
      <c r="CJ161" t="s" s="1297">
        <v>338</v>
      </c>
      <c r="CK161" t="s" s="1298">
        <v>339</v>
      </c>
      <c r="CL161" t="s" s="1299">
        <v>335</v>
      </c>
      <c r="CM161" t="s" s="1297">
        <v>336</v>
      </c>
      <c r="CN161" t="s" s="1297">
        <v>337</v>
      </c>
      <c r="CO161" t="s" s="1297">
        <v>338</v>
      </c>
      <c r="CP161" t="s" s="1298">
        <v>339</v>
      </c>
      <c r="CQ161" t="s" s="1299">
        <v>335</v>
      </c>
      <c r="CR161" t="s" s="1297">
        <v>336</v>
      </c>
      <c r="CS161" t="s" s="1297">
        <v>337</v>
      </c>
      <c r="CT161" t="s" s="1297">
        <v>338</v>
      </c>
      <c r="CU161" t="s" s="1298">
        <v>339</v>
      </c>
      <c r="CV161" t="s" s="1299">
        <v>335</v>
      </c>
      <c r="CW161" t="s" s="1297">
        <v>336</v>
      </c>
      <c r="CX161" t="s" s="1297">
        <v>337</v>
      </c>
      <c r="CY161" t="s" s="1297">
        <v>338</v>
      </c>
      <c r="CZ161" t="s" s="1298">
        <v>339</v>
      </c>
      <c r="DA161" t="s" s="1299">
        <v>335</v>
      </c>
      <c r="DB161" t="s" s="1297">
        <v>336</v>
      </c>
      <c r="DC161" t="s" s="1297">
        <v>337</v>
      </c>
      <c r="DD161" t="s" s="1297">
        <v>338</v>
      </c>
      <c r="DE161" t="s" s="1298">
        <v>339</v>
      </c>
      <c r="DF161" t="s" s="1299">
        <v>335</v>
      </c>
      <c r="DG161" t="s" s="1297">
        <v>336</v>
      </c>
      <c r="DH161" t="s" s="1297">
        <v>337</v>
      </c>
      <c r="DI161" t="s" s="1297">
        <v>338</v>
      </c>
      <c r="DJ161" t="s" s="1298">
        <v>339</v>
      </c>
      <c r="DK161" t="s" s="1299">
        <v>335</v>
      </c>
      <c r="DL161" t="s" s="1297">
        <v>336</v>
      </c>
      <c r="DM161" t="s" s="1297">
        <v>337</v>
      </c>
      <c r="DN161" t="s" s="1297">
        <v>338</v>
      </c>
      <c r="DO161" t="s" s="1298">
        <v>339</v>
      </c>
      <c r="DP161" s="1294"/>
      <c r="DQ161" s="1183"/>
      <c r="DR161" s="1183"/>
      <c r="DS161" s="1183"/>
      <c r="DT161" s="1183"/>
      <c r="DU161" s="1183"/>
      <c r="DV161" s="1183"/>
      <c r="DW161" s="1183"/>
      <c r="DX161" s="1183"/>
      <c r="DY161" s="1183"/>
      <c r="DZ161" s="1183"/>
      <c r="EA161" s="1183"/>
      <c r="EB161" s="1183"/>
      <c r="EC161" s="1183"/>
      <c r="ED161" s="1183"/>
      <c r="EE161" s="1183"/>
      <c r="EF161" s="1183"/>
      <c r="EG161" s="1183"/>
      <c r="EH161" s="1183"/>
      <c r="EI161" s="1183"/>
      <c r="EJ161" s="1183"/>
      <c r="EK161" s="1183"/>
      <c r="EL161" s="1183"/>
      <c r="EM161" s="1183"/>
      <c r="EN161" s="1183"/>
      <c r="EO161" s="1183"/>
      <c r="EP161" s="1183"/>
      <c r="EQ161" s="1183"/>
      <c r="ER161" s="1183"/>
      <c r="ES161" s="1183"/>
      <c r="ET161" s="1183"/>
      <c r="EU161" s="1183"/>
      <c r="EV161" s="1183"/>
      <c r="EW161" s="1183"/>
      <c r="EX161" s="1183"/>
      <c r="EY161" s="1183"/>
      <c r="EZ161" s="1183"/>
      <c r="FA161" s="1183"/>
      <c r="FB161" s="1183"/>
    </row>
    <row r="162" ht="30.9" customHeight="1">
      <c r="A162" s="1266"/>
      <c r="B162" s="1289"/>
      <c r="C162" t="s" s="1290">
        <v>340</v>
      </c>
      <c r="D162" s="1301">
        <v>71</v>
      </c>
      <c r="E162" s="1302">
        <v>94</v>
      </c>
      <c r="F162" s="1303"/>
      <c r="G162" s="1302">
        <v>86</v>
      </c>
      <c r="H162" s="1304">
        <v>15</v>
      </c>
      <c r="I162" s="1305"/>
      <c r="J162" s="1303"/>
      <c r="K162" s="1306"/>
      <c r="L162" s="1303"/>
      <c r="M162" s="1303"/>
      <c r="N162" s="1307"/>
      <c r="O162" s="1301">
        <v>89</v>
      </c>
      <c r="P162" s="1308">
        <v>100</v>
      </c>
      <c r="Q162" s="1308">
        <v>130</v>
      </c>
      <c r="R162" s="1308">
        <v>80</v>
      </c>
      <c r="S162" s="1309">
        <v>12</v>
      </c>
      <c r="T162" s="1305"/>
      <c r="U162" s="1303"/>
      <c r="V162" s="1303"/>
      <c r="W162" s="1303"/>
      <c r="X162" s="1307"/>
      <c r="Y162" s="1310">
        <v>89</v>
      </c>
      <c r="Z162" s="1302">
        <v>111</v>
      </c>
      <c r="AA162" s="1302">
        <v>137</v>
      </c>
      <c r="AB162" s="1302">
        <v>90</v>
      </c>
      <c r="AC162" s="1304">
        <v>16</v>
      </c>
      <c r="AD162" s="1305"/>
      <c r="AE162" s="1303"/>
      <c r="AF162" s="1303"/>
      <c r="AG162" s="1303"/>
      <c r="AH162" s="1307"/>
      <c r="AI162" s="1310">
        <v>94</v>
      </c>
      <c r="AJ162" s="1302">
        <v>94</v>
      </c>
      <c r="AK162" s="1302">
        <v>130</v>
      </c>
      <c r="AL162" s="1302">
        <v>98</v>
      </c>
      <c r="AM162" s="1304">
        <v>11</v>
      </c>
      <c r="AN162" s="1305"/>
      <c r="AO162" s="1303"/>
      <c r="AP162" s="1303"/>
      <c r="AQ162" s="1303"/>
      <c r="AR162" s="1307"/>
      <c r="AS162" s="1305"/>
      <c r="AT162" s="1303"/>
      <c r="AU162" s="1303"/>
      <c r="AV162" s="1303"/>
      <c r="AW162" s="1307"/>
      <c r="AX162" s="1305"/>
      <c r="AY162" s="1303"/>
      <c r="AZ162" s="1303"/>
      <c r="BA162" s="1303"/>
      <c r="BB162" s="1307"/>
      <c r="BC162" s="1305"/>
      <c r="BD162" s="1303"/>
      <c r="BE162" s="1303"/>
      <c r="BF162" s="1303"/>
      <c r="BG162" s="1307"/>
      <c r="BH162" s="1310">
        <v>84</v>
      </c>
      <c r="BI162" s="1302">
        <v>89</v>
      </c>
      <c r="BJ162" s="1302">
        <v>138.5</v>
      </c>
      <c r="BK162" s="1302">
        <v>80</v>
      </c>
      <c r="BL162" s="1304">
        <v>21</v>
      </c>
      <c r="BM162" s="1305"/>
      <c r="BN162" s="1303"/>
      <c r="BO162" s="1303"/>
      <c r="BP162" s="1303"/>
      <c r="BQ162" s="1307"/>
      <c r="BR162" s="1305"/>
      <c r="BS162" s="1303"/>
      <c r="BT162" s="1303"/>
      <c r="BU162" s="1303"/>
      <c r="BV162" s="1307"/>
      <c r="BW162" s="1310">
        <v>75</v>
      </c>
      <c r="BX162" s="1302">
        <v>80</v>
      </c>
      <c r="BY162" s="1303"/>
      <c r="BZ162" s="1302">
        <v>84</v>
      </c>
      <c r="CA162" s="1304">
        <v>15</v>
      </c>
      <c r="CB162" s="1310">
        <v>107</v>
      </c>
      <c r="CC162" s="1302">
        <v>106</v>
      </c>
      <c r="CD162" s="1302">
        <v>150</v>
      </c>
      <c r="CE162" s="1302">
        <v>85</v>
      </c>
      <c r="CF162" s="1304">
        <v>17</v>
      </c>
      <c r="CG162" s="1305"/>
      <c r="CH162" s="1303"/>
      <c r="CI162" s="1303"/>
      <c r="CJ162" s="1303"/>
      <c r="CK162" s="1307"/>
      <c r="CL162" s="1305"/>
      <c r="CM162" s="1303"/>
      <c r="CN162" s="1303"/>
      <c r="CO162" s="1303"/>
      <c r="CP162" s="1307"/>
      <c r="CQ162" s="1305"/>
      <c r="CR162" s="1303"/>
      <c r="CS162" s="1303"/>
      <c r="CT162" s="1303"/>
      <c r="CU162" s="1307"/>
      <c r="CV162" s="1310">
        <v>69</v>
      </c>
      <c r="CW162" s="1302">
        <v>100</v>
      </c>
      <c r="CX162" s="1302">
        <v>150</v>
      </c>
      <c r="CY162" s="1302">
        <v>100</v>
      </c>
      <c r="CZ162" s="1304">
        <v>9</v>
      </c>
      <c r="DA162" s="1305"/>
      <c r="DB162" s="1303"/>
      <c r="DC162" s="1303"/>
      <c r="DD162" s="1303"/>
      <c r="DE162" s="1307"/>
      <c r="DF162" s="1305"/>
      <c r="DG162" s="1303"/>
      <c r="DH162" s="1303"/>
      <c r="DI162" s="1303"/>
      <c r="DJ162" s="1307"/>
      <c r="DK162" s="1305"/>
      <c r="DL162" s="1303"/>
      <c r="DM162" s="1303"/>
      <c r="DN162" s="1303"/>
      <c r="DO162" s="1307"/>
      <c r="DP162" s="1294"/>
      <c r="DQ162" s="1183"/>
      <c r="DR162" s="1183"/>
      <c r="DS162" s="1183"/>
      <c r="DT162" s="1183"/>
      <c r="DU162" s="1183"/>
      <c r="DV162" s="1183"/>
      <c r="DW162" s="1183"/>
      <c r="DX162" s="1183"/>
      <c r="DY162" s="1183"/>
      <c r="DZ162" s="1183"/>
      <c r="EA162" s="1183"/>
      <c r="EB162" s="1183"/>
      <c r="EC162" s="1183"/>
      <c r="ED162" s="1183"/>
      <c r="EE162" s="1183"/>
      <c r="EF162" s="1183"/>
      <c r="EG162" s="1183"/>
      <c r="EH162" s="1183"/>
      <c r="EI162" s="1183"/>
      <c r="EJ162" s="1183"/>
      <c r="EK162" s="1183"/>
      <c r="EL162" s="1183"/>
      <c r="EM162" s="1183"/>
      <c r="EN162" s="1183"/>
      <c r="EO162" s="1183"/>
      <c r="EP162" s="1183"/>
      <c r="EQ162" s="1183"/>
      <c r="ER162" s="1183"/>
      <c r="ES162" s="1183"/>
      <c r="ET162" s="1183"/>
      <c r="EU162" s="1183"/>
      <c r="EV162" s="1183"/>
      <c r="EW162" s="1183"/>
      <c r="EX162" s="1183"/>
      <c r="EY162" s="1183"/>
      <c r="EZ162" s="1183"/>
      <c r="FA162" s="1183"/>
      <c r="FB162" s="1183"/>
    </row>
    <row r="163" ht="30.9" customHeight="1">
      <c r="A163" s="1266"/>
      <c r="B163" s="1289"/>
      <c r="C163" t="s" s="1295">
        <v>341</v>
      </c>
      <c r="D163" s="1311"/>
      <c r="E163" s="1312"/>
      <c r="F163" s="1312"/>
      <c r="G163" s="1312"/>
      <c r="H163" s="1313"/>
      <c r="I163" s="1311"/>
      <c r="J163" s="1312"/>
      <c r="K163" s="801"/>
      <c r="L163" s="1312"/>
      <c r="M163" s="1312"/>
      <c r="N163" s="1313"/>
      <c r="O163" s="1314">
        <v>90</v>
      </c>
      <c r="P163" s="1077">
        <v>105.5</v>
      </c>
      <c r="Q163" s="1077">
        <v>141</v>
      </c>
      <c r="R163" s="1077">
        <v>95</v>
      </c>
      <c r="S163" s="1315">
        <v>12</v>
      </c>
      <c r="T163" s="1311"/>
      <c r="U163" s="1312"/>
      <c r="V163" s="1312"/>
      <c r="W163" s="1312"/>
      <c r="X163" s="1313"/>
      <c r="Y163" s="1314">
        <v>95</v>
      </c>
      <c r="Z163" s="1077">
        <v>109</v>
      </c>
      <c r="AA163" s="1077">
        <v>142</v>
      </c>
      <c r="AB163" s="1077">
        <v>93.5</v>
      </c>
      <c r="AC163" s="1315">
        <v>13</v>
      </c>
      <c r="AD163" s="1314">
        <v>75</v>
      </c>
      <c r="AE163" s="1077">
        <v>94</v>
      </c>
      <c r="AF163" s="1077">
        <v>117</v>
      </c>
      <c r="AG163" s="1077">
        <v>84.5</v>
      </c>
      <c r="AH163" s="1315">
        <v>7</v>
      </c>
      <c r="AI163" s="1311"/>
      <c r="AJ163" s="1312"/>
      <c r="AK163" s="1312"/>
      <c r="AL163" s="1312"/>
      <c r="AM163" s="1313"/>
      <c r="AN163" s="1311"/>
      <c r="AO163" s="1312"/>
      <c r="AP163" s="1312"/>
      <c r="AQ163" s="1312"/>
      <c r="AR163" s="1313"/>
      <c r="AS163" s="1311"/>
      <c r="AT163" s="1312"/>
      <c r="AU163" s="1312"/>
      <c r="AV163" s="1312"/>
      <c r="AW163" s="1313"/>
      <c r="AX163" s="1311"/>
      <c r="AY163" s="1312"/>
      <c r="AZ163" s="1312"/>
      <c r="BA163" s="1312"/>
      <c r="BB163" s="1313"/>
      <c r="BC163" s="1311"/>
      <c r="BD163" s="1312"/>
      <c r="BE163" s="1312"/>
      <c r="BF163" s="1312"/>
      <c r="BG163" s="1313"/>
      <c r="BH163" s="1314">
        <v>84.5</v>
      </c>
      <c r="BI163" s="1077">
        <v>100</v>
      </c>
      <c r="BJ163" s="1077">
        <v>132.5</v>
      </c>
      <c r="BK163" s="1077">
        <v>95</v>
      </c>
      <c r="BL163" s="1315">
        <v>19</v>
      </c>
      <c r="BM163" s="1314">
        <v>62.5</v>
      </c>
      <c r="BN163" s="1077">
        <v>80.5</v>
      </c>
      <c r="BO163" s="1077">
        <v>114.5</v>
      </c>
      <c r="BP163" s="1077">
        <v>82.5</v>
      </c>
      <c r="BQ163" s="1315">
        <v>10</v>
      </c>
      <c r="BR163" s="1311"/>
      <c r="BS163" s="1312"/>
      <c r="BT163" s="1312"/>
      <c r="BU163" s="1312"/>
      <c r="BV163" s="1313"/>
      <c r="BW163" s="1314">
        <v>68.5</v>
      </c>
      <c r="BX163" s="1077">
        <v>94.5</v>
      </c>
      <c r="BY163" s="1312"/>
      <c r="BZ163" s="1077">
        <v>84.5</v>
      </c>
      <c r="CA163" s="1315">
        <v>15</v>
      </c>
      <c r="CB163" s="1314">
        <v>100</v>
      </c>
      <c r="CC163" s="1077">
        <v>109</v>
      </c>
      <c r="CD163" s="1077">
        <v>182</v>
      </c>
      <c r="CE163" s="1077">
        <v>100</v>
      </c>
      <c r="CF163" s="1315">
        <v>17</v>
      </c>
      <c r="CG163" s="1311"/>
      <c r="CH163" s="1312"/>
      <c r="CI163" s="1312"/>
      <c r="CJ163" s="1312"/>
      <c r="CK163" s="1313"/>
      <c r="CL163" s="1311"/>
      <c r="CM163" s="1312"/>
      <c r="CN163" s="1312"/>
      <c r="CO163" s="1312"/>
      <c r="CP163" s="1313"/>
      <c r="CQ163" s="1311"/>
      <c r="CR163" s="1312"/>
      <c r="CS163" s="1312"/>
      <c r="CT163" s="1312"/>
      <c r="CU163" s="1313"/>
      <c r="CV163" s="1311"/>
      <c r="CW163" s="1312"/>
      <c r="CX163" s="1312"/>
      <c r="CY163" s="1312"/>
      <c r="CZ163" s="1313"/>
      <c r="DA163" s="1311"/>
      <c r="DB163" s="1312"/>
      <c r="DC163" s="1312"/>
      <c r="DD163" s="1312"/>
      <c r="DE163" s="1313"/>
      <c r="DF163" s="1311"/>
      <c r="DG163" s="1312"/>
      <c r="DH163" s="1312"/>
      <c r="DI163" s="1312"/>
      <c r="DJ163" s="1313"/>
      <c r="DK163" s="1311"/>
      <c r="DL163" s="1312"/>
      <c r="DM163" s="1312"/>
      <c r="DN163" s="1312"/>
      <c r="DO163" s="1313"/>
      <c r="DP163" s="1294"/>
      <c r="DQ163" s="1183"/>
      <c r="DR163" s="1183"/>
      <c r="DS163" s="1183"/>
      <c r="DT163" s="1183"/>
      <c r="DU163" s="1183"/>
      <c r="DV163" s="1183"/>
      <c r="DW163" s="1183"/>
      <c r="DX163" s="1183"/>
      <c r="DY163" s="1183"/>
      <c r="DZ163" s="1183"/>
      <c r="EA163" s="1183"/>
      <c r="EB163" s="1183"/>
      <c r="EC163" s="1183"/>
      <c r="ED163" s="1183"/>
      <c r="EE163" s="1183"/>
      <c r="EF163" s="1183"/>
      <c r="EG163" s="1183"/>
      <c r="EH163" s="1183"/>
      <c r="EI163" s="1183"/>
      <c r="EJ163" s="1183"/>
      <c r="EK163" s="1183"/>
      <c r="EL163" s="1183"/>
      <c r="EM163" s="1183"/>
      <c r="EN163" s="1183"/>
      <c r="EO163" s="1183"/>
      <c r="EP163" s="1183"/>
      <c r="EQ163" s="1183"/>
      <c r="ER163" s="1183"/>
      <c r="ES163" s="1183"/>
      <c r="ET163" s="1183"/>
      <c r="EU163" s="1183"/>
      <c r="EV163" s="1183"/>
      <c r="EW163" s="1183"/>
      <c r="EX163" s="1183"/>
      <c r="EY163" s="1183"/>
      <c r="EZ163" s="1183"/>
      <c r="FA163" s="1183"/>
      <c r="FB163" s="1183"/>
    </row>
    <row r="164" ht="30.9" customHeight="1">
      <c r="A164" s="1266"/>
      <c r="B164" s="1289"/>
      <c r="C164" t="s" s="1290">
        <v>342</v>
      </c>
      <c r="D164" s="1316"/>
      <c r="E164" s="1317"/>
      <c r="F164" s="1317"/>
      <c r="G164" s="1317"/>
      <c r="H164" s="1318"/>
      <c r="I164" s="1316"/>
      <c r="J164" s="1317"/>
      <c r="K164" s="801"/>
      <c r="L164" s="1317"/>
      <c r="M164" s="1317"/>
      <c r="N164" s="1318"/>
      <c r="O164" s="1301">
        <v>90</v>
      </c>
      <c r="P164" s="1308">
        <v>107.5</v>
      </c>
      <c r="Q164" s="1308">
        <v>143</v>
      </c>
      <c r="R164" s="1308">
        <v>100</v>
      </c>
      <c r="S164" s="1309">
        <v>13</v>
      </c>
      <c r="T164" s="1301">
        <v>68.5</v>
      </c>
      <c r="U164" s="1308">
        <v>86</v>
      </c>
      <c r="V164" s="1308">
        <v>87.5</v>
      </c>
      <c r="W164" s="1308">
        <v>68.5</v>
      </c>
      <c r="X164" s="1309">
        <v>8</v>
      </c>
      <c r="Y164" s="1301">
        <v>100</v>
      </c>
      <c r="Z164" s="1308">
        <v>115</v>
      </c>
      <c r="AA164" s="1308">
        <v>140</v>
      </c>
      <c r="AB164" s="1308">
        <v>91</v>
      </c>
      <c r="AC164" s="1309">
        <v>15</v>
      </c>
      <c r="AD164" s="1301">
        <v>80.5</v>
      </c>
      <c r="AE164" s="1308">
        <v>96.5</v>
      </c>
      <c r="AF164" s="1308">
        <v>107.5</v>
      </c>
      <c r="AG164" s="1308">
        <v>94.5</v>
      </c>
      <c r="AH164" s="1309">
        <v>11</v>
      </c>
      <c r="AI164" s="1301">
        <v>97.5</v>
      </c>
      <c r="AJ164" s="1308">
        <v>102</v>
      </c>
      <c r="AK164" s="1308">
        <v>137</v>
      </c>
      <c r="AL164" s="1308">
        <v>103.5</v>
      </c>
      <c r="AM164" s="1309">
        <v>11</v>
      </c>
      <c r="AN164" s="1316"/>
      <c r="AO164" s="1317"/>
      <c r="AP164" s="1317"/>
      <c r="AQ164" s="1317"/>
      <c r="AR164" s="1318"/>
      <c r="AS164" s="1316"/>
      <c r="AT164" s="1317"/>
      <c r="AU164" s="1317"/>
      <c r="AV164" s="1317"/>
      <c r="AW164" s="1318"/>
      <c r="AX164" s="1316"/>
      <c r="AY164" s="1317"/>
      <c r="AZ164" s="1317"/>
      <c r="BA164" s="1317"/>
      <c r="BB164" s="1318"/>
      <c r="BC164" s="1316"/>
      <c r="BD164" s="1317"/>
      <c r="BE164" s="1317"/>
      <c r="BF164" s="1317"/>
      <c r="BG164" s="1318"/>
      <c r="BH164" s="1316"/>
      <c r="BI164" s="1317"/>
      <c r="BJ164" s="1317"/>
      <c r="BK164" s="1317"/>
      <c r="BL164" s="1318"/>
      <c r="BM164" s="1316"/>
      <c r="BN164" s="1317"/>
      <c r="BO164" s="1317"/>
      <c r="BP164" s="1317"/>
      <c r="BQ164" s="1318"/>
      <c r="BR164" s="1316"/>
      <c r="BS164" s="1317"/>
      <c r="BT164" s="1317"/>
      <c r="BU164" s="1317"/>
      <c r="BV164" s="1318"/>
      <c r="BW164" s="1301">
        <v>70</v>
      </c>
      <c r="BX164" s="1308">
        <v>97.5</v>
      </c>
      <c r="BY164" s="1308">
        <v>145</v>
      </c>
      <c r="BZ164" s="1308">
        <v>84.5</v>
      </c>
      <c r="CA164" s="1309">
        <v>21</v>
      </c>
      <c r="CB164" s="1301">
        <v>105</v>
      </c>
      <c r="CC164" s="1308">
        <v>111.5</v>
      </c>
      <c r="CD164" s="1308">
        <v>169</v>
      </c>
      <c r="CE164" s="1308">
        <v>100</v>
      </c>
      <c r="CF164" s="1309">
        <v>16</v>
      </c>
      <c r="CG164" s="1316"/>
      <c r="CH164" s="1317"/>
      <c r="CI164" s="1317"/>
      <c r="CJ164" s="1317"/>
      <c r="CK164" s="1318"/>
      <c r="CL164" s="1301">
        <v>83.5</v>
      </c>
      <c r="CM164" s="1308">
        <v>90</v>
      </c>
      <c r="CN164" s="1308">
        <v>150</v>
      </c>
      <c r="CO164" s="1308">
        <v>84.5</v>
      </c>
      <c r="CP164" s="1309">
        <v>13</v>
      </c>
      <c r="CQ164" s="1316"/>
      <c r="CR164" s="1317"/>
      <c r="CS164" s="1317"/>
      <c r="CT164" s="1317"/>
      <c r="CU164" s="1318"/>
      <c r="CV164" s="1301">
        <v>87.5</v>
      </c>
      <c r="CW164" s="1308">
        <v>96.5</v>
      </c>
      <c r="CX164" s="1308">
        <v>138</v>
      </c>
      <c r="CY164" s="1308">
        <v>96.5</v>
      </c>
      <c r="CZ164" s="1309">
        <v>15</v>
      </c>
      <c r="DA164" s="1316"/>
      <c r="DB164" s="1317"/>
      <c r="DC164" s="1317"/>
      <c r="DD164" s="1317"/>
      <c r="DE164" s="1318"/>
      <c r="DF164" s="1316"/>
      <c r="DG164" s="1317"/>
      <c r="DH164" s="1317"/>
      <c r="DI164" s="1317"/>
      <c r="DJ164" s="1318"/>
      <c r="DK164" s="1316"/>
      <c r="DL164" s="1317"/>
      <c r="DM164" s="1317"/>
      <c r="DN164" s="1317"/>
      <c r="DO164" s="1318"/>
      <c r="DP164" s="1294"/>
      <c r="DQ164" s="1183"/>
      <c r="DR164" s="1183"/>
      <c r="DS164" s="1183"/>
      <c r="DT164" s="1183"/>
      <c r="DU164" s="1183"/>
      <c r="DV164" s="1183"/>
      <c r="DW164" s="1183"/>
      <c r="DX164" s="1183"/>
      <c r="DY164" s="1183"/>
      <c r="DZ164" s="1183"/>
      <c r="EA164" s="1183"/>
      <c r="EB164" s="1183"/>
      <c r="EC164" s="1183"/>
      <c r="ED164" s="1183"/>
      <c r="EE164" s="1183"/>
      <c r="EF164" s="1183"/>
      <c r="EG164" s="1183"/>
      <c r="EH164" s="1183"/>
      <c r="EI164" s="1183"/>
      <c r="EJ164" s="1183"/>
      <c r="EK164" s="1183"/>
      <c r="EL164" s="1183"/>
      <c r="EM164" s="1183"/>
      <c r="EN164" s="1183"/>
      <c r="EO164" s="1183"/>
      <c r="EP164" s="1183"/>
      <c r="EQ164" s="1183"/>
      <c r="ER164" s="1183"/>
      <c r="ES164" s="1183"/>
      <c r="ET164" s="1183"/>
      <c r="EU164" s="1183"/>
      <c r="EV164" s="1183"/>
      <c r="EW164" s="1183"/>
      <c r="EX164" s="1183"/>
      <c r="EY164" s="1183"/>
      <c r="EZ164" s="1183"/>
      <c r="FA164" s="1183"/>
      <c r="FB164" s="1183"/>
    </row>
    <row r="165" ht="30.9" customHeight="1">
      <c r="A165" s="1266"/>
      <c r="B165" s="1289"/>
      <c r="C165" t="s" s="1295">
        <v>343</v>
      </c>
      <c r="D165" s="1314">
        <v>65</v>
      </c>
      <c r="E165" s="1077">
        <v>82.5</v>
      </c>
      <c r="F165" s="1077">
        <v>82.5</v>
      </c>
      <c r="G165" s="1077">
        <v>90</v>
      </c>
      <c r="H165" s="1315">
        <v>10</v>
      </c>
      <c r="I165" s="1311"/>
      <c r="J165" s="1312"/>
      <c r="K165" s="801"/>
      <c r="L165" s="1312"/>
      <c r="M165" s="1312"/>
      <c r="N165" s="1313"/>
      <c r="O165" s="1314">
        <v>90</v>
      </c>
      <c r="P165" s="1077">
        <v>115</v>
      </c>
      <c r="Q165" s="1077">
        <v>150</v>
      </c>
      <c r="R165" s="1077">
        <v>105</v>
      </c>
      <c r="S165" s="1315">
        <v>13</v>
      </c>
      <c r="T165" s="1314">
        <v>65</v>
      </c>
      <c r="U165" s="1077">
        <v>92</v>
      </c>
      <c r="V165" s="1312"/>
      <c r="W165" s="1077">
        <v>74</v>
      </c>
      <c r="X165" s="1315">
        <v>8</v>
      </c>
      <c r="Y165" s="1314">
        <v>95</v>
      </c>
      <c r="Z165" s="1077">
        <v>111</v>
      </c>
      <c r="AA165" s="1077">
        <v>157</v>
      </c>
      <c r="AB165" s="1077">
        <v>85</v>
      </c>
      <c r="AC165" s="1315">
        <v>14</v>
      </c>
      <c r="AD165" s="1311"/>
      <c r="AE165" s="1312"/>
      <c r="AF165" s="1312"/>
      <c r="AG165" s="1312"/>
      <c r="AH165" s="1313"/>
      <c r="AI165" s="1314">
        <v>97</v>
      </c>
      <c r="AJ165" s="1077">
        <v>105</v>
      </c>
      <c r="AK165" s="1077">
        <v>140</v>
      </c>
      <c r="AL165" s="1077">
        <v>100</v>
      </c>
      <c r="AM165" s="1315">
        <v>12</v>
      </c>
      <c r="AN165" s="1311"/>
      <c r="AO165" s="1312"/>
      <c r="AP165" s="1312"/>
      <c r="AQ165" s="1312"/>
      <c r="AR165" s="1313"/>
      <c r="AS165" s="1311"/>
      <c r="AT165" s="1312"/>
      <c r="AU165" s="1312"/>
      <c r="AV165" s="1312"/>
      <c r="AW165" s="1313"/>
      <c r="AX165" s="1314">
        <v>75</v>
      </c>
      <c r="AY165" s="1077">
        <v>85</v>
      </c>
      <c r="AZ165" s="1077">
        <v>125</v>
      </c>
      <c r="BA165" s="1077">
        <v>65</v>
      </c>
      <c r="BB165" s="1315">
        <v>16</v>
      </c>
      <c r="BC165" s="1311"/>
      <c r="BD165" s="1312"/>
      <c r="BE165" s="1312"/>
      <c r="BF165" s="1312"/>
      <c r="BG165" s="1313"/>
      <c r="BH165" s="1311"/>
      <c r="BI165" s="1077">
        <v>90</v>
      </c>
      <c r="BJ165" s="1077">
        <v>75</v>
      </c>
      <c r="BK165" s="1077">
        <v>95</v>
      </c>
      <c r="BL165" s="1315">
        <v>20</v>
      </c>
      <c r="BM165" s="1311"/>
      <c r="BN165" s="1312"/>
      <c r="BO165" s="1312"/>
      <c r="BP165" s="1312"/>
      <c r="BQ165" s="1313"/>
      <c r="BR165" s="1311"/>
      <c r="BS165" s="1312"/>
      <c r="BT165" s="1312"/>
      <c r="BU165" s="1312"/>
      <c r="BV165" s="1313"/>
      <c r="BW165" s="1311"/>
      <c r="BX165" s="1077">
        <v>111</v>
      </c>
      <c r="BY165" s="1312"/>
      <c r="BZ165" s="1077">
        <v>89</v>
      </c>
      <c r="CA165" s="1315">
        <v>21</v>
      </c>
      <c r="CB165" s="1314">
        <v>110</v>
      </c>
      <c r="CC165" s="1077">
        <v>111</v>
      </c>
      <c r="CD165" s="1077">
        <v>182.5</v>
      </c>
      <c r="CE165" s="1077">
        <v>105</v>
      </c>
      <c r="CF165" s="1315">
        <v>18</v>
      </c>
      <c r="CG165" s="1311"/>
      <c r="CH165" s="1312"/>
      <c r="CI165" s="1312"/>
      <c r="CJ165" s="1312"/>
      <c r="CK165" s="1313"/>
      <c r="CL165" s="1314">
        <v>84.5</v>
      </c>
      <c r="CM165" s="1077">
        <v>103.5</v>
      </c>
      <c r="CN165" s="1077">
        <v>150</v>
      </c>
      <c r="CO165" s="1077">
        <v>89</v>
      </c>
      <c r="CP165" s="1315">
        <v>8</v>
      </c>
      <c r="CQ165" s="1311"/>
      <c r="CR165" s="1312"/>
      <c r="CS165" s="1312"/>
      <c r="CT165" s="1312"/>
      <c r="CU165" s="1313"/>
      <c r="CV165" s="1314">
        <v>88.5</v>
      </c>
      <c r="CW165" s="1077">
        <v>100</v>
      </c>
      <c r="CX165" s="1077">
        <v>156</v>
      </c>
      <c r="CY165" s="1077">
        <v>100</v>
      </c>
      <c r="CZ165" s="1315">
        <v>15</v>
      </c>
      <c r="DA165" s="1311"/>
      <c r="DB165" s="1312"/>
      <c r="DC165" s="1312"/>
      <c r="DD165" s="1312"/>
      <c r="DE165" s="1313"/>
      <c r="DF165" s="1311"/>
      <c r="DG165" s="1312"/>
      <c r="DH165" s="1312"/>
      <c r="DI165" s="1312"/>
      <c r="DJ165" s="1313"/>
      <c r="DK165" s="1311"/>
      <c r="DL165" s="1312"/>
      <c r="DM165" s="1312"/>
      <c r="DN165" s="1312"/>
      <c r="DO165" s="1313"/>
      <c r="DP165" s="1294"/>
      <c r="DQ165" s="1183"/>
      <c r="DR165" s="1183"/>
      <c r="DS165" s="1183"/>
      <c r="DT165" s="1183"/>
      <c r="DU165" s="1183"/>
      <c r="DV165" s="1183"/>
      <c r="DW165" s="1183"/>
      <c r="DX165" s="1183"/>
      <c r="DY165" s="1183"/>
      <c r="DZ165" s="1183"/>
      <c r="EA165" s="1183"/>
      <c r="EB165" s="1183"/>
      <c r="EC165" s="1183"/>
      <c r="ED165" s="1183"/>
      <c r="EE165" s="1183"/>
      <c r="EF165" s="1183"/>
      <c r="EG165" s="1183"/>
      <c r="EH165" s="1183"/>
      <c r="EI165" s="1183"/>
      <c r="EJ165" s="1183"/>
      <c r="EK165" s="1183"/>
      <c r="EL165" s="1183"/>
      <c r="EM165" s="1183"/>
      <c r="EN165" s="1183"/>
      <c r="EO165" s="1183"/>
      <c r="EP165" s="1183"/>
      <c r="EQ165" s="1183"/>
      <c r="ER165" s="1183"/>
      <c r="ES165" s="1183"/>
      <c r="ET165" s="1183"/>
      <c r="EU165" s="1183"/>
      <c r="EV165" s="1183"/>
      <c r="EW165" s="1183"/>
      <c r="EX165" s="1183"/>
      <c r="EY165" s="1183"/>
      <c r="EZ165" s="1183"/>
      <c r="FA165" s="1183"/>
      <c r="FB165" s="1183"/>
    </row>
    <row r="166" ht="30.9" customHeight="1">
      <c r="A166" s="1266"/>
      <c r="B166" s="1289"/>
      <c r="C166" t="s" s="1290">
        <v>344</v>
      </c>
      <c r="D166" s="1301">
        <v>91</v>
      </c>
      <c r="E166" s="1308">
        <v>96.5</v>
      </c>
      <c r="F166" s="1308">
        <v>126.5</v>
      </c>
      <c r="G166" s="1308">
        <v>90</v>
      </c>
      <c r="H166" s="1309">
        <v>11</v>
      </c>
      <c r="I166" s="1301">
        <v>73.5</v>
      </c>
      <c r="J166" s="1308">
        <v>84</v>
      </c>
      <c r="K166" s="801"/>
      <c r="L166" s="1308">
        <v>100</v>
      </c>
      <c r="M166" s="1308">
        <v>73.5</v>
      </c>
      <c r="N166" s="1309">
        <v>6</v>
      </c>
      <c r="O166" s="1316"/>
      <c r="P166" s="1317"/>
      <c r="Q166" s="1317"/>
      <c r="R166" s="1317"/>
      <c r="S166" s="1318"/>
      <c r="T166" s="1301">
        <v>70</v>
      </c>
      <c r="U166" s="1308">
        <v>86</v>
      </c>
      <c r="V166" s="1308">
        <v>106</v>
      </c>
      <c r="W166" s="1308">
        <v>64.5</v>
      </c>
      <c r="X166" s="1309">
        <v>6</v>
      </c>
      <c r="Y166" s="1316"/>
      <c r="Z166" s="1308">
        <v>108.5</v>
      </c>
      <c r="AA166" s="1317"/>
      <c r="AB166" s="1308">
        <v>77.5</v>
      </c>
      <c r="AC166" s="1309">
        <v>10</v>
      </c>
      <c r="AD166" s="1301">
        <v>85</v>
      </c>
      <c r="AE166" s="1308">
        <v>100</v>
      </c>
      <c r="AF166" s="1308">
        <v>132.5</v>
      </c>
      <c r="AG166" s="1308">
        <v>90</v>
      </c>
      <c r="AH166" s="1309">
        <v>11</v>
      </c>
      <c r="AI166" s="1301">
        <v>107.5</v>
      </c>
      <c r="AJ166" s="1308">
        <v>111</v>
      </c>
      <c r="AK166" s="1308">
        <v>162.5</v>
      </c>
      <c r="AL166" s="1308">
        <v>105</v>
      </c>
      <c r="AM166" s="1309">
        <v>11</v>
      </c>
      <c r="AN166" s="1301">
        <v>63</v>
      </c>
      <c r="AO166" s="1308">
        <v>84</v>
      </c>
      <c r="AP166" s="1308">
        <v>102.5</v>
      </c>
      <c r="AQ166" s="1308">
        <v>68.5</v>
      </c>
      <c r="AR166" s="1309">
        <v>7</v>
      </c>
      <c r="AS166" s="1301">
        <v>53.5</v>
      </c>
      <c r="AT166" s="1308">
        <v>63</v>
      </c>
      <c r="AU166" s="1308">
        <v>94</v>
      </c>
      <c r="AV166" s="1308">
        <v>59</v>
      </c>
      <c r="AW166" s="1309">
        <v>7</v>
      </c>
      <c r="AX166" s="1301">
        <v>86</v>
      </c>
      <c r="AY166" s="1308">
        <v>89</v>
      </c>
      <c r="AZ166" s="1308">
        <v>143.5</v>
      </c>
      <c r="BA166" s="1317"/>
      <c r="BB166" s="1309">
        <v>17</v>
      </c>
      <c r="BC166" s="1301">
        <v>60</v>
      </c>
      <c r="BD166" s="1308">
        <v>66.5</v>
      </c>
      <c r="BE166" s="1308">
        <v>94.5</v>
      </c>
      <c r="BF166" s="1308">
        <v>50</v>
      </c>
      <c r="BG166" s="1309">
        <v>7</v>
      </c>
      <c r="BH166" s="1301">
        <v>84</v>
      </c>
      <c r="BI166" s="1308">
        <v>79</v>
      </c>
      <c r="BJ166" s="1308">
        <v>108.5</v>
      </c>
      <c r="BK166" s="1308">
        <v>89</v>
      </c>
      <c r="BL166" s="1309">
        <v>18</v>
      </c>
      <c r="BM166" s="1301">
        <v>66</v>
      </c>
      <c r="BN166" s="1308">
        <v>79</v>
      </c>
      <c r="BO166" s="1308">
        <v>134.5</v>
      </c>
      <c r="BP166" s="1308">
        <v>80</v>
      </c>
      <c r="BQ166" s="1309">
        <v>10</v>
      </c>
      <c r="BR166" s="1301">
        <v>68</v>
      </c>
      <c r="BS166" s="1308">
        <v>72</v>
      </c>
      <c r="BT166" s="1308">
        <v>100</v>
      </c>
      <c r="BU166" s="1308">
        <v>70</v>
      </c>
      <c r="BV166" s="1309">
        <v>9</v>
      </c>
      <c r="BW166" s="1301">
        <v>75</v>
      </c>
      <c r="BX166" s="1308">
        <v>94.5</v>
      </c>
      <c r="BY166" s="1308">
        <v>187.5</v>
      </c>
      <c r="BZ166" s="1308">
        <v>80</v>
      </c>
      <c r="CA166" s="1309">
        <v>16</v>
      </c>
      <c r="CB166" s="1301">
        <v>111</v>
      </c>
      <c r="CC166" s="1308">
        <v>107.5</v>
      </c>
      <c r="CD166" s="1308">
        <v>200</v>
      </c>
      <c r="CE166" s="1308">
        <v>100</v>
      </c>
      <c r="CF166" s="1309">
        <v>15</v>
      </c>
      <c r="CG166" s="1301">
        <v>84</v>
      </c>
      <c r="CH166" s="1308">
        <v>90</v>
      </c>
      <c r="CI166" s="1308">
        <v>121</v>
      </c>
      <c r="CJ166" s="1308">
        <v>80</v>
      </c>
      <c r="CK166" s="1309">
        <v>6</v>
      </c>
      <c r="CL166" s="1316"/>
      <c r="CM166" s="1317"/>
      <c r="CN166" s="1317"/>
      <c r="CO166" s="1317"/>
      <c r="CP166" s="1318"/>
      <c r="CQ166" s="1316"/>
      <c r="CR166" s="1317"/>
      <c r="CS166" s="1317"/>
      <c r="CT166" s="1317"/>
      <c r="CU166" s="1318"/>
      <c r="CV166" s="1316"/>
      <c r="CW166" s="1317"/>
      <c r="CX166" s="1317"/>
      <c r="CY166" s="1317"/>
      <c r="CZ166" s="1318"/>
      <c r="DA166" t="s" s="1319">
        <v>345</v>
      </c>
      <c r="DB166" s="1308">
        <v>55</v>
      </c>
      <c r="DC166" s="1308">
        <v>75</v>
      </c>
      <c r="DD166" s="1308">
        <v>47.5</v>
      </c>
      <c r="DE166" s="1309">
        <v>4</v>
      </c>
      <c r="DF166" t="s" s="1319">
        <v>346</v>
      </c>
      <c r="DG166" s="1308">
        <v>64.5</v>
      </c>
      <c r="DH166" s="1308">
        <v>94</v>
      </c>
      <c r="DI166" s="1308">
        <v>63</v>
      </c>
      <c r="DJ166" s="1309">
        <v>5</v>
      </c>
      <c r="DK166" s="1316"/>
      <c r="DL166" s="1317"/>
      <c r="DM166" s="1317"/>
      <c r="DN166" s="1317"/>
      <c r="DO166" s="1318"/>
      <c r="DP166" s="1294"/>
      <c r="DQ166" s="1183"/>
      <c r="DR166" s="1183"/>
      <c r="DS166" s="1183"/>
      <c r="DT166" s="1183"/>
      <c r="DU166" s="1183"/>
      <c r="DV166" s="1183"/>
      <c r="DW166" s="1183"/>
      <c r="DX166" s="1183"/>
      <c r="DY166" s="1183"/>
      <c r="DZ166" s="1183"/>
      <c r="EA166" s="1183"/>
      <c r="EB166" s="1183"/>
      <c r="EC166" s="1183"/>
      <c r="ED166" s="1183"/>
      <c r="EE166" s="1183"/>
      <c r="EF166" s="1183"/>
      <c r="EG166" s="1183"/>
      <c r="EH166" s="1183"/>
      <c r="EI166" s="1183"/>
      <c r="EJ166" s="1183"/>
      <c r="EK166" s="1183"/>
      <c r="EL166" s="1183"/>
      <c r="EM166" s="1183"/>
      <c r="EN166" s="1183"/>
      <c r="EO166" s="1183"/>
      <c r="EP166" s="1183"/>
      <c r="EQ166" s="1183"/>
      <c r="ER166" s="1183"/>
      <c r="ES166" s="1183"/>
      <c r="ET166" s="1183"/>
      <c r="EU166" s="1183"/>
      <c r="EV166" s="1183"/>
      <c r="EW166" s="1183"/>
      <c r="EX166" s="1183"/>
      <c r="EY166" s="1183"/>
      <c r="EZ166" s="1183"/>
      <c r="FA166" s="1183"/>
      <c r="FB166" s="1183"/>
    </row>
    <row r="167" ht="30.9" customHeight="1">
      <c r="A167" s="1266"/>
      <c r="B167" s="1289"/>
      <c r="C167" s="1295"/>
      <c r="D167" s="1311"/>
      <c r="E167" s="1312"/>
      <c r="F167" s="1312"/>
      <c r="G167" s="1312"/>
      <c r="H167" s="1313"/>
      <c r="I167" s="1311"/>
      <c r="J167" s="1312"/>
      <c r="K167" s="801"/>
      <c r="L167" s="1312"/>
      <c r="M167" s="1312"/>
      <c r="N167" s="1313"/>
      <c r="O167" s="1311"/>
      <c r="P167" s="1312"/>
      <c r="Q167" s="1312"/>
      <c r="R167" s="1312"/>
      <c r="S167" s="1313"/>
      <c r="T167" s="1311"/>
      <c r="U167" s="1312"/>
      <c r="V167" s="1312"/>
      <c r="W167" s="1312"/>
      <c r="X167" s="1313"/>
      <c r="Y167" s="1311"/>
      <c r="Z167" s="1312"/>
      <c r="AA167" s="1312"/>
      <c r="AB167" s="1312"/>
      <c r="AC167" s="1313"/>
      <c r="AD167" s="1311"/>
      <c r="AE167" s="1312"/>
      <c r="AF167" s="1312"/>
      <c r="AG167" s="1312"/>
      <c r="AH167" s="1313"/>
      <c r="AI167" s="1311"/>
      <c r="AJ167" s="1312"/>
      <c r="AK167" s="1312"/>
      <c r="AL167" s="1312"/>
      <c r="AM167" s="1313"/>
      <c r="AN167" s="1311"/>
      <c r="AO167" s="1312"/>
      <c r="AP167" s="1312"/>
      <c r="AQ167" s="1312"/>
      <c r="AR167" s="1313"/>
      <c r="AS167" s="1311"/>
      <c r="AT167" s="1312"/>
      <c r="AU167" s="1312"/>
      <c r="AV167" s="1312"/>
      <c r="AW167" s="1313"/>
      <c r="AX167" s="1311"/>
      <c r="AY167" s="1312"/>
      <c r="AZ167" s="1312"/>
      <c r="BA167" s="1312"/>
      <c r="BB167" s="1313"/>
      <c r="BC167" s="1311"/>
      <c r="BD167" s="1312"/>
      <c r="BE167" s="1312"/>
      <c r="BF167" s="1312"/>
      <c r="BG167" s="1313"/>
      <c r="BH167" s="1311"/>
      <c r="BI167" s="1312"/>
      <c r="BJ167" s="1312"/>
      <c r="BK167" s="1312"/>
      <c r="BL167" s="1313"/>
      <c r="BM167" s="1311"/>
      <c r="BN167" s="1312"/>
      <c r="BO167" s="1312"/>
      <c r="BP167" s="1312"/>
      <c r="BQ167" s="1313"/>
      <c r="BR167" s="1311"/>
      <c r="BS167" s="1312"/>
      <c r="BT167" s="1312"/>
      <c r="BU167" s="1312"/>
      <c r="BV167" s="1313"/>
      <c r="BW167" s="1311"/>
      <c r="BX167" s="1312"/>
      <c r="BY167" s="1312"/>
      <c r="BZ167" s="1312"/>
      <c r="CA167" s="1313"/>
      <c r="CB167" s="1311"/>
      <c r="CC167" s="1312"/>
      <c r="CD167" s="1312"/>
      <c r="CE167" s="1312"/>
      <c r="CF167" s="1313"/>
      <c r="CG167" s="1311"/>
      <c r="CH167" s="1312"/>
      <c r="CI167" s="1312"/>
      <c r="CJ167" s="1312"/>
      <c r="CK167" s="1313"/>
      <c r="CL167" s="1311"/>
      <c r="CM167" s="1312"/>
      <c r="CN167" s="1312"/>
      <c r="CO167" s="1312"/>
      <c r="CP167" s="1313"/>
      <c r="CQ167" s="1311"/>
      <c r="CR167" s="1312"/>
      <c r="CS167" s="1312"/>
      <c r="CT167" s="1312"/>
      <c r="CU167" s="1313"/>
      <c r="CV167" s="1311"/>
      <c r="CW167" s="1312"/>
      <c r="CX167" s="1312"/>
      <c r="CY167" s="1312"/>
      <c r="CZ167" s="1313"/>
      <c r="DA167" s="1311"/>
      <c r="DB167" s="1312"/>
      <c r="DC167" s="1312"/>
      <c r="DD167" s="1312"/>
      <c r="DE167" s="1313"/>
      <c r="DF167" s="1311"/>
      <c r="DG167" s="1312"/>
      <c r="DH167" s="1312"/>
      <c r="DI167" s="1312"/>
      <c r="DJ167" s="1313"/>
      <c r="DK167" s="1311"/>
      <c r="DL167" s="1312"/>
      <c r="DM167" s="1312"/>
      <c r="DN167" s="1312"/>
      <c r="DO167" s="1313"/>
      <c r="DP167" s="1294"/>
      <c r="DQ167" s="1183"/>
      <c r="DR167" s="1183"/>
      <c r="DS167" s="1183"/>
      <c r="DT167" s="1183"/>
      <c r="DU167" s="1183"/>
      <c r="DV167" s="1183"/>
      <c r="DW167" s="1183"/>
      <c r="DX167" s="1183"/>
      <c r="DY167" s="1183"/>
      <c r="DZ167" s="1183"/>
      <c r="EA167" s="1183"/>
      <c r="EB167" s="1183"/>
      <c r="EC167" s="1183"/>
      <c r="ED167" s="1183"/>
      <c r="EE167" s="1183"/>
      <c r="EF167" s="1183"/>
      <c r="EG167" s="1183"/>
      <c r="EH167" s="1183"/>
      <c r="EI167" s="1183"/>
      <c r="EJ167" s="1183"/>
      <c r="EK167" s="1183"/>
      <c r="EL167" s="1183"/>
      <c r="EM167" s="1183"/>
      <c r="EN167" s="1183"/>
      <c r="EO167" s="1183"/>
      <c r="EP167" s="1183"/>
      <c r="EQ167" s="1183"/>
      <c r="ER167" s="1183"/>
      <c r="ES167" s="1183"/>
      <c r="ET167" s="1183"/>
      <c r="EU167" s="1183"/>
      <c r="EV167" s="1183"/>
      <c r="EW167" s="1183"/>
      <c r="EX167" s="1183"/>
      <c r="EY167" s="1183"/>
      <c r="EZ167" s="1183"/>
      <c r="FA167" s="1183"/>
      <c r="FB167" s="1183"/>
    </row>
    <row r="168" ht="30.9" customHeight="1">
      <c r="A168" s="1267"/>
      <c r="B168" s="1289"/>
      <c r="C168" s="1290"/>
      <c r="D168" s="1316"/>
      <c r="E168" s="1317"/>
      <c r="F168" s="1317"/>
      <c r="G168" s="1317"/>
      <c r="H168" s="1318"/>
      <c r="I168" s="1316"/>
      <c r="J168" s="1317"/>
      <c r="K168" s="801"/>
      <c r="L168" s="1317"/>
      <c r="M168" s="1317"/>
      <c r="N168" s="1318"/>
      <c r="O168" s="1316"/>
      <c r="P168" s="1317"/>
      <c r="Q168" s="1317"/>
      <c r="R168" s="1317"/>
      <c r="S168" s="1318"/>
      <c r="T168" s="1316"/>
      <c r="U168" s="1317"/>
      <c r="V168" s="1317"/>
      <c r="W168" s="1317"/>
      <c r="X168" s="1318"/>
      <c r="Y168" s="1316"/>
      <c r="Z168" s="1317"/>
      <c r="AA168" s="1317"/>
      <c r="AB168" s="1317"/>
      <c r="AC168" s="1318"/>
      <c r="AD168" s="1316"/>
      <c r="AE168" s="1317"/>
      <c r="AF168" s="1317"/>
      <c r="AG168" s="1317"/>
      <c r="AH168" s="1318"/>
      <c r="AI168" s="1316"/>
      <c r="AJ168" s="1317"/>
      <c r="AK168" s="1317"/>
      <c r="AL168" s="1317"/>
      <c r="AM168" s="1318"/>
      <c r="AN168" s="1316"/>
      <c r="AO168" s="1317"/>
      <c r="AP168" s="1317"/>
      <c r="AQ168" s="1317"/>
      <c r="AR168" s="1318"/>
      <c r="AS168" s="1316"/>
      <c r="AT168" s="1317"/>
      <c r="AU168" s="1317"/>
      <c r="AV168" s="1317"/>
      <c r="AW168" s="1318"/>
      <c r="AX168" s="1316"/>
      <c r="AY168" s="1317"/>
      <c r="AZ168" s="1317"/>
      <c r="BA168" s="1317"/>
      <c r="BB168" s="1318"/>
      <c r="BC168" s="1316"/>
      <c r="BD168" s="1317"/>
      <c r="BE168" s="1317"/>
      <c r="BF168" s="1317"/>
      <c r="BG168" s="1318"/>
      <c r="BH168" s="1316"/>
      <c r="BI168" s="1317"/>
      <c r="BJ168" s="1317"/>
      <c r="BK168" s="1317"/>
      <c r="BL168" s="1318"/>
      <c r="BM168" s="1316"/>
      <c r="BN168" s="1317"/>
      <c r="BO168" s="1317"/>
      <c r="BP168" s="1317"/>
      <c r="BQ168" s="1318"/>
      <c r="BR168" s="1316"/>
      <c r="BS168" s="1317"/>
      <c r="BT168" s="1317"/>
      <c r="BU168" s="1317"/>
      <c r="BV168" s="1318"/>
      <c r="BW168" s="1316"/>
      <c r="BX168" s="1317"/>
      <c r="BY168" s="1317"/>
      <c r="BZ168" s="1317"/>
      <c r="CA168" s="1318"/>
      <c r="CB168" s="1316"/>
      <c r="CC168" s="1317"/>
      <c r="CD168" s="1317"/>
      <c r="CE168" s="1317"/>
      <c r="CF168" s="1318"/>
      <c r="CG168" s="1316"/>
      <c r="CH168" s="1317"/>
      <c r="CI168" s="1317"/>
      <c r="CJ168" s="1317"/>
      <c r="CK168" s="1318"/>
      <c r="CL168" s="1316"/>
      <c r="CM168" s="1317"/>
      <c r="CN168" s="1317"/>
      <c r="CO168" s="1317"/>
      <c r="CP168" s="1318"/>
      <c r="CQ168" s="1316"/>
      <c r="CR168" s="1317"/>
      <c r="CS168" s="1317"/>
      <c r="CT168" s="1317"/>
      <c r="CU168" s="1318"/>
      <c r="CV168" s="1316"/>
      <c r="CW168" s="1317"/>
      <c r="CX168" s="1317"/>
      <c r="CY168" s="1317"/>
      <c r="CZ168" s="1318"/>
      <c r="DA168" s="1316"/>
      <c r="DB168" s="1317"/>
      <c r="DC168" s="1317"/>
      <c r="DD168" s="1317"/>
      <c r="DE168" s="1318"/>
      <c r="DF168" s="1316"/>
      <c r="DG168" s="1317"/>
      <c r="DH168" s="1317"/>
      <c r="DI168" s="1317"/>
      <c r="DJ168" s="1318"/>
      <c r="DK168" s="1316"/>
      <c r="DL168" s="1317"/>
      <c r="DM168" s="1317"/>
      <c r="DN168" s="1317"/>
      <c r="DO168" s="1318"/>
      <c r="DP168" s="1294"/>
      <c r="DQ168" s="1183"/>
      <c r="DR168" s="1183"/>
      <c r="DS168" s="1183"/>
      <c r="DT168" s="1183"/>
      <c r="DU168" s="1183"/>
      <c r="DV168" s="1183"/>
      <c r="DW168" s="1183"/>
      <c r="DX168" s="1183"/>
      <c r="DY168" s="1183"/>
      <c r="DZ168" s="1183"/>
      <c r="EA168" s="1183"/>
      <c r="EB168" s="1183"/>
      <c r="EC168" s="1183"/>
      <c r="ED168" s="1183"/>
      <c r="EE168" s="1183"/>
      <c r="EF168" s="1183"/>
      <c r="EG168" s="1183"/>
      <c r="EH168" s="1183"/>
      <c r="EI168" s="1183"/>
      <c r="EJ168" s="1183"/>
      <c r="EK168" s="1183"/>
      <c r="EL168" s="1183"/>
      <c r="EM168" s="1183"/>
      <c r="EN168" s="1183"/>
      <c r="EO168" s="1183"/>
      <c r="EP168" s="1183"/>
      <c r="EQ168" s="1183"/>
      <c r="ER168" s="1183"/>
      <c r="ES168" s="1183"/>
      <c r="ET168" s="1183"/>
      <c r="EU168" s="1183"/>
      <c r="EV168" s="1183"/>
      <c r="EW168" s="1183"/>
      <c r="EX168" s="1183"/>
      <c r="EY168" s="1183"/>
      <c r="EZ168" s="1183"/>
      <c r="FA168" s="1183"/>
      <c r="FB168" s="1183"/>
    </row>
    <row r="169" ht="30.9" customHeight="1">
      <c r="A169" s="1267"/>
      <c r="B169" s="1289"/>
      <c r="C169" s="1295"/>
      <c r="D169" s="1311"/>
      <c r="E169" s="1312"/>
      <c r="F169" s="1312"/>
      <c r="G169" s="1312"/>
      <c r="H169" s="1313"/>
      <c r="I169" s="1311"/>
      <c r="J169" s="1312"/>
      <c r="K169" s="801"/>
      <c r="L169" s="1312"/>
      <c r="M169" s="1312"/>
      <c r="N169" s="1313"/>
      <c r="O169" s="1311"/>
      <c r="P169" s="1312"/>
      <c r="Q169" s="1312"/>
      <c r="R169" s="1312"/>
      <c r="S169" s="1313"/>
      <c r="T169" s="1311"/>
      <c r="U169" s="1312"/>
      <c r="V169" s="1312"/>
      <c r="W169" s="1312"/>
      <c r="X169" s="1313"/>
      <c r="Y169" s="1311"/>
      <c r="Z169" s="1312"/>
      <c r="AA169" s="1312"/>
      <c r="AB169" s="1312"/>
      <c r="AC169" s="1313"/>
      <c r="AD169" s="1311"/>
      <c r="AE169" s="1312"/>
      <c r="AF169" s="1312"/>
      <c r="AG169" s="1312"/>
      <c r="AH169" s="1313"/>
      <c r="AI169" s="1311"/>
      <c r="AJ169" s="1312"/>
      <c r="AK169" s="1312"/>
      <c r="AL169" s="1312"/>
      <c r="AM169" s="1313"/>
      <c r="AN169" s="1311"/>
      <c r="AO169" s="1312"/>
      <c r="AP169" s="1312"/>
      <c r="AQ169" s="1312"/>
      <c r="AR169" s="1313"/>
      <c r="AS169" s="1311"/>
      <c r="AT169" s="1312"/>
      <c r="AU169" s="1312"/>
      <c r="AV169" s="1312"/>
      <c r="AW169" s="1313"/>
      <c r="AX169" s="1311"/>
      <c r="AY169" s="1312"/>
      <c r="AZ169" s="1312"/>
      <c r="BA169" s="1312"/>
      <c r="BB169" s="1313"/>
      <c r="BC169" s="1311"/>
      <c r="BD169" s="1312"/>
      <c r="BE169" s="1312"/>
      <c r="BF169" s="1312"/>
      <c r="BG169" s="1313"/>
      <c r="BH169" s="1311"/>
      <c r="BI169" s="1312"/>
      <c r="BJ169" s="1312"/>
      <c r="BK169" s="1312"/>
      <c r="BL169" s="1313"/>
      <c r="BM169" s="1311"/>
      <c r="BN169" s="1312"/>
      <c r="BO169" s="1312"/>
      <c r="BP169" s="1312"/>
      <c r="BQ169" s="1313"/>
      <c r="BR169" s="1311"/>
      <c r="BS169" s="1312"/>
      <c r="BT169" s="1312"/>
      <c r="BU169" s="1312"/>
      <c r="BV169" s="1313"/>
      <c r="BW169" s="1311"/>
      <c r="BX169" s="1312"/>
      <c r="BY169" s="1312"/>
      <c r="BZ169" s="1312"/>
      <c r="CA169" s="1313"/>
      <c r="CB169" s="1311"/>
      <c r="CC169" s="1312"/>
      <c r="CD169" s="1312"/>
      <c r="CE169" s="1312"/>
      <c r="CF169" s="1313"/>
      <c r="CG169" s="1311"/>
      <c r="CH169" s="1312"/>
      <c r="CI169" s="1312"/>
      <c r="CJ169" s="1312"/>
      <c r="CK169" s="1313"/>
      <c r="CL169" s="1311"/>
      <c r="CM169" s="1312"/>
      <c r="CN169" s="1312"/>
      <c r="CO169" s="1312"/>
      <c r="CP169" s="1313"/>
      <c r="CQ169" s="1311"/>
      <c r="CR169" s="1312"/>
      <c r="CS169" s="1312"/>
      <c r="CT169" s="1312"/>
      <c r="CU169" s="1313"/>
      <c r="CV169" s="1311"/>
      <c r="CW169" s="1312"/>
      <c r="CX169" s="1312"/>
      <c r="CY169" s="1312"/>
      <c r="CZ169" s="1313"/>
      <c r="DA169" s="1311"/>
      <c r="DB169" s="1312"/>
      <c r="DC169" s="1312"/>
      <c r="DD169" s="1312"/>
      <c r="DE169" s="1313"/>
      <c r="DF169" s="1311"/>
      <c r="DG169" s="1312"/>
      <c r="DH169" s="1312"/>
      <c r="DI169" s="1312"/>
      <c r="DJ169" s="1313"/>
      <c r="DK169" s="1311"/>
      <c r="DL169" s="1312"/>
      <c r="DM169" s="1312"/>
      <c r="DN169" s="1312"/>
      <c r="DO169" s="1313"/>
      <c r="DP169" s="1294"/>
      <c r="DQ169" s="1183"/>
      <c r="DR169" s="1183"/>
      <c r="DS169" s="1183"/>
      <c r="DT169" s="1183"/>
      <c r="DU169" s="1183"/>
      <c r="DV169" s="1183"/>
      <c r="DW169" s="1183"/>
      <c r="DX169" s="1183"/>
      <c r="DY169" s="1183"/>
      <c r="DZ169" s="1183"/>
      <c r="EA169" s="1183"/>
      <c r="EB169" s="1183"/>
      <c r="EC169" s="1183"/>
      <c r="ED169" s="1183"/>
      <c r="EE169" s="1183"/>
      <c r="EF169" s="1183"/>
      <c r="EG169" s="1183"/>
      <c r="EH169" s="1183"/>
      <c r="EI169" s="1183"/>
      <c r="EJ169" s="1183"/>
      <c r="EK169" s="1183"/>
      <c r="EL169" s="1183"/>
      <c r="EM169" s="1183"/>
      <c r="EN169" s="1183"/>
      <c r="EO169" s="1183"/>
      <c r="EP169" s="1183"/>
      <c r="EQ169" s="1183"/>
      <c r="ER169" s="1183"/>
      <c r="ES169" s="1183"/>
      <c r="ET169" s="1183"/>
      <c r="EU169" s="1183"/>
      <c r="EV169" s="1183"/>
      <c r="EW169" s="1183"/>
      <c r="EX169" s="1183"/>
      <c r="EY169" s="1183"/>
      <c r="EZ169" s="1183"/>
      <c r="FA169" s="1183"/>
      <c r="FB169" s="1183"/>
    </row>
    <row r="170" ht="30.9" customHeight="1">
      <c r="A170" s="1267"/>
      <c r="B170" s="1289"/>
      <c r="C170" s="1290"/>
      <c r="D170" s="1316"/>
      <c r="E170" s="1317"/>
      <c r="F170" s="1317"/>
      <c r="G170" s="1317"/>
      <c r="H170" s="1318"/>
      <c r="I170" s="1316"/>
      <c r="J170" s="1317"/>
      <c r="K170" s="801"/>
      <c r="L170" s="1317"/>
      <c r="M170" s="1317"/>
      <c r="N170" s="1318"/>
      <c r="O170" s="1316"/>
      <c r="P170" s="1317"/>
      <c r="Q170" s="1317"/>
      <c r="R170" s="1317"/>
      <c r="S170" s="1318"/>
      <c r="T170" s="1316"/>
      <c r="U170" s="1317"/>
      <c r="V170" s="1317"/>
      <c r="W170" s="1317"/>
      <c r="X170" s="1318"/>
      <c r="Y170" s="1316"/>
      <c r="Z170" s="1317"/>
      <c r="AA170" s="1317"/>
      <c r="AB170" s="1317"/>
      <c r="AC170" s="1318"/>
      <c r="AD170" s="1316"/>
      <c r="AE170" s="1317"/>
      <c r="AF170" s="1317"/>
      <c r="AG170" s="1317"/>
      <c r="AH170" s="1318"/>
      <c r="AI170" s="1316"/>
      <c r="AJ170" s="1317"/>
      <c r="AK170" s="1317"/>
      <c r="AL170" s="1317"/>
      <c r="AM170" s="1318"/>
      <c r="AN170" s="1316"/>
      <c r="AO170" s="1317"/>
      <c r="AP170" s="1317"/>
      <c r="AQ170" s="1317"/>
      <c r="AR170" s="1318"/>
      <c r="AS170" s="1316"/>
      <c r="AT170" s="1317"/>
      <c r="AU170" s="1317"/>
      <c r="AV170" s="1317"/>
      <c r="AW170" s="1318"/>
      <c r="AX170" s="1316"/>
      <c r="AY170" s="1317"/>
      <c r="AZ170" s="1317"/>
      <c r="BA170" s="1317"/>
      <c r="BB170" s="1318"/>
      <c r="BC170" s="1316"/>
      <c r="BD170" s="1317"/>
      <c r="BE170" s="1317"/>
      <c r="BF170" s="1317"/>
      <c r="BG170" s="1318"/>
      <c r="BH170" s="1316"/>
      <c r="BI170" s="1317"/>
      <c r="BJ170" s="1317"/>
      <c r="BK170" s="1317"/>
      <c r="BL170" s="1318"/>
      <c r="BM170" s="1316"/>
      <c r="BN170" s="1317"/>
      <c r="BO170" s="1317"/>
      <c r="BP170" s="1317"/>
      <c r="BQ170" s="1318"/>
      <c r="BR170" s="1316"/>
      <c r="BS170" s="1317"/>
      <c r="BT170" s="1317"/>
      <c r="BU170" s="1317"/>
      <c r="BV170" s="1318"/>
      <c r="BW170" s="1316"/>
      <c r="BX170" s="1317"/>
      <c r="BY170" s="1317"/>
      <c r="BZ170" s="1317"/>
      <c r="CA170" s="1318"/>
      <c r="CB170" s="1316"/>
      <c r="CC170" s="1317"/>
      <c r="CD170" s="1317"/>
      <c r="CE170" s="1317"/>
      <c r="CF170" s="1318"/>
      <c r="CG170" s="1316"/>
      <c r="CH170" s="1317"/>
      <c r="CI170" s="1317"/>
      <c r="CJ170" s="1317"/>
      <c r="CK170" s="1318"/>
      <c r="CL170" s="1316"/>
      <c r="CM170" s="1317"/>
      <c r="CN170" s="1317"/>
      <c r="CO170" s="1317"/>
      <c r="CP170" s="1318"/>
      <c r="CQ170" s="1316"/>
      <c r="CR170" s="1317"/>
      <c r="CS170" s="1317"/>
      <c r="CT170" s="1317"/>
      <c r="CU170" s="1318"/>
      <c r="CV170" s="1316"/>
      <c r="CW170" s="1317"/>
      <c r="CX170" s="1317"/>
      <c r="CY170" s="1317"/>
      <c r="CZ170" s="1318"/>
      <c r="DA170" s="1316"/>
      <c r="DB170" s="1317"/>
      <c r="DC170" s="1317"/>
      <c r="DD170" s="1317"/>
      <c r="DE170" s="1318"/>
      <c r="DF170" s="1316"/>
      <c r="DG170" s="1317"/>
      <c r="DH170" s="1317"/>
      <c r="DI170" s="1317"/>
      <c r="DJ170" s="1318"/>
      <c r="DK170" s="1316"/>
      <c r="DL170" s="1317"/>
      <c r="DM170" s="1317"/>
      <c r="DN170" s="1317"/>
      <c r="DO170" s="1318"/>
      <c r="DP170" s="1294"/>
      <c r="DQ170" s="1183"/>
      <c r="DR170" s="1183"/>
      <c r="DS170" s="1183"/>
      <c r="DT170" s="1183"/>
      <c r="DU170" s="1183"/>
      <c r="DV170" s="1183"/>
      <c r="DW170" s="1183"/>
      <c r="DX170" s="1183"/>
      <c r="DY170" s="1183"/>
      <c r="DZ170" s="1183"/>
      <c r="EA170" s="1183"/>
      <c r="EB170" s="1183"/>
      <c r="EC170" s="1183"/>
      <c r="ED170" s="1183"/>
      <c r="EE170" s="1183"/>
      <c r="EF170" s="1183"/>
      <c r="EG170" s="1183"/>
      <c r="EH170" s="1183"/>
      <c r="EI170" s="1183"/>
      <c r="EJ170" s="1183"/>
      <c r="EK170" s="1183"/>
      <c r="EL170" s="1183"/>
      <c r="EM170" s="1183"/>
      <c r="EN170" s="1183"/>
      <c r="EO170" s="1183"/>
      <c r="EP170" s="1183"/>
      <c r="EQ170" s="1183"/>
      <c r="ER170" s="1183"/>
      <c r="ES170" s="1183"/>
      <c r="ET170" s="1183"/>
      <c r="EU170" s="1183"/>
      <c r="EV170" s="1183"/>
      <c r="EW170" s="1183"/>
      <c r="EX170" s="1183"/>
      <c r="EY170" s="1183"/>
      <c r="EZ170" s="1183"/>
      <c r="FA170" s="1183"/>
      <c r="FB170" s="1183"/>
    </row>
    <row r="171" ht="30.9" customHeight="1">
      <c r="A171" s="1267"/>
      <c r="B171" s="1289"/>
      <c r="C171" t="s" s="1320">
        <v>347</v>
      </c>
      <c r="D171" s="1321">
        <f>D162</f>
        <v>71</v>
      </c>
      <c r="E171" s="1322">
        <f>E162</f>
        <v>94</v>
      </c>
      <c r="F171" s="1323">
        <f>F165</f>
        <v>82.5</v>
      </c>
      <c r="G171" s="1321">
        <f>G162</f>
        <v>86</v>
      </c>
      <c r="H171" s="1322">
        <f>H162</f>
        <v>15</v>
      </c>
      <c r="I171" s="1323">
        <f>I166</f>
        <v>73.5</v>
      </c>
      <c r="J171" s="1321">
        <f>J166</f>
        <v>84</v>
      </c>
      <c r="K171" s="1324"/>
      <c r="L171" s="1321">
        <f>L166</f>
        <v>100</v>
      </c>
      <c r="M171" s="1321">
        <f>M166</f>
        <v>73.5</v>
      </c>
      <c r="N171" s="1322">
        <f>N166</f>
        <v>6</v>
      </c>
      <c r="O171" s="1323">
        <f>O162</f>
        <v>89</v>
      </c>
      <c r="P171" s="1321">
        <f>P162</f>
        <v>100</v>
      </c>
      <c r="Q171" s="1321">
        <f>Q162</f>
        <v>130</v>
      </c>
      <c r="R171" s="1321">
        <f>R162</f>
        <v>80</v>
      </c>
      <c r="S171" s="1322">
        <f>S162</f>
        <v>12</v>
      </c>
      <c r="T171" s="1323">
        <f>T164</f>
        <v>68.5</v>
      </c>
      <c r="U171" s="1321">
        <f>U164</f>
        <v>86</v>
      </c>
      <c r="V171" s="1321">
        <f>V164</f>
        <v>87.5</v>
      </c>
      <c r="W171" s="1321">
        <f>W164</f>
        <v>68.5</v>
      </c>
      <c r="X171" s="1322">
        <f>X164</f>
        <v>8</v>
      </c>
      <c r="Y171" s="1323">
        <f>Y162</f>
        <v>89</v>
      </c>
      <c r="Z171" s="1321">
        <f>Z162</f>
        <v>111</v>
      </c>
      <c r="AA171" s="1321">
        <f>AA162</f>
        <v>137</v>
      </c>
      <c r="AB171" s="1321">
        <f>AB162</f>
        <v>90</v>
      </c>
      <c r="AC171" s="1322">
        <f>AC162</f>
        <v>16</v>
      </c>
      <c r="AD171" s="1323">
        <f>AD163</f>
        <v>75</v>
      </c>
      <c r="AE171" s="1321">
        <f>AE163</f>
        <v>94</v>
      </c>
      <c r="AF171" s="1321">
        <f>AF163</f>
        <v>117</v>
      </c>
      <c r="AG171" s="1321">
        <f>AG163</f>
        <v>84.5</v>
      </c>
      <c r="AH171" s="1322">
        <f>AH163</f>
        <v>7</v>
      </c>
      <c r="AI171" s="1323">
        <f>AI162</f>
        <v>94</v>
      </c>
      <c r="AJ171" s="1321">
        <f>AJ162</f>
        <v>94</v>
      </c>
      <c r="AK171" s="1321">
        <f>AK162</f>
        <v>130</v>
      </c>
      <c r="AL171" s="1321">
        <f>AL162</f>
        <v>98</v>
      </c>
      <c r="AM171" s="1321">
        <f>AM162</f>
        <v>11</v>
      </c>
      <c r="AN171" s="1321">
        <f>AN166</f>
        <v>63</v>
      </c>
      <c r="AO171" s="1321">
        <f>AO166</f>
        <v>84</v>
      </c>
      <c r="AP171" s="1321">
        <f>AP166</f>
        <v>102.5</v>
      </c>
      <c r="AQ171" s="1321">
        <f>AQ166</f>
        <v>68.5</v>
      </c>
      <c r="AR171" s="1321">
        <f>AR166</f>
        <v>7</v>
      </c>
      <c r="AS171" s="1321">
        <f>AS166</f>
        <v>53.5</v>
      </c>
      <c r="AT171" s="1321">
        <f>AT166</f>
        <v>63</v>
      </c>
      <c r="AU171" s="1321">
        <f>AU166</f>
        <v>94</v>
      </c>
      <c r="AV171" s="1321">
        <f>AV166</f>
        <v>59</v>
      </c>
      <c r="AW171" s="1322">
        <f>AW166</f>
        <v>7</v>
      </c>
      <c r="AX171" s="1323">
        <f>AX165</f>
        <v>75</v>
      </c>
      <c r="AY171" s="1321">
        <f>AY165</f>
        <v>85</v>
      </c>
      <c r="AZ171" s="1321">
        <f>AZ165</f>
        <v>125</v>
      </c>
      <c r="BA171" s="1321">
        <f>BA165</f>
        <v>65</v>
      </c>
      <c r="BB171" s="1321">
        <f>BB165</f>
        <v>16</v>
      </c>
      <c r="BC171" s="1321">
        <f>BC166</f>
        <v>60</v>
      </c>
      <c r="BD171" s="1321">
        <f>BD166</f>
        <v>66.5</v>
      </c>
      <c r="BE171" s="1321">
        <f>BE166</f>
        <v>94.5</v>
      </c>
      <c r="BF171" s="1321">
        <f>BF166</f>
        <v>50</v>
      </c>
      <c r="BG171" s="1322">
        <f>BG166</f>
        <v>7</v>
      </c>
      <c r="BH171" s="1323">
        <f>BH162</f>
        <v>84</v>
      </c>
      <c r="BI171" s="1321">
        <f>BI162</f>
        <v>89</v>
      </c>
      <c r="BJ171" s="1321">
        <f>BJ162</f>
        <v>138.5</v>
      </c>
      <c r="BK171" s="1321">
        <f>BK162</f>
        <v>80</v>
      </c>
      <c r="BL171" s="1322">
        <f>BL162</f>
        <v>21</v>
      </c>
      <c r="BM171" s="1323">
        <f>BM163</f>
        <v>62.5</v>
      </c>
      <c r="BN171" s="1321">
        <f>BN163</f>
        <v>80.5</v>
      </c>
      <c r="BO171" s="1321">
        <f>BO163</f>
        <v>114.5</v>
      </c>
      <c r="BP171" s="1321">
        <f>BP163</f>
        <v>82.5</v>
      </c>
      <c r="BQ171" s="1322">
        <f>BQ163</f>
        <v>10</v>
      </c>
      <c r="BR171" s="1323">
        <f>BR166</f>
        <v>68</v>
      </c>
      <c r="BS171" s="1321">
        <f>BS166</f>
        <v>72</v>
      </c>
      <c r="BT171" s="1321">
        <f>BT166</f>
        <v>100</v>
      </c>
      <c r="BU171" s="1321">
        <f>BU166</f>
        <v>70</v>
      </c>
      <c r="BV171" s="1322">
        <f>BV166</f>
        <v>9</v>
      </c>
      <c r="BW171" s="1323">
        <f>BW162</f>
        <v>75</v>
      </c>
      <c r="BX171" s="1321">
        <f>BX162</f>
        <v>80</v>
      </c>
      <c r="BY171" s="1321">
        <f>BY164</f>
        <v>145</v>
      </c>
      <c r="BZ171" s="1321">
        <f>BZ162</f>
        <v>84</v>
      </c>
      <c r="CA171" s="1322">
        <f>CA162</f>
        <v>15</v>
      </c>
      <c r="CB171" s="1323">
        <f>CB162</f>
        <v>107</v>
      </c>
      <c r="CC171" s="1321">
        <f>CC162</f>
        <v>106</v>
      </c>
      <c r="CD171" s="1321">
        <f>CD162</f>
        <v>150</v>
      </c>
      <c r="CE171" s="1321">
        <f>CE162</f>
        <v>85</v>
      </c>
      <c r="CF171" s="1322">
        <f>CF162</f>
        <v>17</v>
      </c>
      <c r="CG171" s="1323">
        <f>CG166</f>
        <v>84</v>
      </c>
      <c r="CH171" s="1321">
        <f>CH166</f>
        <v>90</v>
      </c>
      <c r="CI171" s="1321">
        <f>CI166</f>
        <v>121</v>
      </c>
      <c r="CJ171" s="1321">
        <f>CJ166</f>
        <v>80</v>
      </c>
      <c r="CK171" s="1322">
        <f>CK166</f>
        <v>6</v>
      </c>
      <c r="CL171" s="1323">
        <f>CL164</f>
        <v>83.5</v>
      </c>
      <c r="CM171" s="1321">
        <f>CM164</f>
        <v>90</v>
      </c>
      <c r="CN171" s="1321">
        <f>CN164</f>
        <v>150</v>
      </c>
      <c r="CO171" s="1321">
        <f>CO164</f>
        <v>84.5</v>
      </c>
      <c r="CP171" s="1322">
        <f>CP164</f>
        <v>13</v>
      </c>
      <c r="CQ171" s="1325"/>
      <c r="CR171" s="1325"/>
      <c r="CS171" s="1325"/>
      <c r="CT171" s="1325"/>
      <c r="CU171" s="1326"/>
      <c r="CV171" s="1321">
        <f>CV162</f>
        <v>69</v>
      </c>
      <c r="CW171" s="1321">
        <f>CW162</f>
        <v>100</v>
      </c>
      <c r="CX171" s="1321">
        <f>CX162</f>
        <v>150</v>
      </c>
      <c r="CY171" s="1321">
        <f>CY162</f>
        <v>100</v>
      </c>
      <c r="CZ171" s="1322">
        <f>CZ162</f>
        <v>9</v>
      </c>
      <c r="DA171" s="1325"/>
      <c r="DB171" s="1327">
        <f>DB166</f>
        <v>55</v>
      </c>
      <c r="DC171" s="1327">
        <f>DC166</f>
        <v>75</v>
      </c>
      <c r="DD171" s="1327">
        <f>DD166</f>
        <v>47.5</v>
      </c>
      <c r="DE171" s="1327">
        <f>DE166</f>
        <v>4</v>
      </c>
      <c r="DF171" s="1325"/>
      <c r="DG171" s="1327">
        <f>DG166</f>
        <v>64.5</v>
      </c>
      <c r="DH171" s="1327">
        <f>DH166</f>
        <v>94</v>
      </c>
      <c r="DI171" s="1327">
        <f>DI166</f>
        <v>63</v>
      </c>
      <c r="DJ171" s="1327">
        <f>DJ166</f>
        <v>5</v>
      </c>
      <c r="DK171" s="1325"/>
      <c r="DL171" s="1325"/>
      <c r="DM171" s="1325"/>
      <c r="DN171" s="1325"/>
      <c r="DO171" s="1326"/>
      <c r="DP171" s="1294"/>
      <c r="DQ171" s="1183"/>
      <c r="DR171" s="1183"/>
      <c r="DS171" s="1183"/>
      <c r="DT171" s="1183"/>
      <c r="DU171" s="1183"/>
      <c r="DV171" s="1183"/>
      <c r="DW171" s="1183"/>
      <c r="DX171" s="1183"/>
      <c r="DY171" s="1183"/>
      <c r="DZ171" s="1183"/>
      <c r="EA171" s="1183"/>
      <c r="EB171" s="1183"/>
      <c r="EC171" s="1183"/>
      <c r="ED171" s="1183"/>
      <c r="EE171" s="1183"/>
      <c r="EF171" s="1183"/>
      <c r="EG171" s="1183"/>
      <c r="EH171" s="1183"/>
      <c r="EI171" s="1183"/>
      <c r="EJ171" s="1183"/>
      <c r="EK171" s="1183"/>
      <c r="EL171" s="1183"/>
      <c r="EM171" s="1183"/>
      <c r="EN171" s="1183"/>
      <c r="EO171" s="1183"/>
      <c r="EP171" s="1183"/>
      <c r="EQ171" s="1183"/>
      <c r="ER171" s="1183"/>
      <c r="ES171" s="1183"/>
      <c r="ET171" s="1183"/>
      <c r="EU171" s="1183"/>
      <c r="EV171" s="1183"/>
      <c r="EW171" s="1183"/>
      <c r="EX171" s="1183"/>
      <c r="EY171" s="1183"/>
      <c r="EZ171" s="1183"/>
      <c r="FA171" s="1183"/>
      <c r="FB171" s="1183"/>
    </row>
    <row r="172" ht="30.9" customHeight="1">
      <c r="A172" s="1267"/>
      <c r="B172" s="1289"/>
      <c r="C172" t="s" s="1320">
        <v>348</v>
      </c>
      <c r="D172" s="1321">
        <f>MAX(D162:D170)</f>
        <v>91</v>
      </c>
      <c r="E172" s="1321">
        <f>MAX(E162:E170)</f>
        <v>96.5</v>
      </c>
      <c r="F172" s="1322">
        <f>MAX(F162:F170)</f>
        <v>126.5</v>
      </c>
      <c r="G172" s="1327">
        <f>MAX(G162:G170)</f>
        <v>90</v>
      </c>
      <c r="H172" s="1323">
        <f>MAX(H162:H170)</f>
        <v>15</v>
      </c>
      <c r="I172" s="1321">
        <f>MAX(I162:I170)</f>
        <v>73.5</v>
      </c>
      <c r="J172" s="1321">
        <f>MAX(J162:K170)</f>
        <v>84</v>
      </c>
      <c r="K172" s="1328"/>
      <c r="L172" s="1327">
        <f>MAX(L162:L170)</f>
        <v>100</v>
      </c>
      <c r="M172" s="1323">
        <f>MAX(M162:M170)</f>
        <v>73.5</v>
      </c>
      <c r="N172" s="1321">
        <f>MAX(N162:N170)</f>
        <v>6</v>
      </c>
      <c r="O172" s="1322">
        <f>MAX(O162:O170)</f>
        <v>90</v>
      </c>
      <c r="P172" s="1327">
        <f>MAX(P162:P170)</f>
        <v>115</v>
      </c>
      <c r="Q172" s="1327">
        <f>MAX(Q162:Q170)</f>
        <v>150</v>
      </c>
      <c r="R172" s="1327">
        <f>MAX(R162:R170)</f>
        <v>105</v>
      </c>
      <c r="S172" s="1323">
        <f>MAX(S162:S170)</f>
        <v>13</v>
      </c>
      <c r="T172" s="1322">
        <f>MAX(T162:T170)</f>
        <v>70</v>
      </c>
      <c r="U172" s="1327">
        <f>MAX(U162:U170)</f>
        <v>92</v>
      </c>
      <c r="V172" s="1327">
        <f>MAX(V162:V170)</f>
        <v>106</v>
      </c>
      <c r="W172" s="1327">
        <f>MAX(W162:W170)</f>
        <v>74</v>
      </c>
      <c r="X172" s="1323">
        <f>MAX(X162:X170)</f>
        <v>8</v>
      </c>
      <c r="Y172" s="1322">
        <f>MAX(Y162:Y170)</f>
        <v>100</v>
      </c>
      <c r="Z172" s="1327">
        <f>MAX(Z162:Z170)</f>
        <v>115</v>
      </c>
      <c r="AA172" s="1327">
        <f>MAX(AA162:AA170)</f>
        <v>157</v>
      </c>
      <c r="AB172" s="1327">
        <f>MAX(AB162:AB170)</f>
        <v>93.5</v>
      </c>
      <c r="AC172" s="1323">
        <f>MAX(AC162:AC170)</f>
        <v>16</v>
      </c>
      <c r="AD172" s="1322">
        <f>MAX(AD162:AD170)</f>
        <v>85</v>
      </c>
      <c r="AE172" s="1327">
        <f>MAX(AE162:AE170)</f>
        <v>100</v>
      </c>
      <c r="AF172" s="1327">
        <f>MAX(AF162:AF170)</f>
        <v>132.5</v>
      </c>
      <c r="AG172" s="1327">
        <f>MAX(AG162:AG170)</f>
        <v>94.5</v>
      </c>
      <c r="AH172" s="1323">
        <f>MAX(AH162:AH170)</f>
        <v>11</v>
      </c>
      <c r="AI172" s="1322">
        <f>MAX(AI162:AI170)</f>
        <v>107.5</v>
      </c>
      <c r="AJ172" s="1327">
        <f>MAX(AJ162:AJ170)</f>
        <v>111</v>
      </c>
      <c r="AK172" s="1327">
        <f>MAX(AK162:AK170)</f>
        <v>162.5</v>
      </c>
      <c r="AL172" s="1327">
        <f>MAX(AL162:AL170)</f>
        <v>105</v>
      </c>
      <c r="AM172" s="1323">
        <f>MAX(AM162:AM170)</f>
        <v>12</v>
      </c>
      <c r="AN172" s="1322">
        <f>MAX(AN162:AN170)</f>
        <v>63</v>
      </c>
      <c r="AO172" s="1327">
        <f>MAX(AO162:AO170)</f>
        <v>84</v>
      </c>
      <c r="AP172" s="1327">
        <f>MAX(AP162:AP170)</f>
        <v>102.5</v>
      </c>
      <c r="AQ172" s="1327">
        <f>MAX(AQ162:AQ170)</f>
        <v>68.5</v>
      </c>
      <c r="AR172" s="1323">
        <f>MAX(AR162:AR170)</f>
        <v>7</v>
      </c>
      <c r="AS172" s="1322">
        <f>MAX(AS162:AS170)</f>
        <v>53.5</v>
      </c>
      <c r="AT172" s="1327">
        <f>MAX(AT162:AT170)</f>
        <v>63</v>
      </c>
      <c r="AU172" s="1327">
        <f>MAX(AU162:AU170)</f>
        <v>94</v>
      </c>
      <c r="AV172" s="1327">
        <f>MAX(AV162:AV170)</f>
        <v>59</v>
      </c>
      <c r="AW172" s="1323">
        <f>MAX(AW162:AW170)</f>
        <v>7</v>
      </c>
      <c r="AX172" s="1322">
        <f>MAX(AX162:AX170)</f>
        <v>86</v>
      </c>
      <c r="AY172" s="1327">
        <f>MAX(AY162:AY170)</f>
        <v>89</v>
      </c>
      <c r="AZ172" s="1327">
        <f>MAX(AZ162:AZ170)</f>
        <v>143.5</v>
      </c>
      <c r="BA172" s="1327">
        <f>MAX(BA162:BA170)</f>
        <v>65</v>
      </c>
      <c r="BB172" s="1323">
        <f>MAX(BB162:BB170)</f>
        <v>17</v>
      </c>
      <c r="BC172" s="1322">
        <f>MAX(BC162:BC170)</f>
        <v>60</v>
      </c>
      <c r="BD172" s="1327">
        <f>MAX(BD162:BD170)</f>
        <v>66.5</v>
      </c>
      <c r="BE172" s="1327">
        <f>MAX(BE162:BE170)</f>
        <v>94.5</v>
      </c>
      <c r="BF172" s="1327">
        <f>MAX(BF162:BF170)</f>
        <v>50</v>
      </c>
      <c r="BG172" s="1323">
        <f>MAX(BG162:BG170)</f>
        <v>7</v>
      </c>
      <c r="BH172" s="1322">
        <f>MAX(BH162:BH170)</f>
        <v>84.5</v>
      </c>
      <c r="BI172" s="1327">
        <f>MAX(BI162:BI170)</f>
        <v>100</v>
      </c>
      <c r="BJ172" s="1327">
        <f>MAX(BJ162:BJ170)</f>
        <v>138.5</v>
      </c>
      <c r="BK172" s="1327">
        <f>MAX(BK162:BK170)</f>
        <v>95</v>
      </c>
      <c r="BL172" s="1323">
        <f>MAX(BL162:BL170)</f>
        <v>21</v>
      </c>
      <c r="BM172" s="1322">
        <f>MAX(BM162:BM170)</f>
        <v>66</v>
      </c>
      <c r="BN172" s="1327">
        <f>MAX(BN162:BN170)</f>
        <v>80.5</v>
      </c>
      <c r="BO172" s="1327">
        <f>MAX(BO162:BO170)</f>
        <v>134.5</v>
      </c>
      <c r="BP172" s="1327">
        <f>MAX(BP162:BP170)</f>
        <v>82.5</v>
      </c>
      <c r="BQ172" s="1323">
        <f>MAX(BQ162:BQ170)</f>
        <v>10</v>
      </c>
      <c r="BR172" s="1322">
        <f>MAX(BR162:BR170)</f>
        <v>68</v>
      </c>
      <c r="BS172" s="1327">
        <f>MAX(BS162:BS170)</f>
        <v>72</v>
      </c>
      <c r="BT172" s="1327">
        <f>MAX(BT162:BT170)</f>
        <v>100</v>
      </c>
      <c r="BU172" s="1327">
        <f>MAX(BU162:BU170)</f>
        <v>70</v>
      </c>
      <c r="BV172" s="1323">
        <f>MAX(BV162:BV170)</f>
        <v>9</v>
      </c>
      <c r="BW172" s="1322">
        <f>MAX(BW162:BW170)</f>
        <v>75</v>
      </c>
      <c r="BX172" s="1327">
        <f>MAX(BX162:BX170)</f>
        <v>111</v>
      </c>
      <c r="BY172" s="1327">
        <f>MAX(BY162:BY170)</f>
        <v>187.5</v>
      </c>
      <c r="BZ172" s="1327">
        <f>MAX(BZ162:BZ170)</f>
        <v>89</v>
      </c>
      <c r="CA172" s="1323">
        <f>MAX(CA162:CA170)</f>
        <v>21</v>
      </c>
      <c r="CB172" s="1322">
        <f>MAX(CB162:CB170)</f>
        <v>111</v>
      </c>
      <c r="CC172" s="1327">
        <f>MAX(CC162:CC170)</f>
        <v>111.5</v>
      </c>
      <c r="CD172" s="1327">
        <f>MAX(CD162:CD170)</f>
        <v>200</v>
      </c>
      <c r="CE172" s="1327">
        <f>MAX(CE162:CE170)</f>
        <v>105</v>
      </c>
      <c r="CF172" s="1323">
        <f>MAX(CF162:CF170)</f>
        <v>18</v>
      </c>
      <c r="CG172" s="1322">
        <f>MAX(CG162:CG170)</f>
        <v>84</v>
      </c>
      <c r="CH172" s="1327">
        <f>MAX(CH162:CH170)</f>
        <v>90</v>
      </c>
      <c r="CI172" s="1327">
        <f>MAX(CI162:CI170)</f>
        <v>121</v>
      </c>
      <c r="CJ172" s="1327">
        <f>MAX(CJ162:CJ170)</f>
        <v>80</v>
      </c>
      <c r="CK172" s="1323">
        <f>MAX(CK162:CK170)</f>
        <v>6</v>
      </c>
      <c r="CL172" s="1322">
        <f>MAX(CL162:CL170)</f>
        <v>84.5</v>
      </c>
      <c r="CM172" s="1327">
        <f>MAX(CM162:CM170)</f>
        <v>103.5</v>
      </c>
      <c r="CN172" s="1327">
        <f>MAX(CN162:CN170)</f>
        <v>150</v>
      </c>
      <c r="CO172" s="1327">
        <f>MAX(CO162:CO170)</f>
        <v>89</v>
      </c>
      <c r="CP172" s="1323">
        <f>MAX(CP162:CP170)</f>
        <v>13</v>
      </c>
      <c r="CQ172" s="1322">
        <f>MAX(CQ162:CQ170)</f>
        <v>0</v>
      </c>
      <c r="CR172" s="1327">
        <f>MAX(CR162:CR170)</f>
        <v>0</v>
      </c>
      <c r="CS172" s="1327">
        <f>MAX(CS162:CS170)</f>
        <v>0</v>
      </c>
      <c r="CT172" s="1327">
        <f>MAX(CT162:CT170)</f>
        <v>0</v>
      </c>
      <c r="CU172" s="1323">
        <f>MAX(CU162:CU170)</f>
        <v>0</v>
      </c>
      <c r="CV172" s="1322">
        <f>MAX(CV162:CV170)</f>
        <v>88.5</v>
      </c>
      <c r="CW172" s="1327">
        <f>MAX(CW162:CW170)</f>
        <v>100</v>
      </c>
      <c r="CX172" s="1327">
        <f>MAX(CX162:CX170)</f>
        <v>156</v>
      </c>
      <c r="CY172" s="1327">
        <f>MAX(CY162:CY170)</f>
        <v>100</v>
      </c>
      <c r="CZ172" s="1323">
        <f>MAX(CZ162:CZ170)</f>
        <v>15</v>
      </c>
      <c r="DA172" s="1322">
        <f>MAX(DA162:DA170)</f>
        <v>0</v>
      </c>
      <c r="DB172" s="1327">
        <f>MAX(DB162:DB170)</f>
        <v>55</v>
      </c>
      <c r="DC172" s="1327">
        <f>MAX(DC162:DC170)</f>
        <v>75</v>
      </c>
      <c r="DD172" s="1327">
        <f>MAX(DD162:DD170)</f>
        <v>47.5</v>
      </c>
      <c r="DE172" s="1323">
        <f>MAX(DE162:DE170)</f>
        <v>4</v>
      </c>
      <c r="DF172" s="1322">
        <f>MAX(DF162:DF170)</f>
        <v>0</v>
      </c>
      <c r="DG172" s="1327">
        <f>MAX(DG162:DG170)</f>
        <v>64.5</v>
      </c>
      <c r="DH172" s="1327">
        <f>MAX(DH162:DH170)</f>
        <v>94</v>
      </c>
      <c r="DI172" s="1327">
        <f>MAX(DI162:DI170)</f>
        <v>63</v>
      </c>
      <c r="DJ172" s="1323">
        <f>MAX(DJ162:DJ170)</f>
        <v>5</v>
      </c>
      <c r="DK172" s="1322">
        <f>MAX(DK162:DK170)</f>
        <v>0</v>
      </c>
      <c r="DL172" s="1327">
        <f>MAX(DL162:DL170)</f>
        <v>0</v>
      </c>
      <c r="DM172" s="1327">
        <f>MAX(DM162:DM170)</f>
        <v>0</v>
      </c>
      <c r="DN172" s="1327">
        <f>MAX(DN162:DN170)</f>
        <v>0</v>
      </c>
      <c r="DO172" s="1323">
        <f>MAX(DO162:DO170)</f>
        <v>0</v>
      </c>
      <c r="DP172" s="1294"/>
      <c r="DQ172" s="1183"/>
      <c r="DR172" s="1183"/>
      <c r="DS172" s="1183"/>
      <c r="DT172" s="1183"/>
      <c r="DU172" s="1183"/>
      <c r="DV172" s="1183"/>
      <c r="DW172" s="1183"/>
      <c r="DX172" s="1183"/>
      <c r="DY172" s="1183"/>
      <c r="DZ172" s="1183"/>
      <c r="EA172" s="1183"/>
      <c r="EB172" s="1183"/>
      <c r="EC172" s="1183"/>
      <c r="ED172" s="1183"/>
      <c r="EE172" s="1183"/>
      <c r="EF172" s="1183"/>
      <c r="EG172" s="1183"/>
      <c r="EH172" s="1183"/>
      <c r="EI172" s="1183"/>
      <c r="EJ172" s="1183"/>
      <c r="EK172" s="1183"/>
      <c r="EL172" s="1183"/>
      <c r="EM172" s="1183"/>
      <c r="EN172" s="1183"/>
      <c r="EO172" s="1183"/>
      <c r="EP172" s="1183"/>
      <c r="EQ172" s="1183"/>
      <c r="ER172" s="1183"/>
      <c r="ES172" s="1183"/>
      <c r="ET172" s="1183"/>
      <c r="EU172" s="1183"/>
      <c r="EV172" s="1183"/>
      <c r="EW172" s="1183"/>
      <c r="EX172" s="1183"/>
      <c r="EY172" s="1183"/>
      <c r="EZ172" s="1183"/>
      <c r="FA172" s="1183"/>
      <c r="FB172" s="1183"/>
    </row>
    <row r="173" ht="30.9" customHeight="1">
      <c r="A173" s="1267"/>
      <c r="B173" s="1267"/>
      <c r="C173" s="1263"/>
      <c r="D173" s="1263"/>
      <c r="E173" s="1263"/>
      <c r="F173" s="1263"/>
      <c r="G173" s="1263"/>
      <c r="H173" s="1263"/>
      <c r="I173" s="1263"/>
      <c r="J173" s="1263"/>
      <c r="K173" s="1263"/>
      <c r="L173" s="1262"/>
      <c r="M173" s="1262"/>
      <c r="N173" s="1262"/>
      <c r="O173" s="1262"/>
      <c r="P173" s="1262"/>
      <c r="Q173" s="1265"/>
      <c r="R173" s="516"/>
      <c r="S173" s="516"/>
      <c r="T173" s="516"/>
      <c r="U173" s="516"/>
      <c r="V173" s="516"/>
      <c r="W173" s="516"/>
      <c r="X173" s="516"/>
      <c r="Y173" s="516"/>
      <c r="Z173" s="516"/>
      <c r="AA173" s="516"/>
      <c r="AB173" s="516"/>
      <c r="AC173" s="516"/>
      <c r="AD173" s="516"/>
      <c r="AE173" s="516"/>
      <c r="AF173" s="516"/>
      <c r="AG173" s="516"/>
      <c r="AH173" s="516"/>
      <c r="AI173" s="516"/>
      <c r="AJ173" s="516"/>
      <c r="AK173" s="516"/>
      <c r="AL173" s="516"/>
      <c r="AM173" s="516"/>
      <c r="AN173" s="516"/>
      <c r="AO173" s="516"/>
      <c r="AP173" s="516"/>
      <c r="AQ173" s="516"/>
      <c r="AR173" s="516"/>
      <c r="AS173" s="516"/>
      <c r="AT173" s="516"/>
      <c r="AU173" s="1228"/>
      <c r="AV173" s="1120"/>
      <c r="AW173" s="1120"/>
      <c r="AX173" s="1120"/>
      <c r="AY173" s="1120"/>
      <c r="AZ173" s="1120"/>
      <c r="BA173" s="1120"/>
      <c r="BB173" s="1120"/>
      <c r="BC173" s="1120"/>
      <c r="BD173" s="1120"/>
      <c r="BE173" s="1120"/>
      <c r="BF173" s="1120"/>
      <c r="BG173" s="1120"/>
      <c r="BH173" s="1120"/>
      <c r="BI173" s="1120"/>
      <c r="BJ173" s="1120"/>
      <c r="BK173" s="1120"/>
      <c r="BL173" s="1120"/>
      <c r="BM173" s="1120"/>
      <c r="BN173" s="1120"/>
      <c r="BO173" s="1120"/>
      <c r="BP173" s="1120"/>
      <c r="BQ173" s="1120"/>
      <c r="BR173" s="1120"/>
      <c r="BS173" s="1120"/>
      <c r="BT173" s="1120"/>
      <c r="BU173" s="1120"/>
      <c r="BV173" s="1120"/>
      <c r="BW173" s="1120"/>
      <c r="BX173" s="1120"/>
      <c r="BY173" s="1120"/>
      <c r="BZ173" s="1120"/>
      <c r="CA173" s="1120"/>
      <c r="CB173" s="1120"/>
      <c r="CC173" s="1120"/>
      <c r="CD173" s="1120"/>
      <c r="CE173" s="1120"/>
      <c r="CF173" s="1120"/>
      <c r="CG173" s="1120"/>
      <c r="CH173" s="1120"/>
      <c r="CI173" s="1120"/>
      <c r="CJ173" s="1120"/>
      <c r="CK173" s="1120"/>
      <c r="CL173" s="1120"/>
      <c r="CM173" s="1120"/>
      <c r="CN173" s="1120"/>
      <c r="CO173" s="1120"/>
      <c r="CP173" s="1120"/>
      <c r="CQ173" s="1120"/>
      <c r="CR173" s="1120"/>
      <c r="CS173" s="1120"/>
      <c r="CT173" s="1120"/>
      <c r="CU173" s="1120"/>
      <c r="CV173" s="1120"/>
      <c r="CW173" s="1120"/>
      <c r="CX173" s="1120"/>
      <c r="CY173" s="1120"/>
      <c r="CZ173" s="1120"/>
      <c r="DA173" s="1120"/>
      <c r="DB173" s="1120"/>
      <c r="DC173" s="1120"/>
      <c r="DD173" s="1120"/>
      <c r="DE173" s="1120"/>
      <c r="DF173" s="1120"/>
      <c r="DG173" s="1120"/>
      <c r="DH173" s="1120"/>
      <c r="DI173" s="1120"/>
      <c r="DJ173" s="1120"/>
      <c r="DK173" s="1120"/>
      <c r="DL173" s="1120"/>
      <c r="DM173" s="1120"/>
      <c r="DN173" s="1120"/>
      <c r="DO173" s="1120"/>
      <c r="DP173" s="1183"/>
      <c r="DQ173" s="1183"/>
      <c r="DR173" s="1183"/>
      <c r="DS173" s="1183"/>
      <c r="DT173" s="1183"/>
      <c r="DU173" s="1183"/>
      <c r="DV173" s="1183"/>
      <c r="DW173" s="1183"/>
      <c r="DX173" s="1183"/>
      <c r="DY173" s="1183"/>
      <c r="DZ173" s="1183"/>
      <c r="EA173" s="1183"/>
      <c r="EB173" s="1183"/>
      <c r="EC173" s="1183"/>
      <c r="ED173" s="1183"/>
      <c r="EE173" s="1183"/>
      <c r="EF173" s="1183"/>
      <c r="EG173" s="1183"/>
      <c r="EH173" s="1183"/>
      <c r="EI173" s="1183"/>
      <c r="EJ173" s="1183"/>
      <c r="EK173" s="1183"/>
      <c r="EL173" s="1183"/>
      <c r="EM173" s="1183"/>
      <c r="EN173" s="1183"/>
      <c r="EO173" s="1183"/>
      <c r="EP173" s="1183"/>
      <c r="EQ173" s="1183"/>
      <c r="ER173" s="1183"/>
      <c r="ES173" s="1183"/>
      <c r="ET173" s="1183"/>
      <c r="EU173" s="1183"/>
      <c r="EV173" s="1183"/>
      <c r="EW173" s="1183"/>
      <c r="EX173" s="1183"/>
      <c r="EY173" s="1183"/>
      <c r="EZ173" s="1183"/>
      <c r="FA173" s="1183"/>
      <c r="FB173" s="1183"/>
    </row>
    <row r="174" ht="30.9" customHeight="1">
      <c r="A174" s="1267"/>
      <c r="B174" s="1267"/>
      <c r="C174" s="1268"/>
      <c r="D174" s="1268"/>
      <c r="E174" s="1268"/>
      <c r="F174" s="1268"/>
      <c r="G174" s="1268"/>
      <c r="H174" s="1268"/>
      <c r="I174" s="1268"/>
      <c r="J174" s="1268"/>
      <c r="K174" s="1268"/>
      <c r="L174" s="1267"/>
      <c r="M174" s="1267"/>
      <c r="N174" s="1267"/>
      <c r="O174" s="1267"/>
      <c r="P174" s="1267"/>
      <c r="Q174" s="1269"/>
      <c r="R174" s="517"/>
      <c r="S174" s="517"/>
      <c r="T174" s="517"/>
      <c r="U174" s="517"/>
      <c r="V174" s="517"/>
      <c r="W174" s="517"/>
      <c r="X174" s="517"/>
      <c r="Y174" s="517"/>
      <c r="Z174" s="517"/>
      <c r="AA174" s="517"/>
      <c r="AB174" s="517"/>
      <c r="AC174" s="517"/>
      <c r="AD174" s="517"/>
      <c r="AE174" s="517"/>
      <c r="AF174" s="517"/>
      <c r="AG174" s="517"/>
      <c r="AH174" s="517"/>
      <c r="AI174" s="173"/>
      <c r="AJ174" s="173"/>
      <c r="AK174" s="517"/>
      <c r="AL174" s="517"/>
      <c r="AM174" s="517"/>
      <c r="AN174" s="517"/>
      <c r="AO174" s="173"/>
      <c r="AP174" s="173"/>
      <c r="AQ174" s="517"/>
      <c r="AR174" s="517"/>
      <c r="AS174" s="173"/>
      <c r="AT174" s="173"/>
      <c r="AU174" s="518"/>
      <c r="AV174" s="1183"/>
      <c r="AW174" s="1183"/>
      <c r="AX174" s="1183"/>
      <c r="AY174" s="1183"/>
      <c r="AZ174" s="1183"/>
      <c r="BA174" s="1183"/>
      <c r="BB174" s="1183"/>
      <c r="BC174" s="1183"/>
      <c r="BD174" s="1183"/>
      <c r="BE174" s="1183"/>
      <c r="BF174" s="1183"/>
      <c r="BG174" s="1183"/>
      <c r="BH174" s="1183"/>
      <c r="BI174" s="1183"/>
      <c r="BJ174" s="1183"/>
      <c r="BK174" s="1183"/>
      <c r="BL174" s="1183"/>
      <c r="BM174" s="1183"/>
      <c r="BN174" s="1183"/>
      <c r="BO174" s="1183"/>
      <c r="BP174" s="1183"/>
      <c r="BQ174" s="1183"/>
      <c r="BR174" s="1183"/>
      <c r="BS174" s="1183"/>
      <c r="BT174" s="1183"/>
      <c r="BU174" s="1183"/>
      <c r="BV174" s="1183"/>
      <c r="BW174" s="1183"/>
      <c r="BX174" s="1183"/>
      <c r="BY174" s="1183"/>
      <c r="BZ174" s="1183"/>
      <c r="CA174" s="1183"/>
      <c r="CB174" s="1183"/>
      <c r="CC174" s="1183"/>
      <c r="CD174" s="1183"/>
      <c r="CE174" s="1183"/>
      <c r="CF174" s="1183"/>
      <c r="CG174" s="1183"/>
      <c r="CH174" s="1183"/>
      <c r="CI174" s="1183"/>
      <c r="CJ174" s="1183"/>
      <c r="CK174" s="1183"/>
      <c r="CL174" s="1183"/>
      <c r="CM174" s="1183"/>
      <c r="CN174" s="1183"/>
      <c r="CO174" s="1183"/>
      <c r="CP174" s="1183"/>
      <c r="CQ174" s="1183"/>
      <c r="CR174" s="1183"/>
      <c r="CS174" s="1183"/>
      <c r="CT174" s="1183"/>
      <c r="CU174" s="1183"/>
      <c r="CV174" s="1183"/>
      <c r="CW174" s="1183"/>
      <c r="CX174" s="1183"/>
      <c r="CY174" s="1183"/>
      <c r="CZ174" s="1183"/>
      <c r="DA174" s="1183"/>
      <c r="DB174" s="1183"/>
      <c r="DC174" s="1183"/>
      <c r="DD174" s="1183"/>
      <c r="DE174" s="1183"/>
      <c r="DF174" s="1183"/>
      <c r="DG174" s="1183"/>
      <c r="DH174" s="1183"/>
      <c r="DI174" s="1183"/>
      <c r="DJ174" s="1183"/>
      <c r="DK174" s="1183"/>
      <c r="DL174" s="1183"/>
      <c r="DM174" s="1183"/>
      <c r="DN174" s="1183"/>
      <c r="DO174" s="1183"/>
      <c r="DP174" s="1183"/>
      <c r="DQ174" s="1183"/>
      <c r="DR174" s="1183"/>
      <c r="DS174" s="1183"/>
      <c r="DT174" s="1183"/>
      <c r="DU174" s="1183"/>
      <c r="DV174" s="1183"/>
      <c r="DW174" s="1183"/>
      <c r="DX174" s="1183"/>
      <c r="DY174" s="1183"/>
      <c r="DZ174" s="1183"/>
      <c r="EA174" s="1183"/>
      <c r="EB174" s="1183"/>
      <c r="EC174" s="1183"/>
      <c r="ED174" s="1183"/>
      <c r="EE174" s="1183"/>
      <c r="EF174" s="1183"/>
      <c r="EG174" s="1183"/>
      <c r="EH174" s="1183"/>
      <c r="EI174" s="1183"/>
      <c r="EJ174" s="1183"/>
      <c r="EK174" s="1183"/>
      <c r="EL174" s="1183"/>
      <c r="EM174" s="1183"/>
      <c r="EN174" s="1183"/>
      <c r="EO174" s="1183"/>
      <c r="EP174" s="1183"/>
      <c r="EQ174" s="1183"/>
      <c r="ER174" s="1183"/>
      <c r="ES174" s="1183"/>
      <c r="ET174" s="1183"/>
      <c r="EU174" s="1183"/>
      <c r="EV174" s="1183"/>
      <c r="EW174" s="1183"/>
      <c r="EX174" s="1183"/>
      <c r="EY174" s="1183"/>
      <c r="EZ174" s="1183"/>
      <c r="FA174" s="1183"/>
      <c r="FB174" s="1183"/>
    </row>
    <row r="175" ht="30.9" customHeight="1">
      <c r="A175" s="1267"/>
      <c r="B175" s="1267"/>
      <c r="C175" s="1268"/>
      <c r="D175" s="1268"/>
      <c r="E175" s="1268"/>
      <c r="F175" s="1268"/>
      <c r="G175" s="1268"/>
      <c r="H175" s="1268"/>
      <c r="I175" s="1268"/>
      <c r="J175" s="1268"/>
      <c r="K175" s="1268"/>
      <c r="L175" s="1267"/>
      <c r="M175" s="1267"/>
      <c r="N175" s="1267"/>
      <c r="O175" s="1267"/>
      <c r="P175" s="1267"/>
      <c r="Q175" s="1329"/>
      <c r="R175" s="173"/>
      <c r="S175" s="173"/>
      <c r="T175" s="173"/>
      <c r="U175" s="173"/>
      <c r="V175" s="173"/>
      <c r="W175" s="173"/>
      <c r="X175" s="173"/>
      <c r="Y175" s="173"/>
      <c r="Z175" s="173"/>
      <c r="AA175" s="173"/>
      <c r="AB175" s="173"/>
      <c r="AC175" s="173"/>
      <c r="AD175" s="173"/>
      <c r="AE175" s="173"/>
      <c r="AF175" s="173"/>
      <c r="AG175" s="173"/>
      <c r="AH175" s="173"/>
      <c r="AI175" s="172"/>
      <c r="AJ175" s="172"/>
      <c r="AK175" s="173"/>
      <c r="AL175" s="173"/>
      <c r="AM175" s="173"/>
      <c r="AN175" s="173"/>
      <c r="AO175" s="172"/>
      <c r="AP175" s="172"/>
      <c r="AQ175" s="173"/>
      <c r="AR175" s="173"/>
      <c r="AS175" s="172"/>
      <c r="AT175" s="172"/>
      <c r="AU175" s="1259"/>
      <c r="AV175" s="1162"/>
      <c r="AW175" s="1162"/>
      <c r="AX175" s="1162"/>
      <c r="AY175" s="1162"/>
      <c r="AZ175" s="1162"/>
      <c r="BA175" s="1162"/>
      <c r="BB175" s="1162"/>
      <c r="BC175" s="1162"/>
      <c r="BD175" s="1162"/>
      <c r="BE175" s="1162"/>
      <c r="BF175" s="1162"/>
      <c r="BG175" s="1162"/>
      <c r="BH175" s="1162"/>
      <c r="BI175" s="1162"/>
      <c r="BJ175" s="1162"/>
      <c r="BK175" s="1162"/>
      <c r="BL175" s="1162"/>
      <c r="BM175" s="1162"/>
      <c r="BN175" s="1162"/>
      <c r="BO175" s="1162"/>
      <c r="BP175" s="1162"/>
      <c r="BQ175" s="1162"/>
      <c r="BR175" s="1162"/>
      <c r="BS175" s="1162"/>
      <c r="BT175" s="1162"/>
      <c r="BU175" s="1162"/>
      <c r="BV175" s="1162"/>
      <c r="BW175" s="1162"/>
      <c r="BX175" s="1162"/>
      <c r="BY175" s="1162"/>
      <c r="BZ175" s="1162"/>
      <c r="CA175" s="1162"/>
      <c r="CB175" s="1162"/>
      <c r="CC175" s="1162"/>
      <c r="CD175" s="1162"/>
      <c r="CE175" s="1162"/>
      <c r="CF175" s="1162"/>
      <c r="CG175" s="1162"/>
      <c r="CH175" s="1162"/>
      <c r="CI175" s="1162"/>
      <c r="CJ175" s="1162"/>
      <c r="CK175" s="1162"/>
      <c r="CL175" s="1162"/>
      <c r="CM175" s="1162"/>
      <c r="CN175" s="1162"/>
      <c r="CO175" s="1162"/>
      <c r="CP175" s="1162"/>
      <c r="CQ175" s="1162"/>
      <c r="CR175" s="1162"/>
      <c r="CS175" s="1162"/>
      <c r="CT175" s="1162"/>
      <c r="CU175" s="1162"/>
      <c r="CV175" s="1162"/>
      <c r="CW175" s="1162"/>
      <c r="CX175" s="1162"/>
      <c r="CY175" s="1162"/>
      <c r="CZ175" s="1162"/>
      <c r="DA175" s="1162"/>
      <c r="DB175" s="1162"/>
      <c r="DC175" s="1162"/>
      <c r="DD175" s="1162"/>
      <c r="DE175" s="1162"/>
      <c r="DF175" s="1162"/>
      <c r="DG175" s="1162"/>
      <c r="DH175" s="1162"/>
      <c r="DI175" s="1162"/>
      <c r="DJ175" s="1162"/>
      <c r="DK175" s="1162"/>
      <c r="DL175" s="1162"/>
      <c r="DM175" s="1162"/>
      <c r="DN175" s="1162"/>
      <c r="DO175" s="1162"/>
      <c r="DP175" s="1183"/>
      <c r="DQ175" s="1183"/>
      <c r="DR175" s="1183"/>
      <c r="DS175" s="1183"/>
      <c r="DT175" s="1183"/>
      <c r="DU175" s="1183"/>
      <c r="DV175" s="1183"/>
      <c r="DW175" s="1183"/>
      <c r="DX175" s="1183"/>
      <c r="DY175" s="1183"/>
      <c r="DZ175" s="1183"/>
      <c r="EA175" s="1183"/>
      <c r="EB175" s="1183"/>
      <c r="EC175" s="1183"/>
      <c r="ED175" s="1183"/>
      <c r="EE175" s="1183"/>
      <c r="EF175" s="1183"/>
      <c r="EG175" s="1183"/>
      <c r="EH175" s="1183"/>
      <c r="EI175" s="1183"/>
      <c r="EJ175" s="1183"/>
      <c r="EK175" s="1183"/>
      <c r="EL175" s="1183"/>
      <c r="EM175" s="1183"/>
      <c r="EN175" s="1183"/>
      <c r="EO175" s="1183"/>
      <c r="EP175" s="1183"/>
      <c r="EQ175" s="1183"/>
      <c r="ER175" s="1183"/>
      <c r="ES175" s="1183"/>
      <c r="ET175" s="1183"/>
      <c r="EU175" s="1183"/>
      <c r="EV175" s="1183"/>
      <c r="EW175" s="1183"/>
      <c r="EX175" s="1183"/>
      <c r="EY175" s="1183"/>
      <c r="EZ175" s="1183"/>
      <c r="FA175" s="1183"/>
      <c r="FB175" s="1183"/>
    </row>
    <row r="176" ht="30.9" customHeight="1">
      <c r="A176" s="1267"/>
      <c r="B176" s="1267"/>
      <c r="C176" s="1268"/>
      <c r="D176" s="1268"/>
      <c r="E176" s="1268"/>
      <c r="F176" s="1268"/>
      <c r="G176" s="1268"/>
      <c r="H176" s="1268"/>
      <c r="I176" s="1268"/>
      <c r="J176" s="1268"/>
      <c r="K176" s="1268"/>
      <c r="L176" s="1267"/>
      <c r="M176" s="1267"/>
      <c r="N176" s="1267"/>
      <c r="O176" s="1267"/>
      <c r="P176" s="1267"/>
      <c r="Q176" s="1265"/>
      <c r="R176" s="516"/>
      <c r="S176" s="516"/>
      <c r="T176" s="516"/>
      <c r="U176" s="516"/>
      <c r="V176" s="516"/>
      <c r="W176" s="516"/>
      <c r="X176" s="516"/>
      <c r="Y176" s="516"/>
      <c r="Z176" s="516"/>
      <c r="AA176" s="516"/>
      <c r="AB176" s="516"/>
      <c r="AC176" s="516"/>
      <c r="AD176" s="516"/>
      <c r="AE176" s="516"/>
      <c r="AF176" s="516"/>
      <c r="AG176" s="516"/>
      <c r="AH176" s="516"/>
      <c r="AI176" s="172"/>
      <c r="AJ176" s="172"/>
      <c r="AK176" s="516"/>
      <c r="AL176" s="516"/>
      <c r="AM176" s="516"/>
      <c r="AN176" s="516"/>
      <c r="AO176" s="172"/>
      <c r="AP176" s="172"/>
      <c r="AQ176" s="516"/>
      <c r="AR176" s="516"/>
      <c r="AS176" s="172"/>
      <c r="AT176" s="172"/>
      <c r="AU176" s="1182"/>
      <c r="AV176" s="1058"/>
      <c r="AW176" s="1058"/>
      <c r="AX176" s="1058"/>
      <c r="AY176" s="1058"/>
      <c r="AZ176" s="1058"/>
      <c r="BA176" s="1058"/>
      <c r="BB176" s="1058"/>
      <c r="BC176" s="1058"/>
      <c r="BD176" s="1058"/>
      <c r="BE176" s="1058"/>
      <c r="BF176" s="1058"/>
      <c r="BG176" s="1058"/>
      <c r="BH176" s="1058"/>
      <c r="BI176" s="1058"/>
      <c r="BJ176" s="1058"/>
      <c r="BK176" s="1058"/>
      <c r="BL176" s="1058"/>
      <c r="BM176" s="1058"/>
      <c r="BN176" s="1058"/>
      <c r="BO176" s="1058"/>
      <c r="BP176" s="1058"/>
      <c r="BQ176" s="1058"/>
      <c r="BR176" s="1058"/>
      <c r="BS176" s="1058"/>
      <c r="BT176" s="1058"/>
      <c r="BU176" s="1058"/>
      <c r="BV176" s="1058"/>
      <c r="BW176" s="1058"/>
      <c r="BX176" s="1058"/>
      <c r="BY176" s="1058"/>
      <c r="BZ176" s="1058"/>
      <c r="CA176" s="1058"/>
      <c r="CB176" s="1058"/>
      <c r="CC176" s="1058"/>
      <c r="CD176" s="1058"/>
      <c r="CE176" s="1058"/>
      <c r="CF176" s="1058"/>
      <c r="CG176" s="1058"/>
      <c r="CH176" s="1058"/>
      <c r="CI176" s="1058"/>
      <c r="CJ176" s="1058"/>
      <c r="CK176" s="1058"/>
      <c r="CL176" s="1058"/>
      <c r="CM176" s="1058"/>
      <c r="CN176" s="1058"/>
      <c r="CO176" s="1058"/>
      <c r="CP176" s="1058"/>
      <c r="CQ176" s="1058"/>
      <c r="CR176" s="1058"/>
      <c r="CS176" s="1058"/>
      <c r="CT176" s="1058"/>
      <c r="CU176" s="1058"/>
      <c r="CV176" s="1058"/>
      <c r="CW176" s="1058"/>
      <c r="CX176" s="1058"/>
      <c r="CY176" s="1058"/>
      <c r="CZ176" s="1058"/>
      <c r="DA176" s="1058"/>
      <c r="DB176" s="1058"/>
      <c r="DC176" s="1058"/>
      <c r="DD176" s="1058"/>
      <c r="DE176" s="1058"/>
      <c r="DF176" s="1058"/>
      <c r="DG176" s="1058"/>
      <c r="DH176" s="1058"/>
      <c r="DI176" s="1058"/>
      <c r="DJ176" s="1058"/>
      <c r="DK176" s="1058"/>
      <c r="DL176" s="1058"/>
      <c r="DM176" s="1058"/>
      <c r="DN176" s="1058"/>
      <c r="DO176" s="1058"/>
      <c r="DP176" s="1183"/>
      <c r="DQ176" s="1183"/>
      <c r="DR176" s="1183"/>
      <c r="DS176" s="1183"/>
      <c r="DT176" s="1183"/>
      <c r="DU176" s="1183"/>
      <c r="DV176" s="1183"/>
      <c r="DW176" s="1183"/>
      <c r="DX176" s="1183"/>
      <c r="DY176" s="1183"/>
      <c r="DZ176" s="1183"/>
      <c r="EA176" s="1183"/>
      <c r="EB176" s="1183"/>
      <c r="EC176" s="1183"/>
      <c r="ED176" s="1183"/>
      <c r="EE176" s="1183"/>
      <c r="EF176" s="1183"/>
      <c r="EG176" s="1183"/>
      <c r="EH176" s="1183"/>
      <c r="EI176" s="1183"/>
      <c r="EJ176" s="1183"/>
      <c r="EK176" s="1183"/>
      <c r="EL176" s="1183"/>
      <c r="EM176" s="1183"/>
      <c r="EN176" s="1183"/>
      <c r="EO176" s="1183"/>
      <c r="EP176" s="1183"/>
      <c r="EQ176" s="1183"/>
      <c r="ER176" s="1183"/>
      <c r="ES176" s="1183"/>
      <c r="ET176" s="1183"/>
      <c r="EU176" s="1183"/>
      <c r="EV176" s="1183"/>
      <c r="EW176" s="1183"/>
      <c r="EX176" s="1183"/>
      <c r="EY176" s="1183"/>
      <c r="EZ176" s="1183"/>
      <c r="FA176" s="1183"/>
      <c r="FB176" s="1183"/>
    </row>
    <row r="177" ht="30.9" customHeight="1">
      <c r="A177" s="1267"/>
      <c r="B177" s="1267"/>
      <c r="C177" s="1268"/>
      <c r="D177" s="1268"/>
      <c r="E177" s="1268"/>
      <c r="F177" s="1268"/>
      <c r="G177" s="1268"/>
      <c r="H177" s="1268"/>
      <c r="I177" s="1268"/>
      <c r="J177" s="1268"/>
      <c r="K177" s="1268"/>
      <c r="L177" s="1267"/>
      <c r="M177" s="1267"/>
      <c r="N177" s="1267"/>
      <c r="O177" s="1267"/>
      <c r="P177" s="1267"/>
      <c r="Q177" s="1269"/>
      <c r="R177" s="517"/>
      <c r="S177" s="517"/>
      <c r="T177" s="517"/>
      <c r="U177" s="517"/>
      <c r="V177" s="517"/>
      <c r="W177" s="517"/>
      <c r="X177" s="517"/>
      <c r="Y177" s="517"/>
      <c r="Z177" s="517"/>
      <c r="AA177" s="517"/>
      <c r="AB177" s="517"/>
      <c r="AC177" s="517"/>
      <c r="AD177" s="517"/>
      <c r="AE177" s="517"/>
      <c r="AF177" s="517"/>
      <c r="AG177" s="517"/>
      <c r="AH177" s="517"/>
      <c r="AI177" s="516"/>
      <c r="AJ177" s="516"/>
      <c r="AK177" s="517"/>
      <c r="AL177" s="517"/>
      <c r="AM177" s="517"/>
      <c r="AN177" s="517"/>
      <c r="AO177" s="516"/>
      <c r="AP177" s="516"/>
      <c r="AQ177" s="517"/>
      <c r="AR177" s="517"/>
      <c r="AS177" s="516"/>
      <c r="AT177" s="516"/>
      <c r="AU177" s="518"/>
      <c r="AV177" s="1183"/>
      <c r="AW177" s="1183"/>
      <c r="AX177" s="1183"/>
      <c r="AY177" s="1183"/>
      <c r="AZ177" s="1183"/>
      <c r="BA177" s="1183"/>
      <c r="BB177" s="1183"/>
      <c r="BC177" s="1183"/>
      <c r="BD177" s="1183"/>
      <c r="BE177" s="1183"/>
      <c r="BF177" s="1183"/>
      <c r="BG177" s="1183"/>
      <c r="BH177" s="1183"/>
      <c r="BI177" s="1183"/>
      <c r="BJ177" s="1183"/>
      <c r="BK177" s="1183"/>
      <c r="BL177" s="1183"/>
      <c r="BM177" s="1183"/>
      <c r="BN177" s="1183"/>
      <c r="BO177" s="1183"/>
      <c r="BP177" s="1183"/>
      <c r="BQ177" s="1183"/>
      <c r="BR177" s="1183"/>
      <c r="BS177" s="1183"/>
      <c r="BT177" s="1183"/>
      <c r="BU177" s="1183"/>
      <c r="BV177" s="1183"/>
      <c r="BW177" s="1183"/>
      <c r="BX177" s="1183"/>
      <c r="BY177" s="1183"/>
      <c r="BZ177" s="1183"/>
      <c r="CA177" s="1183"/>
      <c r="CB177" s="1183"/>
      <c r="CC177" s="1183"/>
      <c r="CD177" s="1183"/>
      <c r="CE177" s="1183"/>
      <c r="CF177" s="1183"/>
      <c r="CG177" s="1183"/>
      <c r="CH177" s="1183"/>
      <c r="CI177" s="1183"/>
      <c r="CJ177" s="1183"/>
      <c r="CK177" s="1183"/>
      <c r="CL177" s="1183"/>
      <c r="CM177" s="1183"/>
      <c r="CN177" s="1183"/>
      <c r="CO177" s="1183"/>
      <c r="CP177" s="1183"/>
      <c r="CQ177" s="1183"/>
      <c r="CR177" s="1183"/>
      <c r="CS177" s="1183"/>
      <c r="CT177" s="1183"/>
      <c r="CU177" s="1183"/>
      <c r="CV177" s="1183"/>
      <c r="CW177" s="1183"/>
      <c r="CX177" s="1183"/>
      <c r="CY177" s="1183"/>
      <c r="CZ177" s="1183"/>
      <c r="DA177" s="1183"/>
      <c r="DB177" s="1183"/>
      <c r="DC177" s="1183"/>
      <c r="DD177" s="1183"/>
      <c r="DE177" s="1183"/>
      <c r="DF177" s="1183"/>
      <c r="DG177" s="1183"/>
      <c r="DH177" s="1183"/>
      <c r="DI177" s="1183"/>
      <c r="DJ177" s="1183"/>
      <c r="DK177" s="1183"/>
      <c r="DL177" s="1183"/>
      <c r="DM177" s="1183"/>
      <c r="DN177" s="1183"/>
      <c r="DO177" s="1183"/>
      <c r="DP177" s="1183"/>
      <c r="DQ177" s="1183"/>
      <c r="DR177" s="1183"/>
      <c r="DS177" s="1183"/>
      <c r="DT177" s="1183"/>
      <c r="DU177" s="1183"/>
      <c r="DV177" s="1183"/>
      <c r="DW177" s="1183"/>
      <c r="DX177" s="1183"/>
      <c r="DY177" s="1183"/>
      <c r="DZ177" s="1183"/>
      <c r="EA177" s="1183"/>
      <c r="EB177" s="1183"/>
      <c r="EC177" s="1183"/>
      <c r="ED177" s="1183"/>
      <c r="EE177" s="1183"/>
      <c r="EF177" s="1183"/>
      <c r="EG177" s="1183"/>
      <c r="EH177" s="1183"/>
      <c r="EI177" s="1183"/>
      <c r="EJ177" s="1183"/>
      <c r="EK177" s="1183"/>
      <c r="EL177" s="1183"/>
      <c r="EM177" s="1183"/>
      <c r="EN177" s="1183"/>
      <c r="EO177" s="1183"/>
      <c r="EP177" s="1183"/>
      <c r="EQ177" s="1183"/>
      <c r="ER177" s="1183"/>
      <c r="ES177" s="1183"/>
      <c r="ET177" s="1183"/>
      <c r="EU177" s="1183"/>
      <c r="EV177" s="1183"/>
      <c r="EW177" s="1183"/>
      <c r="EX177" s="1183"/>
      <c r="EY177" s="1183"/>
      <c r="EZ177" s="1183"/>
      <c r="FA177" s="1183"/>
      <c r="FB177" s="1183"/>
    </row>
    <row r="178" ht="30.9" customHeight="1">
      <c r="A178" s="1267"/>
      <c r="B178" s="1267"/>
      <c r="C178" s="1268"/>
      <c r="D178" s="1268"/>
      <c r="E178" s="1268"/>
      <c r="F178" s="1268"/>
      <c r="G178" s="1268"/>
      <c r="H178" s="1268"/>
      <c r="I178" s="1268"/>
      <c r="J178" s="1268"/>
      <c r="K178" s="1268"/>
      <c r="L178" s="1267"/>
      <c r="M178" s="1267"/>
      <c r="N178" s="1267"/>
      <c r="O178" s="1267"/>
      <c r="P178" s="1267"/>
      <c r="Q178" s="1269"/>
      <c r="R178" s="517"/>
      <c r="S178" s="517"/>
      <c r="T178" s="517"/>
      <c r="U178" s="517"/>
      <c r="V178" s="517"/>
      <c r="W178" s="517"/>
      <c r="X178" s="517"/>
      <c r="Y178" s="517"/>
      <c r="Z178" s="517"/>
      <c r="AA178" s="517"/>
      <c r="AB178" s="517"/>
      <c r="AC178" s="517"/>
      <c r="AD178" s="517"/>
      <c r="AE178" s="517"/>
      <c r="AF178" s="517"/>
      <c r="AG178" s="517"/>
      <c r="AH178" s="517"/>
      <c r="AI178" s="173"/>
      <c r="AJ178" s="173"/>
      <c r="AK178" s="517"/>
      <c r="AL178" s="517"/>
      <c r="AM178" s="517"/>
      <c r="AN178" s="517"/>
      <c r="AO178" s="173"/>
      <c r="AP178" s="173"/>
      <c r="AQ178" s="517"/>
      <c r="AR178" s="517"/>
      <c r="AS178" s="173"/>
      <c r="AT178" s="173"/>
      <c r="AU178" s="518"/>
      <c r="AV178" s="1183"/>
      <c r="AW178" s="1183"/>
      <c r="AX178" s="1183"/>
      <c r="AY178" s="1183"/>
      <c r="AZ178" s="1183"/>
      <c r="BA178" s="1183"/>
      <c r="BB178" s="1183"/>
      <c r="BC178" s="1183"/>
      <c r="BD178" s="1183"/>
      <c r="BE178" s="1183"/>
      <c r="BF178" s="1183"/>
      <c r="BG178" s="1183"/>
      <c r="BH178" s="1183"/>
      <c r="BI178" s="1183"/>
      <c r="BJ178" s="1183"/>
      <c r="BK178" s="1183"/>
      <c r="BL178" s="1183"/>
      <c r="BM178" s="1183"/>
      <c r="BN178" s="1183"/>
      <c r="BO178" s="1183"/>
      <c r="BP178" s="1183"/>
      <c r="BQ178" s="1183"/>
      <c r="BR178" s="1183"/>
      <c r="BS178" s="1183"/>
      <c r="BT178" s="1183"/>
      <c r="BU178" s="1183"/>
      <c r="BV178" s="1183"/>
      <c r="BW178" s="1183"/>
      <c r="BX178" s="1183"/>
      <c r="BY178" s="1183"/>
      <c r="BZ178" s="1183"/>
      <c r="CA178" s="1183"/>
      <c r="CB178" s="1183"/>
      <c r="CC178" s="1183"/>
      <c r="CD178" s="1183"/>
      <c r="CE178" s="1183"/>
      <c r="CF178" s="1183"/>
      <c r="CG178" s="1183"/>
      <c r="CH178" s="1183"/>
      <c r="CI178" s="1183"/>
      <c r="CJ178" s="1183"/>
      <c r="CK178" s="1183"/>
      <c r="CL178" s="1183"/>
      <c r="CM178" s="1183"/>
      <c r="CN178" s="1183"/>
      <c r="CO178" s="1183"/>
      <c r="CP178" s="1183"/>
      <c r="CQ178" s="1183"/>
      <c r="CR178" s="1183"/>
      <c r="CS178" s="1183"/>
      <c r="CT178" s="1183"/>
      <c r="CU178" s="1183"/>
      <c r="CV178" s="1183"/>
      <c r="CW178" s="1183"/>
      <c r="CX178" s="1183"/>
      <c r="CY178" s="1183"/>
      <c r="CZ178" s="1183"/>
      <c r="DA178" s="1183"/>
      <c r="DB178" s="1183"/>
      <c r="DC178" s="1183"/>
      <c r="DD178" s="1183"/>
      <c r="DE178" s="1183"/>
      <c r="DF178" s="1183"/>
      <c r="DG178" s="1183"/>
      <c r="DH178" s="1183"/>
      <c r="DI178" s="1183"/>
      <c r="DJ178" s="1183"/>
      <c r="DK178" s="1183"/>
      <c r="DL178" s="1183"/>
      <c r="DM178" s="1183"/>
      <c r="DN178" s="1183"/>
      <c r="DO178" s="1183"/>
      <c r="DP178" s="1183"/>
      <c r="DQ178" s="1183"/>
      <c r="DR178" s="1183"/>
      <c r="DS178" s="1183"/>
      <c r="DT178" s="1183"/>
      <c r="DU178" s="1183"/>
      <c r="DV178" s="1183"/>
      <c r="DW178" s="1183"/>
      <c r="DX178" s="1183"/>
      <c r="DY178" s="1183"/>
      <c r="DZ178" s="1183"/>
      <c r="EA178" s="1183"/>
      <c r="EB178" s="1183"/>
      <c r="EC178" s="1183"/>
      <c r="ED178" s="1183"/>
      <c r="EE178" s="1183"/>
      <c r="EF178" s="1183"/>
      <c r="EG178" s="1183"/>
      <c r="EH178" s="1183"/>
      <c r="EI178" s="1183"/>
      <c r="EJ178" s="1183"/>
      <c r="EK178" s="1183"/>
      <c r="EL178" s="1183"/>
      <c r="EM178" s="1183"/>
      <c r="EN178" s="1183"/>
      <c r="EO178" s="1183"/>
      <c r="EP178" s="1183"/>
      <c r="EQ178" s="1183"/>
      <c r="ER178" s="1183"/>
      <c r="ES178" s="1183"/>
      <c r="ET178" s="1183"/>
      <c r="EU178" s="1183"/>
      <c r="EV178" s="1183"/>
      <c r="EW178" s="1183"/>
      <c r="EX178" s="1183"/>
      <c r="EY178" s="1183"/>
      <c r="EZ178" s="1183"/>
      <c r="FA178" s="1183"/>
      <c r="FB178" s="1183"/>
    </row>
    <row r="179" ht="30.9" customHeight="1">
      <c r="A179" s="1267"/>
      <c r="B179" s="1267"/>
      <c r="C179" s="1268"/>
      <c r="D179" s="1268"/>
      <c r="E179" s="1268"/>
      <c r="F179" s="1268"/>
      <c r="G179" s="1268"/>
      <c r="H179" s="1268"/>
      <c r="I179" s="1268"/>
      <c r="J179" s="1268"/>
      <c r="K179" s="1268"/>
      <c r="L179" s="1267"/>
      <c r="M179" s="1267"/>
      <c r="N179" s="1267"/>
      <c r="O179" s="1267"/>
      <c r="P179" s="1267"/>
      <c r="Q179" s="1269"/>
      <c r="R179" s="517"/>
      <c r="S179" s="517"/>
      <c r="T179" s="517"/>
      <c r="U179" s="517"/>
      <c r="V179" s="517"/>
      <c r="W179" s="517"/>
      <c r="X179" s="517"/>
      <c r="Y179" s="517"/>
      <c r="Z179" s="517"/>
      <c r="AA179" s="517"/>
      <c r="AB179" s="517"/>
      <c r="AC179" s="517"/>
      <c r="AD179" s="517"/>
      <c r="AE179" s="517"/>
      <c r="AF179" s="517"/>
      <c r="AG179" s="517"/>
      <c r="AH179" s="517"/>
      <c r="AI179" s="516"/>
      <c r="AJ179" s="516"/>
      <c r="AK179" s="517"/>
      <c r="AL179" s="517"/>
      <c r="AM179" s="517"/>
      <c r="AN179" s="517"/>
      <c r="AO179" s="516"/>
      <c r="AP179" s="516"/>
      <c r="AQ179" s="517"/>
      <c r="AR179" s="517"/>
      <c r="AS179" s="516"/>
      <c r="AT179" s="516"/>
      <c r="AU179" s="518"/>
      <c r="AV179" s="1183"/>
      <c r="AW179" s="1183"/>
      <c r="AX179" s="1183"/>
      <c r="AY179" s="1183"/>
      <c r="AZ179" s="1183"/>
      <c r="BA179" s="1183"/>
      <c r="BB179" s="1183"/>
      <c r="BC179" s="1183"/>
      <c r="BD179" s="1183"/>
      <c r="BE179" s="1183"/>
      <c r="BF179" s="1183"/>
      <c r="BG179" s="1183"/>
      <c r="BH179" s="1183"/>
      <c r="BI179" s="1183"/>
      <c r="BJ179" s="1183"/>
      <c r="BK179" s="1183"/>
      <c r="BL179" s="1183"/>
      <c r="BM179" s="1183"/>
      <c r="BN179" s="1183"/>
      <c r="BO179" s="1183"/>
      <c r="BP179" s="1183"/>
      <c r="BQ179" s="1183"/>
      <c r="BR179" s="1183"/>
      <c r="BS179" s="1183"/>
      <c r="BT179" s="1183"/>
      <c r="BU179" s="1183"/>
      <c r="BV179" s="1183"/>
      <c r="BW179" s="1183"/>
      <c r="BX179" s="1183"/>
      <c r="BY179" s="1183"/>
      <c r="BZ179" s="1183"/>
      <c r="CA179" s="1183"/>
      <c r="CB179" s="1183"/>
      <c r="CC179" s="1183"/>
      <c r="CD179" s="1183"/>
      <c r="CE179" s="1183"/>
      <c r="CF179" s="1183"/>
      <c r="CG179" s="1183"/>
      <c r="CH179" s="1183"/>
      <c r="CI179" s="1183"/>
      <c r="CJ179" s="1183"/>
      <c r="CK179" s="1183"/>
      <c r="CL179" s="1183"/>
      <c r="CM179" s="1183"/>
      <c r="CN179" s="1183"/>
      <c r="CO179" s="1183"/>
      <c r="CP179" s="1183"/>
      <c r="CQ179" s="1183"/>
      <c r="CR179" s="1183"/>
      <c r="CS179" s="1183"/>
      <c r="CT179" s="1183"/>
      <c r="CU179" s="1183"/>
      <c r="CV179" s="1183"/>
      <c r="CW179" s="1183"/>
      <c r="CX179" s="1183"/>
      <c r="CY179" s="1183"/>
      <c r="CZ179" s="1183"/>
      <c r="DA179" s="1183"/>
      <c r="DB179" s="1183"/>
      <c r="DC179" s="1183"/>
      <c r="DD179" s="1183"/>
      <c r="DE179" s="1183"/>
      <c r="DF179" s="1183"/>
      <c r="DG179" s="1183"/>
      <c r="DH179" s="1183"/>
      <c r="DI179" s="1183"/>
      <c r="DJ179" s="1183"/>
      <c r="DK179" s="1183"/>
      <c r="DL179" s="1183"/>
      <c r="DM179" s="1183"/>
      <c r="DN179" s="1183"/>
      <c r="DO179" s="1183"/>
      <c r="DP179" s="1183"/>
      <c r="DQ179" s="1183"/>
      <c r="DR179" s="1183"/>
      <c r="DS179" s="1183"/>
      <c r="DT179" s="1183"/>
      <c r="DU179" s="1183"/>
      <c r="DV179" s="1183"/>
      <c r="DW179" s="1183"/>
      <c r="DX179" s="1183"/>
      <c r="DY179" s="1183"/>
      <c r="DZ179" s="1183"/>
      <c r="EA179" s="1183"/>
      <c r="EB179" s="1183"/>
      <c r="EC179" s="1183"/>
      <c r="ED179" s="1183"/>
      <c r="EE179" s="1183"/>
      <c r="EF179" s="1183"/>
      <c r="EG179" s="1183"/>
      <c r="EH179" s="1183"/>
      <c r="EI179" s="1183"/>
      <c r="EJ179" s="1183"/>
      <c r="EK179" s="1183"/>
      <c r="EL179" s="1183"/>
      <c r="EM179" s="1183"/>
      <c r="EN179" s="1183"/>
      <c r="EO179" s="1183"/>
      <c r="EP179" s="1183"/>
      <c r="EQ179" s="1183"/>
      <c r="ER179" s="1183"/>
      <c r="ES179" s="1183"/>
      <c r="ET179" s="1183"/>
      <c r="EU179" s="1183"/>
      <c r="EV179" s="1183"/>
      <c r="EW179" s="1183"/>
      <c r="EX179" s="1183"/>
      <c r="EY179" s="1183"/>
      <c r="EZ179" s="1183"/>
      <c r="FA179" s="1183"/>
      <c r="FB179" s="1183"/>
    </row>
    <row r="180" ht="30.9" customHeight="1">
      <c r="A180" s="1267"/>
      <c r="B180" s="1267"/>
      <c r="C180" s="1268"/>
      <c r="D180" s="1268"/>
      <c r="E180" s="1268"/>
      <c r="F180" s="1268"/>
      <c r="G180" s="1268"/>
      <c r="H180" s="1268"/>
      <c r="I180" s="1268"/>
      <c r="J180" s="1268"/>
      <c r="K180" s="1268"/>
      <c r="L180" s="1267"/>
      <c r="M180" s="1267"/>
      <c r="N180" s="1267"/>
      <c r="O180" s="1267"/>
      <c r="P180" s="1267"/>
      <c r="Q180" s="1269"/>
      <c r="R180" s="517"/>
      <c r="S180" s="517"/>
      <c r="T180" s="517"/>
      <c r="U180" s="517"/>
      <c r="V180" s="517"/>
      <c r="W180" s="517"/>
      <c r="X180" s="517"/>
      <c r="Y180" s="517"/>
      <c r="Z180" s="517"/>
      <c r="AA180" s="517"/>
      <c r="AB180" s="517"/>
      <c r="AC180" s="517"/>
      <c r="AD180" s="517"/>
      <c r="AE180" s="517"/>
      <c r="AF180" s="517"/>
      <c r="AG180" s="517"/>
      <c r="AH180" s="517"/>
      <c r="AI180" s="173"/>
      <c r="AJ180" s="173"/>
      <c r="AK180" s="517"/>
      <c r="AL180" s="517"/>
      <c r="AM180" s="517"/>
      <c r="AN180" s="517"/>
      <c r="AO180" s="173"/>
      <c r="AP180" s="173"/>
      <c r="AQ180" s="517"/>
      <c r="AR180" s="517"/>
      <c r="AS180" s="173"/>
      <c r="AT180" s="173"/>
      <c r="AU180" s="518"/>
      <c r="AV180" s="1183"/>
      <c r="AW180" s="1183"/>
      <c r="AX180" s="1183"/>
      <c r="AY180" s="1183"/>
      <c r="AZ180" s="1183"/>
      <c r="BA180" s="1183"/>
      <c r="BB180" s="1183"/>
      <c r="BC180" s="1183"/>
      <c r="BD180" s="1183"/>
      <c r="BE180" s="1183"/>
      <c r="BF180" s="1183"/>
      <c r="BG180" s="1183"/>
      <c r="BH180" s="1183"/>
      <c r="BI180" s="1183"/>
      <c r="BJ180" s="1183"/>
      <c r="BK180" s="1183"/>
      <c r="BL180" s="1183"/>
      <c r="BM180" s="1183"/>
      <c r="BN180" s="1183"/>
      <c r="BO180" s="1183"/>
      <c r="BP180" s="1183"/>
      <c r="BQ180" s="1183"/>
      <c r="BR180" s="1183"/>
      <c r="BS180" s="1183"/>
      <c r="BT180" s="1183"/>
      <c r="BU180" s="1183"/>
      <c r="BV180" s="1183"/>
      <c r="BW180" s="1183"/>
      <c r="BX180" s="1183"/>
      <c r="BY180" s="1183"/>
      <c r="BZ180" s="1183"/>
      <c r="CA180" s="1183"/>
      <c r="CB180" s="1183"/>
      <c r="CC180" s="1183"/>
      <c r="CD180" s="1183"/>
      <c r="CE180" s="1183"/>
      <c r="CF180" s="1183"/>
      <c r="CG180" s="1183"/>
      <c r="CH180" s="1183"/>
      <c r="CI180" s="1183"/>
      <c r="CJ180" s="1183"/>
      <c r="CK180" s="1183"/>
      <c r="CL180" s="1183"/>
      <c r="CM180" s="1183"/>
      <c r="CN180" s="1183"/>
      <c r="CO180" s="1183"/>
      <c r="CP180" s="1183"/>
      <c r="CQ180" s="1183"/>
      <c r="CR180" s="1183"/>
      <c r="CS180" s="1183"/>
      <c r="CT180" s="1183"/>
      <c r="CU180" s="1183"/>
      <c r="CV180" s="1183"/>
      <c r="CW180" s="1183"/>
      <c r="CX180" s="1183"/>
      <c r="CY180" s="1183"/>
      <c r="CZ180" s="1183"/>
      <c r="DA180" s="1183"/>
      <c r="DB180" s="1183"/>
      <c r="DC180" s="1183"/>
      <c r="DD180" s="1183"/>
      <c r="DE180" s="1183"/>
      <c r="DF180" s="1183"/>
      <c r="DG180" s="1183"/>
      <c r="DH180" s="1183"/>
      <c r="DI180" s="1183"/>
      <c r="DJ180" s="1183"/>
      <c r="DK180" s="1183"/>
      <c r="DL180" s="1183"/>
      <c r="DM180" s="1183"/>
      <c r="DN180" s="1183"/>
      <c r="DO180" s="1183"/>
      <c r="DP180" s="1183"/>
      <c r="DQ180" s="1183"/>
      <c r="DR180" s="1183"/>
      <c r="DS180" s="1183"/>
      <c r="DT180" s="1183"/>
      <c r="DU180" s="1183"/>
      <c r="DV180" s="1183"/>
      <c r="DW180" s="1183"/>
      <c r="DX180" s="1183"/>
      <c r="DY180" s="1183"/>
      <c r="DZ180" s="1183"/>
      <c r="EA180" s="1183"/>
      <c r="EB180" s="1183"/>
      <c r="EC180" s="1183"/>
      <c r="ED180" s="1183"/>
      <c r="EE180" s="1183"/>
      <c r="EF180" s="1183"/>
      <c r="EG180" s="1183"/>
      <c r="EH180" s="1183"/>
      <c r="EI180" s="1183"/>
      <c r="EJ180" s="1183"/>
      <c r="EK180" s="1183"/>
      <c r="EL180" s="1183"/>
      <c r="EM180" s="1183"/>
      <c r="EN180" s="1183"/>
      <c r="EO180" s="1183"/>
      <c r="EP180" s="1183"/>
      <c r="EQ180" s="1183"/>
      <c r="ER180" s="1183"/>
      <c r="ES180" s="1183"/>
      <c r="ET180" s="1183"/>
      <c r="EU180" s="1183"/>
      <c r="EV180" s="1183"/>
      <c r="EW180" s="1183"/>
      <c r="EX180" s="1183"/>
      <c r="EY180" s="1183"/>
      <c r="EZ180" s="1183"/>
      <c r="FA180" s="1183"/>
      <c r="FB180" s="1183"/>
    </row>
    <row r="181" ht="30.9" customHeight="1">
      <c r="A181" s="1267"/>
      <c r="B181" s="1267"/>
      <c r="C181" s="1268"/>
      <c r="D181" s="1268"/>
      <c r="E181" s="1268"/>
      <c r="F181" s="1268"/>
      <c r="G181" s="1268"/>
      <c r="H181" s="1268"/>
      <c r="I181" s="1268"/>
      <c r="J181" s="1268"/>
      <c r="K181" s="1268"/>
      <c r="L181" s="1267"/>
      <c r="M181" s="1267"/>
      <c r="N181" s="1267"/>
      <c r="O181" s="1267"/>
      <c r="P181" s="1267"/>
      <c r="Q181" s="1269"/>
      <c r="R181" s="517"/>
      <c r="S181" s="517"/>
      <c r="T181" s="517"/>
      <c r="U181" s="517"/>
      <c r="V181" s="517"/>
      <c r="W181" s="517"/>
      <c r="X181" s="517"/>
      <c r="Y181" s="517"/>
      <c r="Z181" s="517"/>
      <c r="AA181" s="517"/>
      <c r="AB181" s="517"/>
      <c r="AC181" s="517"/>
      <c r="AD181" s="517"/>
      <c r="AE181" s="517"/>
      <c r="AF181" s="517"/>
      <c r="AG181" s="517"/>
      <c r="AH181" s="517"/>
      <c r="AI181" s="516"/>
      <c r="AJ181" s="516"/>
      <c r="AK181" s="517"/>
      <c r="AL181" s="517"/>
      <c r="AM181" s="517"/>
      <c r="AN181" s="517"/>
      <c r="AO181" s="516"/>
      <c r="AP181" s="516"/>
      <c r="AQ181" s="517"/>
      <c r="AR181" s="517"/>
      <c r="AS181" s="516"/>
      <c r="AT181" s="516"/>
      <c r="AU181" s="518"/>
      <c r="AV181" s="1183"/>
      <c r="AW181" s="1183"/>
      <c r="AX181" s="1183"/>
      <c r="AY181" s="1183"/>
      <c r="AZ181" s="1183"/>
      <c r="BA181" s="1183"/>
      <c r="BB181" s="1183"/>
      <c r="BC181" s="1183"/>
      <c r="BD181" s="1183"/>
      <c r="BE181" s="1183"/>
      <c r="BF181" s="1183"/>
      <c r="BG181" s="1183"/>
      <c r="BH181" s="1183"/>
      <c r="BI181" s="1183"/>
      <c r="BJ181" s="1183"/>
      <c r="BK181" s="1183"/>
      <c r="BL181" s="1183"/>
      <c r="BM181" s="1183"/>
      <c r="BN181" s="1183"/>
      <c r="BO181" s="1183"/>
      <c r="BP181" s="1183"/>
      <c r="BQ181" s="1183"/>
      <c r="BR181" s="1183"/>
      <c r="BS181" s="1183"/>
      <c r="BT181" s="1183"/>
      <c r="BU181" s="1183"/>
      <c r="BV181" s="1183"/>
      <c r="BW181" s="1183"/>
      <c r="BX181" s="1183"/>
      <c r="BY181" s="1183"/>
      <c r="BZ181" s="1183"/>
      <c r="CA181" s="1183"/>
      <c r="CB181" s="1183"/>
      <c r="CC181" s="1183"/>
      <c r="CD181" s="1183"/>
      <c r="CE181" s="1183"/>
      <c r="CF181" s="1183"/>
      <c r="CG181" s="1183"/>
      <c r="CH181" s="1183"/>
      <c r="CI181" s="1183"/>
      <c r="CJ181" s="1183"/>
      <c r="CK181" s="1183"/>
      <c r="CL181" s="1183"/>
      <c r="CM181" s="1183"/>
      <c r="CN181" s="1183"/>
      <c r="CO181" s="1183"/>
      <c r="CP181" s="1183"/>
      <c r="CQ181" s="1183"/>
      <c r="CR181" s="1183"/>
      <c r="CS181" s="1183"/>
      <c r="CT181" s="1183"/>
      <c r="CU181" s="1183"/>
      <c r="CV181" s="1183"/>
      <c r="CW181" s="1183"/>
      <c r="CX181" s="1183"/>
      <c r="CY181" s="1183"/>
      <c r="CZ181" s="1183"/>
      <c r="DA181" s="1183"/>
      <c r="DB181" s="1183"/>
      <c r="DC181" s="1183"/>
      <c r="DD181" s="1183"/>
      <c r="DE181" s="1183"/>
      <c r="DF181" s="1183"/>
      <c r="DG181" s="1183"/>
      <c r="DH181" s="1183"/>
      <c r="DI181" s="1183"/>
      <c r="DJ181" s="1183"/>
      <c r="DK181" s="1183"/>
      <c r="DL181" s="1183"/>
      <c r="DM181" s="1183"/>
      <c r="DN181" s="1183"/>
      <c r="DO181" s="1183"/>
      <c r="DP181" s="1183"/>
      <c r="DQ181" s="1183"/>
      <c r="DR181" s="1183"/>
      <c r="DS181" s="1183"/>
      <c r="DT181" s="1183"/>
      <c r="DU181" s="1183"/>
      <c r="DV181" s="1183"/>
      <c r="DW181" s="1183"/>
      <c r="DX181" s="1183"/>
      <c r="DY181" s="1183"/>
      <c r="DZ181" s="1183"/>
      <c r="EA181" s="1183"/>
      <c r="EB181" s="1183"/>
      <c r="EC181" s="1183"/>
      <c r="ED181" s="1183"/>
      <c r="EE181" s="1183"/>
      <c r="EF181" s="1183"/>
      <c r="EG181" s="1183"/>
      <c r="EH181" s="1183"/>
      <c r="EI181" s="1183"/>
      <c r="EJ181" s="1183"/>
      <c r="EK181" s="1183"/>
      <c r="EL181" s="1183"/>
      <c r="EM181" s="1183"/>
      <c r="EN181" s="1183"/>
      <c r="EO181" s="1183"/>
      <c r="EP181" s="1183"/>
      <c r="EQ181" s="1183"/>
      <c r="ER181" s="1183"/>
      <c r="ES181" s="1183"/>
      <c r="ET181" s="1183"/>
      <c r="EU181" s="1183"/>
      <c r="EV181" s="1183"/>
      <c r="EW181" s="1183"/>
      <c r="EX181" s="1183"/>
      <c r="EY181" s="1183"/>
      <c r="EZ181" s="1183"/>
      <c r="FA181" s="1183"/>
      <c r="FB181" s="1183"/>
    </row>
    <row r="182" ht="30.9" customHeight="1">
      <c r="A182" s="1267"/>
      <c r="B182" s="1267"/>
      <c r="C182" s="1268"/>
      <c r="D182" s="1268"/>
      <c r="E182" s="1268"/>
      <c r="F182" s="1268"/>
      <c r="G182" s="1268"/>
      <c r="H182" s="1268"/>
      <c r="I182" s="1268"/>
      <c r="J182" s="1268"/>
      <c r="K182" s="1268"/>
      <c r="L182" s="1267"/>
      <c r="M182" s="1267"/>
      <c r="N182" s="1267"/>
      <c r="O182" s="1267"/>
      <c r="P182" s="1267"/>
      <c r="Q182" s="1269"/>
      <c r="R182" s="517"/>
      <c r="S182" s="517"/>
      <c r="T182" s="517"/>
      <c r="U182" s="517"/>
      <c r="V182" s="517"/>
      <c r="W182" s="517"/>
      <c r="X182" s="517"/>
      <c r="Y182" s="517"/>
      <c r="Z182" s="517"/>
      <c r="AA182" s="517"/>
      <c r="AB182" s="517"/>
      <c r="AC182" s="517"/>
      <c r="AD182" s="517"/>
      <c r="AE182" s="517"/>
      <c r="AF182" s="517"/>
      <c r="AG182" s="517"/>
      <c r="AH182" s="517"/>
      <c r="AI182" s="173"/>
      <c r="AJ182" s="173"/>
      <c r="AK182" s="517"/>
      <c r="AL182" s="517"/>
      <c r="AM182" s="517"/>
      <c r="AN182" s="517"/>
      <c r="AO182" s="173"/>
      <c r="AP182" s="173"/>
      <c r="AQ182" s="517"/>
      <c r="AR182" s="517"/>
      <c r="AS182" s="173"/>
      <c r="AT182" s="173"/>
      <c r="AU182" s="518"/>
      <c r="AV182" s="1183"/>
      <c r="AW182" s="1183"/>
      <c r="AX182" s="1183"/>
      <c r="AY182" s="1183"/>
      <c r="AZ182" s="1183"/>
      <c r="BA182" s="1183"/>
      <c r="BB182" s="1183"/>
      <c r="BC182" s="1183"/>
      <c r="BD182" s="1183"/>
      <c r="BE182" s="1183"/>
      <c r="BF182" s="1183"/>
      <c r="BG182" s="1183"/>
      <c r="BH182" s="1183"/>
      <c r="BI182" s="1183"/>
      <c r="BJ182" s="1183"/>
      <c r="BK182" s="1183"/>
      <c r="BL182" s="1183"/>
      <c r="BM182" s="1183"/>
      <c r="BN182" s="1183"/>
      <c r="BO182" s="1183"/>
      <c r="BP182" s="1183"/>
      <c r="BQ182" s="1183"/>
      <c r="BR182" s="1183"/>
      <c r="BS182" s="1183"/>
      <c r="BT182" s="1183"/>
      <c r="BU182" s="1183"/>
      <c r="BV182" s="1183"/>
      <c r="BW182" s="1183"/>
      <c r="BX182" s="1183"/>
      <c r="BY182" s="1183"/>
      <c r="BZ182" s="1183"/>
      <c r="CA182" s="1183"/>
      <c r="CB182" s="1183"/>
      <c r="CC182" s="1183"/>
      <c r="CD182" s="1183"/>
      <c r="CE182" s="1183"/>
      <c r="CF182" s="1183"/>
      <c r="CG182" s="1183"/>
      <c r="CH182" s="1183"/>
      <c r="CI182" s="1183"/>
      <c r="CJ182" s="1183"/>
      <c r="CK182" s="1183"/>
      <c r="CL182" s="1183"/>
      <c r="CM182" s="1183"/>
      <c r="CN182" s="1183"/>
      <c r="CO182" s="1183"/>
      <c r="CP182" s="1183"/>
      <c r="CQ182" s="1183"/>
      <c r="CR182" s="1183"/>
      <c r="CS182" s="1183"/>
      <c r="CT182" s="1183"/>
      <c r="CU182" s="1183"/>
      <c r="CV182" s="1183"/>
      <c r="CW182" s="1183"/>
      <c r="CX182" s="1183"/>
      <c r="CY182" s="1183"/>
      <c r="CZ182" s="1183"/>
      <c r="DA182" s="1183"/>
      <c r="DB182" s="1183"/>
      <c r="DC182" s="1183"/>
      <c r="DD182" s="1183"/>
      <c r="DE182" s="1183"/>
      <c r="DF182" s="1183"/>
      <c r="DG182" s="1183"/>
      <c r="DH182" s="1183"/>
      <c r="DI182" s="1183"/>
      <c r="DJ182" s="1183"/>
      <c r="DK182" s="1183"/>
      <c r="DL182" s="1183"/>
      <c r="DM182" s="1183"/>
      <c r="DN182" s="1183"/>
      <c r="DO182" s="1183"/>
      <c r="DP182" s="1183"/>
      <c r="DQ182" s="1183"/>
      <c r="DR182" s="1183"/>
      <c r="DS182" s="1183"/>
      <c r="DT182" s="1183"/>
      <c r="DU182" s="1183"/>
      <c r="DV182" s="1183"/>
      <c r="DW182" s="1183"/>
      <c r="DX182" s="1183"/>
      <c r="DY182" s="1183"/>
      <c r="DZ182" s="1183"/>
      <c r="EA182" s="1183"/>
      <c r="EB182" s="1183"/>
      <c r="EC182" s="1183"/>
      <c r="ED182" s="1183"/>
      <c r="EE182" s="1183"/>
      <c r="EF182" s="1183"/>
      <c r="EG182" s="1183"/>
      <c r="EH182" s="1183"/>
      <c r="EI182" s="1183"/>
      <c r="EJ182" s="1183"/>
      <c r="EK182" s="1183"/>
      <c r="EL182" s="1183"/>
      <c r="EM182" s="1183"/>
      <c r="EN182" s="1183"/>
      <c r="EO182" s="1183"/>
      <c r="EP182" s="1183"/>
      <c r="EQ182" s="1183"/>
      <c r="ER182" s="1183"/>
      <c r="ES182" s="1183"/>
      <c r="ET182" s="1183"/>
      <c r="EU182" s="1183"/>
      <c r="EV182" s="1183"/>
      <c r="EW182" s="1183"/>
      <c r="EX182" s="1183"/>
      <c r="EY182" s="1183"/>
      <c r="EZ182" s="1183"/>
      <c r="FA182" s="1183"/>
      <c r="FB182" s="1183"/>
    </row>
    <row r="183" ht="30.9" customHeight="1">
      <c r="A183" s="1267"/>
      <c r="B183" s="1267"/>
      <c r="C183" s="1268"/>
      <c r="D183" s="1268"/>
      <c r="E183" s="1268"/>
      <c r="F183" s="1268"/>
      <c r="G183" s="1268"/>
      <c r="H183" s="1268"/>
      <c r="I183" s="1268"/>
      <c r="J183" s="1268"/>
      <c r="K183" s="1268"/>
      <c r="L183" s="1267"/>
      <c r="M183" s="1267"/>
      <c r="N183" s="1267"/>
      <c r="O183" s="1267"/>
      <c r="P183" s="1267"/>
      <c r="Q183" s="1269"/>
      <c r="R183" s="517"/>
      <c r="S183" s="517"/>
      <c r="T183" s="517"/>
      <c r="U183" s="517"/>
      <c r="V183" s="517"/>
      <c r="W183" s="517"/>
      <c r="X183" s="517"/>
      <c r="Y183" s="517"/>
      <c r="Z183" s="517"/>
      <c r="AA183" s="517"/>
      <c r="AB183" s="517"/>
      <c r="AC183" s="517"/>
      <c r="AD183" s="517"/>
      <c r="AE183" s="517"/>
      <c r="AF183" s="517"/>
      <c r="AG183" s="517"/>
      <c r="AH183" s="517"/>
      <c r="AI183" s="516"/>
      <c r="AJ183" s="516"/>
      <c r="AK183" s="517"/>
      <c r="AL183" s="517"/>
      <c r="AM183" s="517"/>
      <c r="AN183" s="517"/>
      <c r="AO183" s="516"/>
      <c r="AP183" s="516"/>
      <c r="AQ183" s="517"/>
      <c r="AR183" s="517"/>
      <c r="AS183" s="516"/>
      <c r="AT183" s="516"/>
      <c r="AU183" s="518"/>
      <c r="AV183" s="1183"/>
      <c r="AW183" s="1183"/>
      <c r="AX183" s="1183"/>
      <c r="AY183" s="1183"/>
      <c r="AZ183" s="1183"/>
      <c r="BA183" s="1183"/>
      <c r="BB183" s="1183"/>
      <c r="BC183" s="1183"/>
      <c r="BD183" s="1183"/>
      <c r="BE183" s="1183"/>
      <c r="BF183" s="1183"/>
      <c r="BG183" s="1183"/>
      <c r="BH183" s="1183"/>
      <c r="BI183" s="1183"/>
      <c r="BJ183" s="1183"/>
      <c r="BK183" s="1183"/>
      <c r="BL183" s="1183"/>
      <c r="BM183" s="1183"/>
      <c r="BN183" s="1183"/>
      <c r="BO183" s="1183"/>
      <c r="BP183" s="1183"/>
      <c r="BQ183" s="1183"/>
      <c r="BR183" s="1183"/>
      <c r="BS183" s="1183"/>
      <c r="BT183" s="1183"/>
      <c r="BU183" s="1183"/>
      <c r="BV183" s="1183"/>
      <c r="BW183" s="1183"/>
      <c r="BX183" s="1183"/>
      <c r="BY183" s="1183"/>
      <c r="BZ183" s="1183"/>
      <c r="CA183" s="1183"/>
      <c r="CB183" s="1183"/>
      <c r="CC183" s="1183"/>
      <c r="CD183" s="1183"/>
      <c r="CE183" s="1183"/>
      <c r="CF183" s="1183"/>
      <c r="CG183" s="1183"/>
      <c r="CH183" s="1183"/>
      <c r="CI183" s="1183"/>
      <c r="CJ183" s="1183"/>
      <c r="CK183" s="1183"/>
      <c r="CL183" s="1183"/>
      <c r="CM183" s="1183"/>
      <c r="CN183" s="1183"/>
      <c r="CO183" s="1183"/>
      <c r="CP183" s="1183"/>
      <c r="CQ183" s="1183"/>
      <c r="CR183" s="1183"/>
      <c r="CS183" s="1183"/>
      <c r="CT183" s="1183"/>
      <c r="CU183" s="1183"/>
      <c r="CV183" s="1183"/>
      <c r="CW183" s="1183"/>
      <c r="CX183" s="1183"/>
      <c r="CY183" s="1183"/>
      <c r="CZ183" s="1183"/>
      <c r="DA183" s="1183"/>
      <c r="DB183" s="1183"/>
      <c r="DC183" s="1183"/>
      <c r="DD183" s="1183"/>
      <c r="DE183" s="1183"/>
      <c r="DF183" s="1183"/>
      <c r="DG183" s="1183"/>
      <c r="DH183" s="1183"/>
      <c r="DI183" s="1183"/>
      <c r="DJ183" s="1183"/>
      <c r="DK183" s="1183"/>
      <c r="DL183" s="1183"/>
      <c r="DM183" s="1183"/>
      <c r="DN183" s="1183"/>
      <c r="DO183" s="1183"/>
      <c r="DP183" s="1183"/>
      <c r="DQ183" s="1183"/>
      <c r="DR183" s="1183"/>
      <c r="DS183" s="1183"/>
      <c r="DT183" s="1183"/>
      <c r="DU183" s="1183"/>
      <c r="DV183" s="1183"/>
      <c r="DW183" s="1183"/>
      <c r="DX183" s="1183"/>
      <c r="DY183" s="1183"/>
      <c r="DZ183" s="1183"/>
      <c r="EA183" s="1183"/>
      <c r="EB183" s="1183"/>
      <c r="EC183" s="1183"/>
      <c r="ED183" s="1183"/>
      <c r="EE183" s="1183"/>
      <c r="EF183" s="1183"/>
      <c r="EG183" s="1183"/>
      <c r="EH183" s="1183"/>
      <c r="EI183" s="1183"/>
      <c r="EJ183" s="1183"/>
      <c r="EK183" s="1183"/>
      <c r="EL183" s="1183"/>
      <c r="EM183" s="1183"/>
      <c r="EN183" s="1183"/>
      <c r="EO183" s="1183"/>
      <c r="EP183" s="1183"/>
      <c r="EQ183" s="1183"/>
      <c r="ER183" s="1183"/>
      <c r="ES183" s="1183"/>
      <c r="ET183" s="1183"/>
      <c r="EU183" s="1183"/>
      <c r="EV183" s="1183"/>
      <c r="EW183" s="1183"/>
      <c r="EX183" s="1183"/>
      <c r="EY183" s="1183"/>
      <c r="EZ183" s="1183"/>
      <c r="FA183" s="1183"/>
      <c r="FB183" s="1183"/>
    </row>
    <row r="184" ht="30.9" customHeight="1">
      <c r="A184" s="1267"/>
      <c r="B184" s="1267"/>
      <c r="C184" s="1268"/>
      <c r="D184" s="1268"/>
      <c r="E184" s="1268"/>
      <c r="F184" s="1268"/>
      <c r="G184" s="1268"/>
      <c r="H184" s="1268"/>
      <c r="I184" s="1268"/>
      <c r="J184" s="1268"/>
      <c r="K184" s="1268"/>
      <c r="L184" s="1267"/>
      <c r="M184" s="1267"/>
      <c r="N184" s="1267"/>
      <c r="O184" s="1267"/>
      <c r="P184" s="1267"/>
      <c r="Q184" s="1269"/>
      <c r="R184" s="517"/>
      <c r="S184" s="517"/>
      <c r="T184" s="517"/>
      <c r="U184" s="517"/>
      <c r="V184" s="517"/>
      <c r="W184" s="517"/>
      <c r="X184" s="517"/>
      <c r="Y184" s="517"/>
      <c r="Z184" s="517"/>
      <c r="AA184" s="517"/>
      <c r="AB184" s="517"/>
      <c r="AC184" s="517"/>
      <c r="AD184" s="517"/>
      <c r="AE184" s="517"/>
      <c r="AF184" s="517"/>
      <c r="AG184" s="517"/>
      <c r="AH184" s="517"/>
      <c r="AI184" s="173"/>
      <c r="AJ184" s="173"/>
      <c r="AK184" s="517"/>
      <c r="AL184" s="517"/>
      <c r="AM184" s="517"/>
      <c r="AN184" s="517"/>
      <c r="AO184" s="173"/>
      <c r="AP184" s="173"/>
      <c r="AQ184" s="517"/>
      <c r="AR184" s="517"/>
      <c r="AS184" s="173"/>
      <c r="AT184" s="173"/>
      <c r="AU184" s="518"/>
      <c r="AV184" s="1183"/>
      <c r="AW184" s="1183"/>
      <c r="AX184" s="1183"/>
      <c r="AY184" s="1183"/>
      <c r="AZ184" s="1183"/>
      <c r="BA184" s="1183"/>
      <c r="BB184" s="1183"/>
      <c r="BC184" s="1183"/>
      <c r="BD184" s="1183"/>
      <c r="BE184" s="1183"/>
      <c r="BF184" s="1183"/>
      <c r="BG184" s="1183"/>
      <c r="BH184" s="1183"/>
      <c r="BI184" s="1183"/>
      <c r="BJ184" s="1183"/>
      <c r="BK184" s="1183"/>
      <c r="BL184" s="1183"/>
      <c r="BM184" s="1183"/>
      <c r="BN184" s="1183"/>
      <c r="BO184" s="1183"/>
      <c r="BP184" s="1183"/>
      <c r="BQ184" s="1183"/>
      <c r="BR184" s="1183"/>
      <c r="BS184" s="1183"/>
      <c r="BT184" s="1183"/>
      <c r="BU184" s="1183"/>
      <c r="BV184" s="1183"/>
      <c r="BW184" s="1183"/>
      <c r="BX184" s="1183"/>
      <c r="BY184" s="1183"/>
      <c r="BZ184" s="1183"/>
      <c r="CA184" s="1183"/>
      <c r="CB184" s="1183"/>
      <c r="CC184" s="1183"/>
      <c r="CD184" s="1183"/>
      <c r="CE184" s="1183"/>
      <c r="CF184" s="1183"/>
      <c r="CG184" s="1183"/>
      <c r="CH184" s="1183"/>
      <c r="CI184" s="1183"/>
      <c r="CJ184" s="1183"/>
      <c r="CK184" s="1183"/>
      <c r="CL184" s="1183"/>
      <c r="CM184" s="1183"/>
      <c r="CN184" s="1183"/>
      <c r="CO184" s="1183"/>
      <c r="CP184" s="1183"/>
      <c r="CQ184" s="1183"/>
      <c r="CR184" s="1183"/>
      <c r="CS184" s="1183"/>
      <c r="CT184" s="1183"/>
      <c r="CU184" s="1183"/>
      <c r="CV184" s="1183"/>
      <c r="CW184" s="1183"/>
      <c r="CX184" s="1183"/>
      <c r="CY184" s="1183"/>
      <c r="CZ184" s="1183"/>
      <c r="DA184" s="1183"/>
      <c r="DB184" s="1183"/>
      <c r="DC184" s="1183"/>
      <c r="DD184" s="1183"/>
      <c r="DE184" s="1183"/>
      <c r="DF184" s="1183"/>
      <c r="DG184" s="1183"/>
      <c r="DH184" s="1183"/>
      <c r="DI184" s="1183"/>
      <c r="DJ184" s="1183"/>
      <c r="DK184" s="1183"/>
      <c r="DL184" s="1183"/>
      <c r="DM184" s="1183"/>
      <c r="DN184" s="1183"/>
      <c r="DO184" s="1183"/>
      <c r="DP184" s="1183"/>
      <c r="DQ184" s="1183"/>
      <c r="DR184" s="1183"/>
      <c r="DS184" s="1183"/>
      <c r="DT184" s="1183"/>
      <c r="DU184" s="1183"/>
      <c r="DV184" s="1183"/>
      <c r="DW184" s="1183"/>
      <c r="DX184" s="1183"/>
      <c r="DY184" s="1183"/>
      <c r="DZ184" s="1183"/>
      <c r="EA184" s="1183"/>
      <c r="EB184" s="1183"/>
      <c r="EC184" s="1183"/>
      <c r="ED184" s="1183"/>
      <c r="EE184" s="1183"/>
      <c r="EF184" s="1183"/>
      <c r="EG184" s="1183"/>
      <c r="EH184" s="1183"/>
      <c r="EI184" s="1183"/>
      <c r="EJ184" s="1183"/>
      <c r="EK184" s="1183"/>
      <c r="EL184" s="1183"/>
      <c r="EM184" s="1183"/>
      <c r="EN184" s="1183"/>
      <c r="EO184" s="1183"/>
      <c r="EP184" s="1183"/>
      <c r="EQ184" s="1183"/>
      <c r="ER184" s="1183"/>
      <c r="ES184" s="1183"/>
      <c r="ET184" s="1183"/>
      <c r="EU184" s="1183"/>
      <c r="EV184" s="1183"/>
      <c r="EW184" s="1183"/>
      <c r="EX184" s="1183"/>
      <c r="EY184" s="1183"/>
      <c r="EZ184" s="1183"/>
      <c r="FA184" s="1183"/>
      <c r="FB184" s="1183"/>
    </row>
    <row r="185" ht="30.9" customHeight="1">
      <c r="A185" s="1267"/>
      <c r="B185" s="1267"/>
      <c r="C185" s="1268"/>
      <c r="D185" s="1268"/>
      <c r="E185" s="1268"/>
      <c r="F185" s="1268"/>
      <c r="G185" s="1268"/>
      <c r="H185" s="1268"/>
      <c r="I185" s="1268"/>
      <c r="J185" s="1268"/>
      <c r="K185" s="1268"/>
      <c r="L185" s="1267"/>
      <c r="M185" s="1267"/>
      <c r="N185" s="1267"/>
      <c r="O185" s="1267"/>
      <c r="P185" s="1267"/>
      <c r="Q185" s="1329"/>
      <c r="R185" s="173"/>
      <c r="S185" s="173"/>
      <c r="T185" s="173"/>
      <c r="U185" s="173"/>
      <c r="V185" s="173"/>
      <c r="W185" s="173"/>
      <c r="X185" s="173"/>
      <c r="Y185" s="173"/>
      <c r="Z185" s="173"/>
      <c r="AA185" s="173"/>
      <c r="AB185" s="173"/>
      <c r="AC185" s="173"/>
      <c r="AD185" s="173"/>
      <c r="AE185" s="173"/>
      <c r="AF185" s="173"/>
      <c r="AG185" s="173"/>
      <c r="AH185" s="173"/>
      <c r="AI185" s="172"/>
      <c r="AJ185" s="172"/>
      <c r="AK185" s="173"/>
      <c r="AL185" s="173"/>
      <c r="AM185" s="173"/>
      <c r="AN185" s="173"/>
      <c r="AO185" s="172"/>
      <c r="AP185" s="172"/>
      <c r="AQ185" s="173"/>
      <c r="AR185" s="173"/>
      <c r="AS185" s="172"/>
      <c r="AT185" s="172"/>
      <c r="AU185" s="1259"/>
      <c r="AV185" s="1162"/>
      <c r="AW185" s="1162"/>
      <c r="AX185" s="1162"/>
      <c r="AY185" s="1162"/>
      <c r="AZ185" s="1162"/>
      <c r="BA185" s="1162"/>
      <c r="BB185" s="1162"/>
      <c r="BC185" s="1162"/>
      <c r="BD185" s="1162"/>
      <c r="BE185" s="1162"/>
      <c r="BF185" s="1162"/>
      <c r="BG185" s="1162"/>
      <c r="BH185" s="1162"/>
      <c r="BI185" s="1162"/>
      <c r="BJ185" s="1162"/>
      <c r="BK185" s="1162"/>
      <c r="BL185" s="1162"/>
      <c r="BM185" s="1162"/>
      <c r="BN185" s="1162"/>
      <c r="BO185" s="1162"/>
      <c r="BP185" s="1162"/>
      <c r="BQ185" s="1162"/>
      <c r="BR185" s="1162"/>
      <c r="BS185" s="1162"/>
      <c r="BT185" s="1162"/>
      <c r="BU185" s="1162"/>
      <c r="BV185" s="1162"/>
      <c r="BW185" s="1162"/>
      <c r="BX185" s="1162"/>
      <c r="BY185" s="1162"/>
      <c r="BZ185" s="1162"/>
      <c r="CA185" s="1162"/>
      <c r="CB185" s="1162"/>
      <c r="CC185" s="1162"/>
      <c r="CD185" s="1162"/>
      <c r="CE185" s="1162"/>
      <c r="CF185" s="1162"/>
      <c r="CG185" s="1162"/>
      <c r="CH185" s="1162"/>
      <c r="CI185" s="1162"/>
      <c r="CJ185" s="1162"/>
      <c r="CK185" s="1162"/>
      <c r="CL185" s="1162"/>
      <c r="CM185" s="1162"/>
      <c r="CN185" s="1162"/>
      <c r="CO185" s="1162"/>
      <c r="CP185" s="1162"/>
      <c r="CQ185" s="1162"/>
      <c r="CR185" s="1162"/>
      <c r="CS185" s="1162"/>
      <c r="CT185" s="1162"/>
      <c r="CU185" s="1162"/>
      <c r="CV185" s="1162"/>
      <c r="CW185" s="1162"/>
      <c r="CX185" s="1162"/>
      <c r="CY185" s="1162"/>
      <c r="CZ185" s="1162"/>
      <c r="DA185" s="1162"/>
      <c r="DB185" s="1162"/>
      <c r="DC185" s="1162"/>
      <c r="DD185" s="1162"/>
      <c r="DE185" s="1162"/>
      <c r="DF185" s="1162"/>
      <c r="DG185" s="1162"/>
      <c r="DH185" s="1162"/>
      <c r="DI185" s="1162"/>
      <c r="DJ185" s="1162"/>
      <c r="DK185" s="1162"/>
      <c r="DL185" s="1162"/>
      <c r="DM185" s="1162"/>
      <c r="DN185" s="1162"/>
      <c r="DO185" s="1162"/>
      <c r="DP185" s="1183"/>
      <c r="DQ185" s="1183"/>
      <c r="DR185" s="1183"/>
      <c r="DS185" s="1183"/>
      <c r="DT185" s="1183"/>
      <c r="DU185" s="1183"/>
      <c r="DV185" s="1183"/>
      <c r="DW185" s="1183"/>
      <c r="DX185" s="1183"/>
      <c r="DY185" s="1183"/>
      <c r="DZ185" s="1183"/>
      <c r="EA185" s="1183"/>
      <c r="EB185" s="1183"/>
      <c r="EC185" s="1183"/>
      <c r="ED185" s="1183"/>
      <c r="EE185" s="1183"/>
      <c r="EF185" s="1183"/>
      <c r="EG185" s="1183"/>
      <c r="EH185" s="1183"/>
      <c r="EI185" s="1183"/>
      <c r="EJ185" s="1183"/>
      <c r="EK185" s="1183"/>
      <c r="EL185" s="1183"/>
      <c r="EM185" s="1183"/>
      <c r="EN185" s="1183"/>
      <c r="EO185" s="1183"/>
      <c r="EP185" s="1183"/>
      <c r="EQ185" s="1183"/>
      <c r="ER185" s="1183"/>
      <c r="ES185" s="1183"/>
      <c r="ET185" s="1183"/>
      <c r="EU185" s="1183"/>
      <c r="EV185" s="1183"/>
      <c r="EW185" s="1183"/>
      <c r="EX185" s="1183"/>
      <c r="EY185" s="1183"/>
      <c r="EZ185" s="1183"/>
      <c r="FA185" s="1183"/>
      <c r="FB185" s="1183"/>
    </row>
    <row r="186" ht="30.9" customHeight="1">
      <c r="A186" s="1267"/>
      <c r="B186" s="1267"/>
      <c r="C186" s="1268"/>
      <c r="D186" s="1268"/>
      <c r="E186" s="1268"/>
      <c r="F186" s="1268"/>
      <c r="G186" s="1268"/>
      <c r="H186" s="1268"/>
      <c r="I186" s="1268"/>
      <c r="J186" s="1268"/>
      <c r="K186" s="1268"/>
      <c r="L186" s="1267"/>
      <c r="M186" s="1267"/>
      <c r="N186" s="1267"/>
      <c r="O186" s="1267"/>
      <c r="P186" s="1267"/>
      <c r="Q186" s="1265"/>
      <c r="R186" s="516"/>
      <c r="S186" s="516"/>
      <c r="T186" s="516"/>
      <c r="U186" s="516"/>
      <c r="V186" s="516"/>
      <c r="W186" s="516"/>
      <c r="X186" s="516"/>
      <c r="Y186" s="516"/>
      <c r="Z186" s="516"/>
      <c r="AA186" s="516"/>
      <c r="AB186" s="516"/>
      <c r="AC186" s="516"/>
      <c r="AD186" s="516"/>
      <c r="AE186" s="516"/>
      <c r="AF186" s="516"/>
      <c r="AG186" s="172"/>
      <c r="AH186" s="172"/>
      <c r="AI186" s="172"/>
      <c r="AJ186" s="172"/>
      <c r="AK186" s="516"/>
      <c r="AL186" s="516"/>
      <c r="AM186" s="516"/>
      <c r="AN186" s="516"/>
      <c r="AO186" s="172"/>
      <c r="AP186" s="172"/>
      <c r="AQ186" s="516"/>
      <c r="AR186" s="516"/>
      <c r="AS186" s="172"/>
      <c r="AT186" s="172"/>
      <c r="AU186" s="1182"/>
      <c r="AV186" s="1058"/>
      <c r="AW186" s="1058"/>
      <c r="AX186" s="1058"/>
      <c r="AY186" s="1058"/>
      <c r="AZ186" s="1058"/>
      <c r="BA186" s="1058"/>
      <c r="BB186" s="1058"/>
      <c r="BC186" s="1058"/>
      <c r="BD186" s="1058"/>
      <c r="BE186" s="1058"/>
      <c r="BF186" s="1058"/>
      <c r="BG186" s="1058"/>
      <c r="BH186" s="1058"/>
      <c r="BI186" s="1058"/>
      <c r="BJ186" s="1058"/>
      <c r="BK186" s="1058"/>
      <c r="BL186" s="1058"/>
      <c r="BM186" s="1058"/>
      <c r="BN186" s="1058"/>
      <c r="BO186" s="1058"/>
      <c r="BP186" s="1058"/>
      <c r="BQ186" s="1058"/>
      <c r="BR186" s="1058"/>
      <c r="BS186" s="1058"/>
      <c r="BT186" s="1058"/>
      <c r="BU186" s="1058"/>
      <c r="BV186" s="1058"/>
      <c r="BW186" s="1058"/>
      <c r="BX186" s="1058"/>
      <c r="BY186" s="1058"/>
      <c r="BZ186" s="1058"/>
      <c r="CA186" s="1058"/>
      <c r="CB186" s="1058"/>
      <c r="CC186" s="1058"/>
      <c r="CD186" s="1058"/>
      <c r="CE186" s="1058"/>
      <c r="CF186" s="1058"/>
      <c r="CG186" s="1058"/>
      <c r="CH186" s="1058"/>
      <c r="CI186" s="1058"/>
      <c r="CJ186" s="1058"/>
      <c r="CK186" s="1058"/>
      <c r="CL186" s="1058"/>
      <c r="CM186" s="1058"/>
      <c r="CN186" s="1058"/>
      <c r="CO186" s="1058"/>
      <c r="CP186" s="1058"/>
      <c r="CQ186" s="1058"/>
      <c r="CR186" s="1058"/>
      <c r="CS186" s="1058"/>
      <c r="CT186" s="1058"/>
      <c r="CU186" s="1058"/>
      <c r="CV186" s="1058"/>
      <c r="CW186" s="1058"/>
      <c r="CX186" s="1058"/>
      <c r="CY186" s="1058"/>
      <c r="CZ186" s="1058"/>
      <c r="DA186" s="1058"/>
      <c r="DB186" s="1058"/>
      <c r="DC186" s="1058"/>
      <c r="DD186" s="1058"/>
      <c r="DE186" s="1058"/>
      <c r="DF186" s="1058"/>
      <c r="DG186" s="1058"/>
      <c r="DH186" s="1058"/>
      <c r="DI186" s="1058"/>
      <c r="DJ186" s="1058"/>
      <c r="DK186" s="1058"/>
      <c r="DL186" s="1058"/>
      <c r="DM186" s="1058"/>
      <c r="DN186" s="1058"/>
      <c r="DO186" s="1058"/>
      <c r="DP186" s="1183"/>
      <c r="DQ186" s="1183"/>
      <c r="DR186" s="1183"/>
      <c r="DS186" s="1183"/>
      <c r="DT186" s="1183"/>
      <c r="DU186" s="1183"/>
      <c r="DV186" s="1183"/>
      <c r="DW186" s="1183"/>
      <c r="DX186" s="1183"/>
      <c r="DY186" s="1183"/>
      <c r="DZ186" s="1183"/>
      <c r="EA186" s="1183"/>
      <c r="EB186" s="1183"/>
      <c r="EC186" s="1183"/>
      <c r="ED186" s="1183"/>
      <c r="EE186" s="1183"/>
      <c r="EF186" s="1183"/>
      <c r="EG186" s="1183"/>
      <c r="EH186" s="1183"/>
      <c r="EI186" s="1183"/>
      <c r="EJ186" s="1183"/>
      <c r="EK186" s="1183"/>
      <c r="EL186" s="1183"/>
      <c r="EM186" s="1183"/>
      <c r="EN186" s="1183"/>
      <c r="EO186" s="1183"/>
      <c r="EP186" s="1183"/>
      <c r="EQ186" s="1183"/>
      <c r="ER186" s="1183"/>
      <c r="ES186" s="1183"/>
      <c r="ET186" s="1183"/>
      <c r="EU186" s="1183"/>
      <c r="EV186" s="1183"/>
      <c r="EW186" s="1183"/>
      <c r="EX186" s="1183"/>
      <c r="EY186" s="1183"/>
      <c r="EZ186" s="1183"/>
      <c r="FA186" s="1183"/>
      <c r="FB186" s="1183"/>
    </row>
    <row r="187" ht="30.9" customHeight="1">
      <c r="A187" s="1267"/>
      <c r="B187" s="1267"/>
      <c r="C187" s="1268"/>
      <c r="D187" s="1268"/>
      <c r="E187" s="1268"/>
      <c r="F187" s="1268"/>
      <c r="G187" s="1268"/>
      <c r="H187" s="1268"/>
      <c r="I187" s="1268"/>
      <c r="J187" s="1268"/>
      <c r="K187" s="1268"/>
      <c r="L187" s="1267"/>
      <c r="M187" s="1267"/>
      <c r="N187" s="1267"/>
      <c r="O187" s="1267"/>
      <c r="P187" s="1267"/>
      <c r="Q187" s="1269"/>
      <c r="R187" s="517"/>
      <c r="S187" s="517"/>
      <c r="T187" s="517"/>
      <c r="U187" s="517"/>
      <c r="V187" s="517"/>
      <c r="W187" s="517"/>
      <c r="X187" s="517"/>
      <c r="Y187" s="517"/>
      <c r="Z187" s="517"/>
      <c r="AA187" s="517"/>
      <c r="AB187" s="517"/>
      <c r="AC187" s="517"/>
      <c r="AD187" s="517"/>
      <c r="AE187" s="517"/>
      <c r="AF187" s="517"/>
      <c r="AG187" s="516"/>
      <c r="AH187" s="516"/>
      <c r="AI187" s="172"/>
      <c r="AJ187" s="172"/>
      <c r="AK187" s="517"/>
      <c r="AL187" s="517"/>
      <c r="AM187" s="517"/>
      <c r="AN187" s="517"/>
      <c r="AO187" s="172"/>
      <c r="AP187" s="172"/>
      <c r="AQ187" s="517"/>
      <c r="AR187" s="517"/>
      <c r="AS187" s="172"/>
      <c r="AT187" s="172"/>
      <c r="AU187" s="518"/>
      <c r="AV187" s="1183"/>
      <c r="AW187" s="1183"/>
      <c r="AX187" s="1183"/>
      <c r="AY187" s="1183"/>
      <c r="AZ187" s="1183"/>
      <c r="BA187" s="1183"/>
      <c r="BB187" s="1183"/>
      <c r="BC187" s="1183"/>
      <c r="BD187" s="1183"/>
      <c r="BE187" s="1183"/>
      <c r="BF187" s="1183"/>
      <c r="BG187" s="1183"/>
      <c r="BH187" s="1183"/>
      <c r="BI187" s="1183"/>
      <c r="BJ187" s="1183"/>
      <c r="BK187" s="1183"/>
      <c r="BL187" s="1183"/>
      <c r="BM187" s="1183"/>
      <c r="BN187" s="1183"/>
      <c r="BO187" s="1183"/>
      <c r="BP187" s="1183"/>
      <c r="BQ187" s="1183"/>
      <c r="BR187" s="1183"/>
      <c r="BS187" s="1183"/>
      <c r="BT187" s="1183"/>
      <c r="BU187" s="1183"/>
      <c r="BV187" s="1183"/>
      <c r="BW187" s="1183"/>
      <c r="BX187" s="1183"/>
      <c r="BY187" s="1183"/>
      <c r="BZ187" s="1183"/>
      <c r="CA187" s="1183"/>
      <c r="CB187" s="1183"/>
      <c r="CC187" s="1183"/>
      <c r="CD187" s="1183"/>
      <c r="CE187" s="1183"/>
      <c r="CF187" s="1183"/>
      <c r="CG187" s="1183"/>
      <c r="CH187" s="1183"/>
      <c r="CI187" s="1183"/>
      <c r="CJ187" s="1183"/>
      <c r="CK187" s="1183"/>
      <c r="CL187" s="1183"/>
      <c r="CM187" s="1183"/>
      <c r="CN187" s="1183"/>
      <c r="CO187" s="1183"/>
      <c r="CP187" s="1183"/>
      <c r="CQ187" s="1183"/>
      <c r="CR187" s="1183"/>
      <c r="CS187" s="1183"/>
      <c r="CT187" s="1183"/>
      <c r="CU187" s="1183"/>
      <c r="CV187" s="1183"/>
      <c r="CW187" s="1183"/>
      <c r="CX187" s="1183"/>
      <c r="CY187" s="1183"/>
      <c r="CZ187" s="1183"/>
      <c r="DA187" s="1183"/>
      <c r="DB187" s="1183"/>
      <c r="DC187" s="1183"/>
      <c r="DD187" s="1183"/>
      <c r="DE187" s="1183"/>
      <c r="DF187" s="1183"/>
      <c r="DG187" s="1183"/>
      <c r="DH187" s="1183"/>
      <c r="DI187" s="1183"/>
      <c r="DJ187" s="1183"/>
      <c r="DK187" s="1183"/>
      <c r="DL187" s="1183"/>
      <c r="DM187" s="1183"/>
      <c r="DN187" s="1183"/>
      <c r="DO187" s="1183"/>
      <c r="DP187" s="1183"/>
      <c r="DQ187" s="1183"/>
      <c r="DR187" s="1183"/>
      <c r="DS187" s="1183"/>
      <c r="DT187" s="1183"/>
      <c r="DU187" s="1183"/>
      <c r="DV187" s="1183"/>
      <c r="DW187" s="1183"/>
      <c r="DX187" s="1183"/>
      <c r="DY187" s="1183"/>
      <c r="DZ187" s="1183"/>
      <c r="EA187" s="1183"/>
      <c r="EB187" s="1183"/>
      <c r="EC187" s="1183"/>
      <c r="ED187" s="1183"/>
      <c r="EE187" s="1183"/>
      <c r="EF187" s="1183"/>
      <c r="EG187" s="1183"/>
      <c r="EH187" s="1183"/>
      <c r="EI187" s="1183"/>
      <c r="EJ187" s="1183"/>
      <c r="EK187" s="1183"/>
      <c r="EL187" s="1183"/>
      <c r="EM187" s="1183"/>
      <c r="EN187" s="1183"/>
      <c r="EO187" s="1183"/>
      <c r="EP187" s="1183"/>
      <c r="EQ187" s="1183"/>
      <c r="ER187" s="1183"/>
      <c r="ES187" s="1183"/>
      <c r="ET187" s="1183"/>
      <c r="EU187" s="1183"/>
      <c r="EV187" s="1183"/>
      <c r="EW187" s="1183"/>
      <c r="EX187" s="1183"/>
      <c r="EY187" s="1183"/>
      <c r="EZ187" s="1183"/>
      <c r="FA187" s="1183"/>
      <c r="FB187" s="1183"/>
    </row>
    <row r="188" ht="30.9" customHeight="1">
      <c r="A188" s="1267"/>
      <c r="B188" s="1267"/>
      <c r="C188" s="1268"/>
      <c r="D188" s="1268"/>
      <c r="E188" s="1268"/>
      <c r="F188" s="1268"/>
      <c r="G188" s="1268"/>
      <c r="H188" s="1268"/>
      <c r="I188" s="1268"/>
      <c r="J188" s="1268"/>
      <c r="K188" s="1268"/>
      <c r="L188" s="1267"/>
      <c r="M188" s="1267"/>
      <c r="N188" s="1267"/>
      <c r="O188" s="1267"/>
      <c r="P188" s="1267"/>
      <c r="Q188" s="1269"/>
      <c r="R188" s="517"/>
      <c r="S188" s="517"/>
      <c r="T188" s="517"/>
      <c r="U188" s="517"/>
      <c r="V188" s="517"/>
      <c r="W188" s="517"/>
      <c r="X188" s="517"/>
      <c r="Y188" s="517"/>
      <c r="Z188" s="517"/>
      <c r="AA188" s="517"/>
      <c r="AB188" s="517"/>
      <c r="AC188" s="173"/>
      <c r="AD188" s="173"/>
      <c r="AE188" s="173"/>
      <c r="AF188" s="173"/>
      <c r="AG188" s="173"/>
      <c r="AH188" s="173"/>
      <c r="AI188" s="172"/>
      <c r="AJ188" s="172"/>
      <c r="AK188" s="173"/>
      <c r="AL188" s="173"/>
      <c r="AM188" s="173"/>
      <c r="AN188" s="173"/>
      <c r="AO188" s="172"/>
      <c r="AP188" s="172"/>
      <c r="AQ188" s="173"/>
      <c r="AR188" s="173"/>
      <c r="AS188" s="172"/>
      <c r="AT188" s="172"/>
      <c r="AU188" s="518"/>
      <c r="AV188" s="1183"/>
      <c r="AW188" s="1183"/>
      <c r="AX188" s="1183"/>
      <c r="AY188" s="1183"/>
      <c r="AZ188" s="1183"/>
      <c r="BA188" s="1183"/>
      <c r="BB188" s="1183"/>
      <c r="BC188" s="1183"/>
      <c r="BD188" s="1183"/>
      <c r="BE188" s="1183"/>
      <c r="BF188" s="1183"/>
      <c r="BG188" s="1183"/>
      <c r="BH188" s="1183"/>
      <c r="BI188" s="1183"/>
      <c r="BJ188" s="1183"/>
      <c r="BK188" s="1183"/>
      <c r="BL188" s="1183"/>
      <c r="BM188" s="1183"/>
      <c r="BN188" s="1183"/>
      <c r="BO188" s="1183"/>
      <c r="BP188" s="1183"/>
      <c r="BQ188" s="1183"/>
      <c r="BR188" s="1183"/>
      <c r="BS188" s="1183"/>
      <c r="BT188" s="1183"/>
      <c r="BU188" s="1183"/>
      <c r="BV188" s="1183"/>
      <c r="BW188" s="1183"/>
      <c r="BX188" s="1183"/>
      <c r="BY188" s="1183"/>
      <c r="BZ188" s="1183"/>
      <c r="CA188" s="1183"/>
      <c r="CB188" s="1183"/>
      <c r="CC188" s="1183"/>
      <c r="CD188" s="1183"/>
      <c r="CE188" s="1183"/>
      <c r="CF188" s="1183"/>
      <c r="CG188" s="1183"/>
      <c r="CH188" s="1183"/>
      <c r="CI188" s="1183"/>
      <c r="CJ188" s="1183"/>
      <c r="CK188" s="1183"/>
      <c r="CL188" s="1183"/>
      <c r="CM188" s="1183"/>
      <c r="CN188" s="1183"/>
      <c r="CO188" s="1183"/>
      <c r="CP188" s="1183"/>
      <c r="CQ188" s="1183"/>
      <c r="CR188" s="1183"/>
      <c r="CS188" s="1183"/>
      <c r="CT188" s="1183"/>
      <c r="CU188" s="1183"/>
      <c r="CV188" s="1183"/>
      <c r="CW188" s="1183"/>
      <c r="CX188" s="1183"/>
      <c r="CY188" s="1183"/>
      <c r="CZ188" s="1183"/>
      <c r="DA188" s="1183"/>
      <c r="DB188" s="1183"/>
      <c r="DC188" s="1183"/>
      <c r="DD188" s="1183"/>
      <c r="DE188" s="1183"/>
      <c r="DF188" s="1183"/>
      <c r="DG188" s="1183"/>
      <c r="DH188" s="1183"/>
      <c r="DI188" s="1183"/>
      <c r="DJ188" s="1183"/>
      <c r="DK188" s="1183"/>
      <c r="DL188" s="1183"/>
      <c r="DM188" s="1183"/>
      <c r="DN188" s="1183"/>
      <c r="DO188" s="1183"/>
      <c r="DP188" s="1183"/>
      <c r="DQ188" s="1183"/>
      <c r="DR188" s="1183"/>
      <c r="DS188" s="1183"/>
      <c r="DT188" s="1183"/>
      <c r="DU188" s="1183"/>
      <c r="DV188" s="1183"/>
      <c r="DW188" s="1183"/>
      <c r="DX188" s="1183"/>
      <c r="DY188" s="1183"/>
      <c r="DZ188" s="1183"/>
      <c r="EA188" s="1183"/>
      <c r="EB188" s="1183"/>
      <c r="EC188" s="1183"/>
      <c r="ED188" s="1183"/>
      <c r="EE188" s="1183"/>
      <c r="EF188" s="1183"/>
      <c r="EG188" s="1183"/>
      <c r="EH188" s="1183"/>
      <c r="EI188" s="1183"/>
      <c r="EJ188" s="1183"/>
      <c r="EK188" s="1183"/>
      <c r="EL188" s="1183"/>
      <c r="EM188" s="1183"/>
      <c r="EN188" s="1183"/>
      <c r="EO188" s="1183"/>
      <c r="EP188" s="1183"/>
      <c r="EQ188" s="1183"/>
      <c r="ER188" s="1183"/>
      <c r="ES188" s="1183"/>
      <c r="ET188" s="1183"/>
      <c r="EU188" s="1183"/>
      <c r="EV188" s="1183"/>
      <c r="EW188" s="1183"/>
      <c r="EX188" s="1183"/>
      <c r="EY188" s="1183"/>
      <c r="EZ188" s="1183"/>
      <c r="FA188" s="1183"/>
      <c r="FB188" s="1183"/>
    </row>
    <row r="189" ht="30.9" customHeight="1">
      <c r="A189" s="1267"/>
      <c r="B189" s="1267"/>
      <c r="C189" s="1268"/>
      <c r="D189" s="1268"/>
      <c r="E189" s="1268"/>
      <c r="F189" s="1268"/>
      <c r="G189" s="1268"/>
      <c r="H189" s="1268"/>
      <c r="I189" s="1268"/>
      <c r="J189" s="1268"/>
      <c r="K189" s="1268"/>
      <c r="L189" s="1267"/>
      <c r="M189" s="1267"/>
      <c r="N189" s="1267"/>
      <c r="O189" s="1267"/>
      <c r="P189" s="1267"/>
      <c r="Q189" s="1329"/>
      <c r="R189" s="173"/>
      <c r="S189" s="173"/>
      <c r="T189" s="173"/>
      <c r="U189" s="173"/>
      <c r="V189" s="173"/>
      <c r="W189" s="173"/>
      <c r="X189" s="173"/>
      <c r="Y189" s="173"/>
      <c r="Z189" s="173"/>
      <c r="AA189" s="173"/>
      <c r="AB189" s="519"/>
      <c r="AC189" s="1330"/>
      <c r="AD189" s="1331"/>
      <c r="AE189" s="1330"/>
      <c r="AF189" s="1331"/>
      <c r="AG189" s="1330"/>
      <c r="AH189" s="1331"/>
      <c r="AI189" s="1330"/>
      <c r="AJ189" s="1331"/>
      <c r="AK189" s="1330"/>
      <c r="AL189" s="1331"/>
      <c r="AM189" s="1330"/>
      <c r="AN189" s="1331"/>
      <c r="AO189" s="1330"/>
      <c r="AP189" s="1331"/>
      <c r="AQ189" s="1330"/>
      <c r="AR189" s="1331"/>
      <c r="AS189" s="1330"/>
      <c r="AT189" s="1331"/>
      <c r="AU189" s="1162"/>
      <c r="AV189" s="1162"/>
      <c r="AW189" s="1162"/>
      <c r="AX189" s="1162"/>
      <c r="AY189" s="1162"/>
      <c r="AZ189" s="1162"/>
      <c r="BA189" s="1162"/>
      <c r="BB189" s="1162"/>
      <c r="BC189" s="1162"/>
      <c r="BD189" s="1162"/>
      <c r="BE189" s="1162"/>
      <c r="BF189" s="1162"/>
      <c r="BG189" s="1162"/>
      <c r="BH189" s="1162"/>
      <c r="BI189" s="1162"/>
      <c r="BJ189" s="1162"/>
      <c r="BK189" s="1162"/>
      <c r="BL189" s="1162"/>
      <c r="BM189" s="1162"/>
      <c r="BN189" s="1162"/>
      <c r="BO189" s="1162"/>
      <c r="BP189" s="1162"/>
      <c r="BQ189" s="1162"/>
      <c r="BR189" s="1162"/>
      <c r="BS189" s="1162"/>
      <c r="BT189" s="1162"/>
      <c r="BU189" s="1162"/>
      <c r="BV189" s="1162"/>
      <c r="BW189" s="1162"/>
      <c r="BX189" s="1162"/>
      <c r="BY189" s="1162"/>
      <c r="BZ189" s="1162"/>
      <c r="CA189" s="1162"/>
      <c r="CB189" s="1162"/>
      <c r="CC189" s="1162"/>
      <c r="CD189" s="1162"/>
      <c r="CE189" s="1162"/>
      <c r="CF189" s="1162"/>
      <c r="CG189" s="1162"/>
      <c r="CH189" s="1162"/>
      <c r="CI189" s="1162"/>
      <c r="CJ189" s="1162"/>
      <c r="CK189" s="1162"/>
      <c r="CL189" s="1162"/>
      <c r="CM189" s="1162"/>
      <c r="CN189" s="1162"/>
      <c r="CO189" s="1162"/>
      <c r="CP189" s="1162"/>
      <c r="CQ189" s="1162"/>
      <c r="CR189" s="1162"/>
      <c r="CS189" s="1162"/>
      <c r="CT189" s="1162"/>
      <c r="CU189" s="1162"/>
      <c r="CV189" s="1162"/>
      <c r="CW189" s="1162"/>
      <c r="CX189" s="1162"/>
      <c r="CY189" s="1162"/>
      <c r="CZ189" s="1162"/>
      <c r="DA189" s="1162"/>
      <c r="DB189" s="1162"/>
      <c r="DC189" s="1162"/>
      <c r="DD189" s="1162"/>
      <c r="DE189" s="1162"/>
      <c r="DF189" s="1162"/>
      <c r="DG189" s="1162"/>
      <c r="DH189" s="1162"/>
      <c r="DI189" s="1162"/>
      <c r="DJ189" s="1162"/>
      <c r="DK189" s="1162"/>
      <c r="DL189" s="1162"/>
      <c r="DM189" s="1162"/>
      <c r="DN189" s="1162"/>
      <c r="DO189" s="1162"/>
      <c r="DP189" s="1162"/>
      <c r="DQ189" s="1162"/>
      <c r="DR189" s="1162"/>
      <c r="DS189" s="1162"/>
      <c r="DT189" s="1162"/>
      <c r="DU189" s="1162"/>
      <c r="DV189" s="1162"/>
      <c r="DW189" s="1162"/>
      <c r="DX189" s="1162"/>
      <c r="DY189" s="1162"/>
      <c r="DZ189" s="1162"/>
      <c r="EA189" s="1162"/>
      <c r="EB189" s="1162"/>
      <c r="EC189" s="1162"/>
      <c r="ED189" s="1162"/>
      <c r="EE189" s="1162"/>
      <c r="EF189" s="1162"/>
      <c r="EG189" s="1162"/>
      <c r="EH189" s="1162"/>
      <c r="EI189" s="1162"/>
      <c r="EJ189" s="1162"/>
      <c r="EK189" s="1162"/>
      <c r="EL189" s="1162"/>
      <c r="EM189" s="1162"/>
      <c r="EN189" s="1162"/>
      <c r="EO189" s="1162"/>
      <c r="EP189" s="1162"/>
      <c r="EQ189" s="1162"/>
      <c r="ER189" s="1162"/>
      <c r="ES189" s="1162"/>
      <c r="ET189" s="1162"/>
      <c r="EU189" s="1162"/>
      <c r="EV189" s="1162"/>
      <c r="EW189" s="1162"/>
      <c r="EX189" s="1162"/>
      <c r="EY189" s="1162"/>
      <c r="EZ189" s="1162"/>
      <c r="FA189" s="1162"/>
      <c r="FB189" s="1162"/>
    </row>
  </sheetData>
  <mergeCells count="1176">
    <mergeCell ref="B4:B9"/>
    <mergeCell ref="B15:B17"/>
    <mergeCell ref="B19:B28"/>
    <mergeCell ref="F2:G2"/>
    <mergeCell ref="D2:E2"/>
    <mergeCell ref="H2:I2"/>
    <mergeCell ref="M2:N2"/>
    <mergeCell ref="F1:G1"/>
    <mergeCell ref="M1:N1"/>
    <mergeCell ref="H1:I1"/>
    <mergeCell ref="Q2:R2"/>
    <mergeCell ref="Q1:R1"/>
    <mergeCell ref="D1:E1"/>
    <mergeCell ref="B11:B13"/>
    <mergeCell ref="F33:G33"/>
    <mergeCell ref="D33:E33"/>
    <mergeCell ref="D34:E34"/>
    <mergeCell ref="F34:G34"/>
    <mergeCell ref="H33:I33"/>
    <mergeCell ref="H34:I34"/>
    <mergeCell ref="O33:P33"/>
    <mergeCell ref="O34:P34"/>
    <mergeCell ref="M33:N33"/>
    <mergeCell ref="M34:N34"/>
    <mergeCell ref="S2:T2"/>
    <mergeCell ref="S1:T1"/>
    <mergeCell ref="AM2:AN2"/>
    <mergeCell ref="AK2:AL2"/>
    <mergeCell ref="AG2:AH2"/>
    <mergeCell ref="AE2:AF2"/>
    <mergeCell ref="AC2:AD2"/>
    <mergeCell ref="AA2:AB2"/>
    <mergeCell ref="Y2:Z2"/>
    <mergeCell ref="W2:X2"/>
    <mergeCell ref="U2:V2"/>
    <mergeCell ref="AM1:AN1"/>
    <mergeCell ref="AK1:AL1"/>
    <mergeCell ref="AG1:AH1"/>
    <mergeCell ref="AE1:AF1"/>
    <mergeCell ref="AC1:AD1"/>
    <mergeCell ref="AA1:AB1"/>
    <mergeCell ref="Y1:Z1"/>
    <mergeCell ref="W1:X1"/>
    <mergeCell ref="U1:V1"/>
    <mergeCell ref="AM33:AN33"/>
    <mergeCell ref="AK33:AL33"/>
    <mergeCell ref="AM34:AN34"/>
    <mergeCell ref="AK34:AL34"/>
    <mergeCell ref="AS2:AT2"/>
    <mergeCell ref="AQ2:AR2"/>
    <mergeCell ref="AO2:AP2"/>
    <mergeCell ref="AS1:AT1"/>
    <mergeCell ref="AQ1:AR1"/>
    <mergeCell ref="AO1:AP1"/>
    <mergeCell ref="AS33:AT33"/>
    <mergeCell ref="AQ33:AR33"/>
    <mergeCell ref="AO33:AP33"/>
    <mergeCell ref="AS34:AT34"/>
    <mergeCell ref="AQ34:AR34"/>
    <mergeCell ref="AO34:AP34"/>
    <mergeCell ref="O2:P2"/>
    <mergeCell ref="O1:P1"/>
    <mergeCell ref="Q33:R33"/>
    <mergeCell ref="Q34:R34"/>
    <mergeCell ref="S33:T33"/>
    <mergeCell ref="S34:T34"/>
    <mergeCell ref="D35:E35"/>
    <mergeCell ref="F35:G35"/>
    <mergeCell ref="H35:I35"/>
    <mergeCell ref="AM35:AN35"/>
    <mergeCell ref="AK35:AL35"/>
    <mergeCell ref="AG35:AH35"/>
    <mergeCell ref="AE35:AF35"/>
    <mergeCell ref="AC35:AD35"/>
    <mergeCell ref="AA35:AB35"/>
    <mergeCell ref="Y35:Z35"/>
    <mergeCell ref="W35:X35"/>
    <mergeCell ref="U35:V35"/>
    <mergeCell ref="AS35:AT35"/>
    <mergeCell ref="AQ35:AR35"/>
    <mergeCell ref="AO35:AP35"/>
    <mergeCell ref="M35:N35"/>
    <mergeCell ref="O35:P35"/>
    <mergeCell ref="Q35:R35"/>
    <mergeCell ref="S35:T35"/>
    <mergeCell ref="U33:V33"/>
    <mergeCell ref="U34:V34"/>
    <mergeCell ref="W33:X33"/>
    <mergeCell ref="W34:X34"/>
    <mergeCell ref="Y33:Z33"/>
    <mergeCell ref="Y34:Z34"/>
    <mergeCell ref="AA33:AB33"/>
    <mergeCell ref="AA34:AB34"/>
    <mergeCell ref="AC33:AD33"/>
    <mergeCell ref="AC34:AD34"/>
    <mergeCell ref="AE33:AF33"/>
    <mergeCell ref="AE34:AF34"/>
    <mergeCell ref="AG33:AH33"/>
    <mergeCell ref="AG34:AH34"/>
    <mergeCell ref="AM66:AN66"/>
    <mergeCell ref="AK66:AL66"/>
    <mergeCell ref="AI66:AJ66"/>
    <mergeCell ref="AG66:AH66"/>
    <mergeCell ref="AE66:AF66"/>
    <mergeCell ref="AC66:AD66"/>
    <mergeCell ref="AS66:AT66"/>
    <mergeCell ref="AQ66:AR66"/>
    <mergeCell ref="AO66:AP66"/>
    <mergeCell ref="D38:M38"/>
    <mergeCell ref="AF38:AN38"/>
    <mergeCell ref="W38:AE38"/>
    <mergeCell ref="N38:V38"/>
    <mergeCell ref="AO38:AW38"/>
    <mergeCell ref="AI2:AJ2"/>
    <mergeCell ref="AI1:AJ1"/>
    <mergeCell ref="AI35:AJ35"/>
    <mergeCell ref="AI33:AJ33"/>
    <mergeCell ref="AI34:AJ34"/>
    <mergeCell ref="AX38:BF38"/>
    <mergeCell ref="BG38:BO38"/>
    <mergeCell ref="BP38:BX38"/>
    <mergeCell ref="BY38:CG38"/>
    <mergeCell ref="CH38:CP38"/>
    <mergeCell ref="CQ38:CY38"/>
    <mergeCell ref="CZ38:DH38"/>
    <mergeCell ref="DI38:DQ38"/>
    <mergeCell ref="DR38:DZ38"/>
    <mergeCell ref="EA38:EI38"/>
    <mergeCell ref="EJ38:ER38"/>
    <mergeCell ref="ES38:FA38"/>
    <mergeCell ref="L67:AB67"/>
    <mergeCell ref="L87:AB87"/>
    <mergeCell ref="AM115:AN115"/>
    <mergeCell ref="AM91:AN91"/>
    <mergeCell ref="AM67:AN67"/>
    <mergeCell ref="AK115:AL115"/>
    <mergeCell ref="AK91:AL91"/>
    <mergeCell ref="AK67:AL67"/>
    <mergeCell ref="AI115:AJ115"/>
    <mergeCell ref="AI91:AJ91"/>
    <mergeCell ref="AI67:AJ67"/>
    <mergeCell ref="AG115:AH115"/>
    <mergeCell ref="AG91:AH91"/>
    <mergeCell ref="AG67:AH67"/>
    <mergeCell ref="AE115:AF115"/>
    <mergeCell ref="AE91:AF91"/>
    <mergeCell ref="AE67:AF67"/>
    <mergeCell ref="AC115:AD115"/>
    <mergeCell ref="AC91:AD91"/>
    <mergeCell ref="AC67:AD67"/>
    <mergeCell ref="AS115:AT115"/>
    <mergeCell ref="AS91:AT91"/>
    <mergeCell ref="AS67:AT67"/>
    <mergeCell ref="AQ115:AR115"/>
    <mergeCell ref="AQ91:AR91"/>
    <mergeCell ref="AQ67:AR67"/>
    <mergeCell ref="AO115:AP115"/>
    <mergeCell ref="AO91:AP91"/>
    <mergeCell ref="AO67:AP67"/>
    <mergeCell ref="AM116:AN116"/>
    <mergeCell ref="AM92:AN92"/>
    <mergeCell ref="AM68:AN68"/>
    <mergeCell ref="AK116:AL116"/>
    <mergeCell ref="AK92:AL92"/>
    <mergeCell ref="AK68:AL68"/>
    <mergeCell ref="AI116:AJ116"/>
    <mergeCell ref="AI92:AJ92"/>
    <mergeCell ref="AI68:AJ68"/>
    <mergeCell ref="AG116:AH116"/>
    <mergeCell ref="AG92:AH92"/>
    <mergeCell ref="AG68:AH68"/>
    <mergeCell ref="AE116:AF116"/>
    <mergeCell ref="AE92:AF92"/>
    <mergeCell ref="AE68:AF68"/>
    <mergeCell ref="AC116:AD116"/>
    <mergeCell ref="AC92:AD92"/>
    <mergeCell ref="AC68:AD68"/>
    <mergeCell ref="AS116:AT116"/>
    <mergeCell ref="AS92:AT92"/>
    <mergeCell ref="AS68:AT68"/>
    <mergeCell ref="AQ116:AR116"/>
    <mergeCell ref="AQ92:AR92"/>
    <mergeCell ref="AQ68:AR68"/>
    <mergeCell ref="AO116:AP116"/>
    <mergeCell ref="AO92:AP92"/>
    <mergeCell ref="AO68:AP68"/>
    <mergeCell ref="AM117:AN117"/>
    <mergeCell ref="AM93:AN93"/>
    <mergeCell ref="AM69:AN69"/>
    <mergeCell ref="AK117:AL117"/>
    <mergeCell ref="AK93:AL93"/>
    <mergeCell ref="AK69:AL69"/>
    <mergeCell ref="AI117:AJ117"/>
    <mergeCell ref="AI93:AJ93"/>
    <mergeCell ref="AI69:AJ69"/>
    <mergeCell ref="AG117:AH117"/>
    <mergeCell ref="AG93:AH93"/>
    <mergeCell ref="AG69:AH69"/>
    <mergeCell ref="AE117:AF117"/>
    <mergeCell ref="AE93:AF93"/>
    <mergeCell ref="AE69:AF69"/>
    <mergeCell ref="AC117:AD117"/>
    <mergeCell ref="AC93:AD93"/>
    <mergeCell ref="AC69:AD69"/>
    <mergeCell ref="AS117:AT117"/>
    <mergeCell ref="AS93:AT93"/>
    <mergeCell ref="AS69:AT69"/>
    <mergeCell ref="AQ117:AR117"/>
    <mergeCell ref="AQ93:AR93"/>
    <mergeCell ref="AQ69:AR69"/>
    <mergeCell ref="AO117:AP117"/>
    <mergeCell ref="AO93:AP93"/>
    <mergeCell ref="AO69:AP69"/>
    <mergeCell ref="AM94:AN94"/>
    <mergeCell ref="AM70:AN70"/>
    <mergeCell ref="AK94:AL94"/>
    <mergeCell ref="AK70:AL70"/>
    <mergeCell ref="AI94:AJ94"/>
    <mergeCell ref="AI70:AJ70"/>
    <mergeCell ref="AG94:AH94"/>
    <mergeCell ref="AG70:AH70"/>
    <mergeCell ref="AE94:AF94"/>
    <mergeCell ref="AE70:AF70"/>
    <mergeCell ref="AC121:AD121"/>
    <mergeCell ref="AC94:AD94"/>
    <mergeCell ref="AC70:AD70"/>
    <mergeCell ref="AS94:AT94"/>
    <mergeCell ref="AS70:AT70"/>
    <mergeCell ref="AQ94:AR94"/>
    <mergeCell ref="AQ70:AR70"/>
    <mergeCell ref="AO94:AP94"/>
    <mergeCell ref="AO70:AP70"/>
    <mergeCell ref="AM95:AN95"/>
    <mergeCell ref="AM71:AN71"/>
    <mergeCell ref="AK95:AL95"/>
    <mergeCell ref="AK71:AL71"/>
    <mergeCell ref="AI95:AJ95"/>
    <mergeCell ref="AI71:AJ71"/>
    <mergeCell ref="AG95:AH95"/>
    <mergeCell ref="AG71:AH71"/>
    <mergeCell ref="AE95:AF95"/>
    <mergeCell ref="AE71:AF71"/>
    <mergeCell ref="AC95:AD95"/>
    <mergeCell ref="AC71:AD71"/>
    <mergeCell ref="AS95:AT95"/>
    <mergeCell ref="AS71:AT71"/>
    <mergeCell ref="AQ95:AR95"/>
    <mergeCell ref="AQ71:AR71"/>
    <mergeCell ref="AO95:AP95"/>
    <mergeCell ref="AO71:AP71"/>
    <mergeCell ref="AM123:AN123"/>
    <mergeCell ref="AM96:AN96"/>
    <mergeCell ref="AM72:AN72"/>
    <mergeCell ref="AK123:AL123"/>
    <mergeCell ref="AK96:AL96"/>
    <mergeCell ref="AK72:AL72"/>
    <mergeCell ref="AI123:AJ123"/>
    <mergeCell ref="AI96:AJ96"/>
    <mergeCell ref="AI72:AJ72"/>
    <mergeCell ref="AG123:AH123"/>
    <mergeCell ref="AG96:AH96"/>
    <mergeCell ref="AG72:AH72"/>
    <mergeCell ref="AE123:AF123"/>
    <mergeCell ref="AE96:AF96"/>
    <mergeCell ref="AE72:AF72"/>
    <mergeCell ref="AC96:AD96"/>
    <mergeCell ref="AC72:AD72"/>
    <mergeCell ref="AS123:AT123"/>
    <mergeCell ref="AS96:AT96"/>
    <mergeCell ref="AS72:AT72"/>
    <mergeCell ref="AQ123:AR123"/>
    <mergeCell ref="AQ96:AR96"/>
    <mergeCell ref="AQ72:AR72"/>
    <mergeCell ref="AO123:AP123"/>
    <mergeCell ref="AO96:AP96"/>
    <mergeCell ref="AO72:AP72"/>
    <mergeCell ref="AM97:AN97"/>
    <mergeCell ref="AM73:AN73"/>
    <mergeCell ref="AK97:AL97"/>
    <mergeCell ref="AK73:AL73"/>
    <mergeCell ref="AI97:AJ97"/>
    <mergeCell ref="AI73:AJ73"/>
    <mergeCell ref="AG97:AH97"/>
    <mergeCell ref="AG73:AH73"/>
    <mergeCell ref="AE97:AF97"/>
    <mergeCell ref="AE73:AF73"/>
    <mergeCell ref="AC97:AD97"/>
    <mergeCell ref="AC73:AD73"/>
    <mergeCell ref="AS97:AT97"/>
    <mergeCell ref="AS73:AT73"/>
    <mergeCell ref="AQ97:AR97"/>
    <mergeCell ref="AQ73:AR73"/>
    <mergeCell ref="AO97:AP97"/>
    <mergeCell ref="AO73:AP73"/>
    <mergeCell ref="AM98:AN98"/>
    <mergeCell ref="AM74:AN74"/>
    <mergeCell ref="AK98:AL98"/>
    <mergeCell ref="AK74:AL74"/>
    <mergeCell ref="AI98:AJ98"/>
    <mergeCell ref="AI74:AJ74"/>
    <mergeCell ref="AG98:AH98"/>
    <mergeCell ref="AG74:AH74"/>
    <mergeCell ref="AE98:AF98"/>
    <mergeCell ref="AE74:AF74"/>
    <mergeCell ref="AC98:AD98"/>
    <mergeCell ref="AC74:AD74"/>
    <mergeCell ref="AS98:AT98"/>
    <mergeCell ref="AS74:AT74"/>
    <mergeCell ref="AQ98:AR98"/>
    <mergeCell ref="AQ74:AR74"/>
    <mergeCell ref="AO98:AP98"/>
    <mergeCell ref="AO74:AP74"/>
    <mergeCell ref="AM99:AN99"/>
    <mergeCell ref="AM75:AN75"/>
    <mergeCell ref="AK99:AL99"/>
    <mergeCell ref="AK75:AL75"/>
    <mergeCell ref="AI99:AJ99"/>
    <mergeCell ref="AI75:AJ75"/>
    <mergeCell ref="AG99:AH99"/>
    <mergeCell ref="AG75:AH75"/>
    <mergeCell ref="AE99:AF99"/>
    <mergeCell ref="AE75:AF75"/>
    <mergeCell ref="AC99:AD99"/>
    <mergeCell ref="AC75:AD75"/>
    <mergeCell ref="AS99:AT99"/>
    <mergeCell ref="AS75:AT75"/>
    <mergeCell ref="AQ99:AR99"/>
    <mergeCell ref="AQ75:AR75"/>
    <mergeCell ref="AO99:AP99"/>
    <mergeCell ref="AO75:AP75"/>
    <mergeCell ref="AM100:AN100"/>
    <mergeCell ref="AM76:AN76"/>
    <mergeCell ref="AK100:AL100"/>
    <mergeCell ref="AK76:AL76"/>
    <mergeCell ref="AI100:AJ100"/>
    <mergeCell ref="AI76:AJ76"/>
    <mergeCell ref="AG100:AH100"/>
    <mergeCell ref="AG76:AH76"/>
    <mergeCell ref="AE100:AF100"/>
    <mergeCell ref="AE76:AF76"/>
    <mergeCell ref="AC100:AD100"/>
    <mergeCell ref="AC76:AD76"/>
    <mergeCell ref="AS100:AT100"/>
    <mergeCell ref="AS76:AT76"/>
    <mergeCell ref="AQ100:AR100"/>
    <mergeCell ref="AQ76:AR76"/>
    <mergeCell ref="AO100:AP100"/>
    <mergeCell ref="AO76:AP76"/>
    <mergeCell ref="AM101:AN101"/>
    <mergeCell ref="AM77:AN77"/>
    <mergeCell ref="AK101:AL101"/>
    <mergeCell ref="AK77:AL77"/>
    <mergeCell ref="AI101:AJ101"/>
    <mergeCell ref="AI77:AJ77"/>
    <mergeCell ref="AG101:AH101"/>
    <mergeCell ref="AG77:AH77"/>
    <mergeCell ref="AE101:AF101"/>
    <mergeCell ref="AE77:AF77"/>
    <mergeCell ref="AC101:AD101"/>
    <mergeCell ref="AC77:AD77"/>
    <mergeCell ref="AS101:AT101"/>
    <mergeCell ref="AS77:AT77"/>
    <mergeCell ref="AQ101:AR101"/>
    <mergeCell ref="AQ77:AR77"/>
    <mergeCell ref="AO101:AP101"/>
    <mergeCell ref="AO77:AP77"/>
    <mergeCell ref="AM102:AN102"/>
    <mergeCell ref="AM78:AN78"/>
    <mergeCell ref="AK102:AL102"/>
    <mergeCell ref="AK78:AL78"/>
    <mergeCell ref="AI102:AJ102"/>
    <mergeCell ref="AI78:AJ78"/>
    <mergeCell ref="AG102:AH102"/>
    <mergeCell ref="AG78:AH78"/>
    <mergeCell ref="AE102:AF102"/>
    <mergeCell ref="AE78:AF78"/>
    <mergeCell ref="AC102:AD102"/>
    <mergeCell ref="AC78:AD78"/>
    <mergeCell ref="AS102:AT102"/>
    <mergeCell ref="AS78:AT78"/>
    <mergeCell ref="AQ102:AR102"/>
    <mergeCell ref="AQ78:AR78"/>
    <mergeCell ref="AO102:AP102"/>
    <mergeCell ref="AO78:AP78"/>
    <mergeCell ref="AM103:AN103"/>
    <mergeCell ref="AM79:AN79"/>
    <mergeCell ref="AK103:AL103"/>
    <mergeCell ref="AK79:AL79"/>
    <mergeCell ref="AI103:AJ103"/>
    <mergeCell ref="AI79:AJ79"/>
    <mergeCell ref="AG103:AH103"/>
    <mergeCell ref="AG79:AH79"/>
    <mergeCell ref="AE103:AF103"/>
    <mergeCell ref="AE79:AF79"/>
    <mergeCell ref="AC103:AD103"/>
    <mergeCell ref="AC79:AD79"/>
    <mergeCell ref="AS103:AT103"/>
    <mergeCell ref="AS79:AT79"/>
    <mergeCell ref="AQ103:AR103"/>
    <mergeCell ref="AQ79:AR79"/>
    <mergeCell ref="AO103:AP103"/>
    <mergeCell ref="AO79:AP79"/>
    <mergeCell ref="AM104:AN104"/>
    <mergeCell ref="AM80:AN80"/>
    <mergeCell ref="AK104:AL104"/>
    <mergeCell ref="AK80:AL80"/>
    <mergeCell ref="AI104:AJ104"/>
    <mergeCell ref="AI80:AJ80"/>
    <mergeCell ref="AG104:AH104"/>
    <mergeCell ref="AG80:AH80"/>
    <mergeCell ref="AE104:AF104"/>
    <mergeCell ref="AE80:AF80"/>
    <mergeCell ref="AC104:AD104"/>
    <mergeCell ref="AC80:AD80"/>
    <mergeCell ref="AS104:AT104"/>
    <mergeCell ref="AS80:AT80"/>
    <mergeCell ref="AQ104:AR104"/>
    <mergeCell ref="AQ80:AR80"/>
    <mergeCell ref="AO104:AP104"/>
    <mergeCell ref="AO80:AP80"/>
    <mergeCell ref="AM105:AN105"/>
    <mergeCell ref="AM81:AN81"/>
    <mergeCell ref="AK105:AL105"/>
    <mergeCell ref="AK81:AL81"/>
    <mergeCell ref="AI105:AJ105"/>
    <mergeCell ref="AI81:AJ81"/>
    <mergeCell ref="AG105:AH105"/>
    <mergeCell ref="AG81:AH81"/>
    <mergeCell ref="AE105:AF105"/>
    <mergeCell ref="AE81:AF81"/>
    <mergeCell ref="AC105:AD105"/>
    <mergeCell ref="AC81:AD81"/>
    <mergeCell ref="AS105:AT105"/>
    <mergeCell ref="AS81:AT81"/>
    <mergeCell ref="AQ105:AR105"/>
    <mergeCell ref="AQ81:AR81"/>
    <mergeCell ref="AO105:AP105"/>
    <mergeCell ref="AO81:AP81"/>
    <mergeCell ref="AM106:AN106"/>
    <mergeCell ref="AM82:AN82"/>
    <mergeCell ref="AK106:AL106"/>
    <mergeCell ref="AK82:AL82"/>
    <mergeCell ref="AI106:AJ106"/>
    <mergeCell ref="AI82:AJ82"/>
    <mergeCell ref="AG106:AH106"/>
    <mergeCell ref="AG82:AH82"/>
    <mergeCell ref="AE106:AF106"/>
    <mergeCell ref="AE82:AF82"/>
    <mergeCell ref="AC106:AD106"/>
    <mergeCell ref="AC82:AD82"/>
    <mergeCell ref="AS106:AT106"/>
    <mergeCell ref="AS82:AT82"/>
    <mergeCell ref="AQ106:AR106"/>
    <mergeCell ref="AQ82:AR82"/>
    <mergeCell ref="AO106:AP106"/>
    <mergeCell ref="AO82:AP82"/>
    <mergeCell ref="AM107:AN107"/>
    <mergeCell ref="AM83:AN83"/>
    <mergeCell ref="AK107:AL107"/>
    <mergeCell ref="AK83:AL83"/>
    <mergeCell ref="AI107:AJ107"/>
    <mergeCell ref="AI83:AJ83"/>
    <mergeCell ref="AG107:AH107"/>
    <mergeCell ref="AG83:AH83"/>
    <mergeCell ref="AE107:AF107"/>
    <mergeCell ref="AE83:AF83"/>
    <mergeCell ref="AC107:AD107"/>
    <mergeCell ref="AC83:AD83"/>
    <mergeCell ref="AS107:AT107"/>
    <mergeCell ref="AS83:AT83"/>
    <mergeCell ref="AQ107:AR107"/>
    <mergeCell ref="AQ83:AR83"/>
    <mergeCell ref="AO107:AP107"/>
    <mergeCell ref="AO83:AP83"/>
    <mergeCell ref="AM108:AN108"/>
    <mergeCell ref="AM84:AN84"/>
    <mergeCell ref="AK108:AL108"/>
    <mergeCell ref="AK84:AL84"/>
    <mergeCell ref="AI108:AJ108"/>
    <mergeCell ref="AI84:AJ84"/>
    <mergeCell ref="AG108:AH108"/>
    <mergeCell ref="AG84:AH84"/>
    <mergeCell ref="AE108:AF108"/>
    <mergeCell ref="AE84:AF84"/>
    <mergeCell ref="AC108:AD108"/>
    <mergeCell ref="AC84:AD84"/>
    <mergeCell ref="AS108:AT108"/>
    <mergeCell ref="AS84:AT84"/>
    <mergeCell ref="AQ108:AR108"/>
    <mergeCell ref="AQ84:AR84"/>
    <mergeCell ref="AO108:AP108"/>
    <mergeCell ref="AO84:AP84"/>
    <mergeCell ref="AM109:AN109"/>
    <mergeCell ref="AM85:AN85"/>
    <mergeCell ref="AK109:AL109"/>
    <mergeCell ref="AK85:AL85"/>
    <mergeCell ref="AI109:AJ109"/>
    <mergeCell ref="AI85:AJ85"/>
    <mergeCell ref="AG109:AH109"/>
    <mergeCell ref="AG85:AH85"/>
    <mergeCell ref="AE109:AF109"/>
    <mergeCell ref="AE85:AF85"/>
    <mergeCell ref="AC109:AD109"/>
    <mergeCell ref="AC85:AD85"/>
    <mergeCell ref="AS109:AT109"/>
    <mergeCell ref="AS85:AT85"/>
    <mergeCell ref="AQ109:AR109"/>
    <mergeCell ref="AQ85:AR85"/>
    <mergeCell ref="AO109:AP109"/>
    <mergeCell ref="AO85:AP85"/>
    <mergeCell ref="AM110:AN110"/>
    <mergeCell ref="AM86:AN86"/>
    <mergeCell ref="AK110:AL110"/>
    <mergeCell ref="AK86:AL86"/>
    <mergeCell ref="AI110:AJ110"/>
    <mergeCell ref="AI86:AJ86"/>
    <mergeCell ref="AG110:AH110"/>
    <mergeCell ref="AG86:AH86"/>
    <mergeCell ref="AE110:AF110"/>
    <mergeCell ref="AE86:AF86"/>
    <mergeCell ref="AC110:AD110"/>
    <mergeCell ref="AC86:AD86"/>
    <mergeCell ref="AS110:AT110"/>
    <mergeCell ref="AS86:AT86"/>
    <mergeCell ref="AQ110:AR110"/>
    <mergeCell ref="AQ86:AR86"/>
    <mergeCell ref="AO110:AP110"/>
    <mergeCell ref="AO86:AP86"/>
    <mergeCell ref="AM111:AN111"/>
    <mergeCell ref="AM87:AN87"/>
    <mergeCell ref="AM112:AN112"/>
    <mergeCell ref="AM88:AN88"/>
    <mergeCell ref="AM113:AN113"/>
    <mergeCell ref="AM89:AN89"/>
    <mergeCell ref="AM114:AN114"/>
    <mergeCell ref="AM90:AN90"/>
    <mergeCell ref="AK111:AL111"/>
    <mergeCell ref="AK87:AL87"/>
    <mergeCell ref="AK112:AL112"/>
    <mergeCell ref="AK88:AL88"/>
    <mergeCell ref="AK113:AL113"/>
    <mergeCell ref="AK89:AL89"/>
    <mergeCell ref="AK114:AL114"/>
    <mergeCell ref="AK90:AL90"/>
    <mergeCell ref="AI111:AJ111"/>
    <mergeCell ref="AI87:AJ87"/>
    <mergeCell ref="AI112:AJ112"/>
    <mergeCell ref="AI88:AJ88"/>
    <mergeCell ref="AI113:AJ113"/>
    <mergeCell ref="AI89:AJ89"/>
    <mergeCell ref="AI114:AJ114"/>
    <mergeCell ref="AI90:AJ90"/>
    <mergeCell ref="AG111:AH111"/>
    <mergeCell ref="AG87:AH87"/>
    <mergeCell ref="AG112:AH112"/>
    <mergeCell ref="AG88:AH88"/>
    <mergeCell ref="AG113:AH113"/>
    <mergeCell ref="AG89:AH89"/>
    <mergeCell ref="AG114:AH114"/>
    <mergeCell ref="AG90:AH90"/>
    <mergeCell ref="AE111:AF111"/>
    <mergeCell ref="AE87:AF87"/>
    <mergeCell ref="AE112:AF112"/>
    <mergeCell ref="AE88:AF88"/>
    <mergeCell ref="AE113:AF113"/>
    <mergeCell ref="AE89:AF89"/>
    <mergeCell ref="AE114:AF114"/>
    <mergeCell ref="AE90:AF90"/>
    <mergeCell ref="AC111:AD111"/>
    <mergeCell ref="AC87:AD87"/>
    <mergeCell ref="AC112:AD112"/>
    <mergeCell ref="AC88:AD88"/>
    <mergeCell ref="AC113:AD113"/>
    <mergeCell ref="AC89:AD89"/>
    <mergeCell ref="AC114:AD114"/>
    <mergeCell ref="AC90:AD90"/>
    <mergeCell ref="AS111:AT111"/>
    <mergeCell ref="AS87:AT87"/>
    <mergeCell ref="AS112:AT112"/>
    <mergeCell ref="AS88:AT88"/>
    <mergeCell ref="AS113:AT113"/>
    <mergeCell ref="AS89:AT89"/>
    <mergeCell ref="AS114:AT114"/>
    <mergeCell ref="AS90:AT90"/>
    <mergeCell ref="AQ111:AR111"/>
    <mergeCell ref="AQ87:AR87"/>
    <mergeCell ref="AQ112:AR112"/>
    <mergeCell ref="AQ88:AR88"/>
    <mergeCell ref="AQ113:AR113"/>
    <mergeCell ref="AQ89:AR89"/>
    <mergeCell ref="AQ114:AR114"/>
    <mergeCell ref="AQ90:AR90"/>
    <mergeCell ref="AO111:AP111"/>
    <mergeCell ref="AO87:AP87"/>
    <mergeCell ref="AO112:AP112"/>
    <mergeCell ref="AO88:AP88"/>
    <mergeCell ref="AO113:AP113"/>
    <mergeCell ref="AO89:AP89"/>
    <mergeCell ref="AO114:AP114"/>
    <mergeCell ref="AO90:AP90"/>
    <mergeCell ref="Z94:AA94"/>
    <mergeCell ref="Z95:AA95"/>
    <mergeCell ref="Z96:AA96"/>
    <mergeCell ref="Z97:AA97"/>
    <mergeCell ref="Z98:AA98"/>
    <mergeCell ref="V99:W99"/>
    <mergeCell ref="Z99:AA99"/>
    <mergeCell ref="X99:Y99"/>
    <mergeCell ref="V100:W100"/>
    <mergeCell ref="Z100:AA100"/>
    <mergeCell ref="X100:Y100"/>
    <mergeCell ref="V101:W101"/>
    <mergeCell ref="Z101:AA101"/>
    <mergeCell ref="X101:Y101"/>
    <mergeCell ref="V102:W102"/>
    <mergeCell ref="Z102:AA102"/>
    <mergeCell ref="X102:Y102"/>
    <mergeCell ref="V103:W103"/>
    <mergeCell ref="Z103:AA103"/>
    <mergeCell ref="X103:Y103"/>
    <mergeCell ref="V104:W104"/>
    <mergeCell ref="T104:U104"/>
    <mergeCell ref="R104:S104"/>
    <mergeCell ref="P104:Q104"/>
    <mergeCell ref="N104:O104"/>
    <mergeCell ref="L104:M104"/>
    <mergeCell ref="Z104:AA104"/>
    <mergeCell ref="X104:Y104"/>
    <mergeCell ref="W123:X123"/>
    <mergeCell ref="U123:V123"/>
    <mergeCell ref="S123:T123"/>
    <mergeCell ref="Q123:R123"/>
    <mergeCell ref="O123:P123"/>
    <mergeCell ref="AA123:AB123"/>
    <mergeCell ref="Y123:Z123"/>
    <mergeCell ref="AM119:AN119"/>
    <mergeCell ref="AK119:AL119"/>
    <mergeCell ref="AI119:AJ119"/>
    <mergeCell ref="AG119:AH119"/>
    <mergeCell ref="AE119:AF119"/>
    <mergeCell ref="AC119:AD119"/>
    <mergeCell ref="AS119:AT119"/>
    <mergeCell ref="AQ119:AR119"/>
    <mergeCell ref="AO119:AP119"/>
    <mergeCell ref="AM118:AN118"/>
    <mergeCell ref="AK118:AL118"/>
    <mergeCell ref="AI118:AJ118"/>
    <mergeCell ref="AG118:AH118"/>
    <mergeCell ref="AE118:AF118"/>
    <mergeCell ref="AC118:AD118"/>
    <mergeCell ref="AS118:AT118"/>
    <mergeCell ref="AQ118:AR118"/>
    <mergeCell ref="AO118:AP118"/>
    <mergeCell ref="AM120:AN120"/>
    <mergeCell ref="AK120:AL120"/>
    <mergeCell ref="AI120:AJ120"/>
    <mergeCell ref="AG120:AH120"/>
    <mergeCell ref="AE120:AF120"/>
    <mergeCell ref="AC120:AD120"/>
    <mergeCell ref="AS120:AT120"/>
    <mergeCell ref="AQ120:AR120"/>
    <mergeCell ref="AO120:AP120"/>
    <mergeCell ref="O122:P122"/>
    <mergeCell ref="Q122:R122"/>
    <mergeCell ref="S122:T122"/>
    <mergeCell ref="U122:V122"/>
    <mergeCell ref="W122:X122"/>
    <mergeCell ref="Y122:Z122"/>
    <mergeCell ref="AA122:AB122"/>
    <mergeCell ref="AE121:AF121"/>
    <mergeCell ref="AE122:AF122"/>
    <mergeCell ref="AG122:AH122"/>
    <mergeCell ref="AG121:AH121"/>
    <mergeCell ref="AI121:AJ121"/>
    <mergeCell ref="AI122:AJ122"/>
    <mergeCell ref="AK122:AL122"/>
    <mergeCell ref="AK121:AL121"/>
    <mergeCell ref="AM121:AN121"/>
    <mergeCell ref="AM122:AN122"/>
    <mergeCell ref="AO122:AP122"/>
    <mergeCell ref="AO121:AP121"/>
    <mergeCell ref="AQ121:AR121"/>
    <mergeCell ref="AQ122:AR122"/>
    <mergeCell ref="AS122:AT122"/>
    <mergeCell ref="AS121:AT121"/>
    <mergeCell ref="AM124:AN124"/>
    <mergeCell ref="AK124:AL124"/>
    <mergeCell ref="AI124:AJ124"/>
    <mergeCell ref="AG124:AH124"/>
    <mergeCell ref="AE124:AF124"/>
    <mergeCell ref="AS124:AT124"/>
    <mergeCell ref="AQ124:AR124"/>
    <mergeCell ref="AO124:AP124"/>
    <mergeCell ref="W124:X124"/>
    <mergeCell ref="U124:V124"/>
    <mergeCell ref="S124:T124"/>
    <mergeCell ref="Q124:R124"/>
    <mergeCell ref="O124:P124"/>
    <mergeCell ref="AA124:AB124"/>
    <mergeCell ref="Y124:Z124"/>
    <mergeCell ref="AC125:AD125"/>
    <mergeCell ref="AE125:AF125"/>
    <mergeCell ref="AG125:AH125"/>
    <mergeCell ref="AI125:AJ125"/>
    <mergeCell ref="AK125:AL125"/>
    <mergeCell ref="AM125:AN125"/>
    <mergeCell ref="AO125:AP125"/>
    <mergeCell ref="AQ125:AR125"/>
    <mergeCell ref="AS125:AT125"/>
    <mergeCell ref="AC126:AD126"/>
    <mergeCell ref="AE126:AF126"/>
    <mergeCell ref="AG126:AH126"/>
    <mergeCell ref="AI126:AJ126"/>
    <mergeCell ref="AK126:AL126"/>
    <mergeCell ref="AM126:AN126"/>
    <mergeCell ref="AO126:AP126"/>
    <mergeCell ref="AQ126:AR126"/>
    <mergeCell ref="AS126:AT126"/>
    <mergeCell ref="AC127:AD127"/>
    <mergeCell ref="AE127:AF127"/>
    <mergeCell ref="AG127:AH127"/>
    <mergeCell ref="AI127:AJ127"/>
    <mergeCell ref="AK127:AL127"/>
    <mergeCell ref="AM127:AN127"/>
    <mergeCell ref="AO127:AP127"/>
    <mergeCell ref="AQ127:AR127"/>
    <mergeCell ref="AS127:AT127"/>
    <mergeCell ref="AC128:AD128"/>
    <mergeCell ref="AE128:AF128"/>
    <mergeCell ref="AG128:AH128"/>
    <mergeCell ref="AI128:AJ128"/>
    <mergeCell ref="AK128:AL128"/>
    <mergeCell ref="AM128:AN128"/>
    <mergeCell ref="AO128:AP128"/>
    <mergeCell ref="AQ128:AR128"/>
    <mergeCell ref="AS128:AT128"/>
    <mergeCell ref="AC129:AD129"/>
    <mergeCell ref="AE129:AF129"/>
    <mergeCell ref="AG129:AH129"/>
    <mergeCell ref="AI129:AJ129"/>
    <mergeCell ref="AK129:AL129"/>
    <mergeCell ref="AM129:AN129"/>
    <mergeCell ref="AO129:AP129"/>
    <mergeCell ref="AQ129:AR129"/>
    <mergeCell ref="AS129:AT129"/>
    <mergeCell ref="AC130:AD130"/>
    <mergeCell ref="AE130:AF130"/>
    <mergeCell ref="AG130:AH130"/>
    <mergeCell ref="AI130:AJ130"/>
    <mergeCell ref="AK130:AL130"/>
    <mergeCell ref="AM130:AN130"/>
    <mergeCell ref="AO130:AP130"/>
    <mergeCell ref="AQ130:AR130"/>
    <mergeCell ref="AS130:AT130"/>
    <mergeCell ref="AC131:AD131"/>
    <mergeCell ref="AE131:AF131"/>
    <mergeCell ref="AG131:AH131"/>
    <mergeCell ref="AI131:AJ131"/>
    <mergeCell ref="AK131:AL131"/>
    <mergeCell ref="AM131:AN131"/>
    <mergeCell ref="AO131:AP131"/>
    <mergeCell ref="AQ131:AR131"/>
    <mergeCell ref="AS131:AT131"/>
    <mergeCell ref="AC132:AD132"/>
    <mergeCell ref="AE132:AF132"/>
    <mergeCell ref="AG132:AH132"/>
    <mergeCell ref="AI132:AJ132"/>
    <mergeCell ref="AK132:AL132"/>
    <mergeCell ref="AM132:AN132"/>
    <mergeCell ref="AO132:AP132"/>
    <mergeCell ref="AQ132:AR132"/>
    <mergeCell ref="AS132:AT132"/>
    <mergeCell ref="AC134:AD134"/>
    <mergeCell ref="AE134:AF134"/>
    <mergeCell ref="AG134:AH134"/>
    <mergeCell ref="AI134:AJ134"/>
    <mergeCell ref="AK134:AL134"/>
    <mergeCell ref="AM134:AN134"/>
    <mergeCell ref="AO134:AP134"/>
    <mergeCell ref="AQ134:AR134"/>
    <mergeCell ref="AS134:AT134"/>
    <mergeCell ref="AC135:AD135"/>
    <mergeCell ref="AE135:AF135"/>
    <mergeCell ref="AG135:AH135"/>
    <mergeCell ref="AI135:AJ135"/>
    <mergeCell ref="AK135:AL135"/>
    <mergeCell ref="AM135:AN135"/>
    <mergeCell ref="AO135:AP135"/>
    <mergeCell ref="AQ135:AR135"/>
    <mergeCell ref="AS135:AT135"/>
    <mergeCell ref="AC136:AD136"/>
    <mergeCell ref="AE136:AF136"/>
    <mergeCell ref="AG136:AH136"/>
    <mergeCell ref="AI136:AJ136"/>
    <mergeCell ref="AK136:AL136"/>
    <mergeCell ref="AM136:AN136"/>
    <mergeCell ref="AO136:AP136"/>
    <mergeCell ref="AQ136:AR136"/>
    <mergeCell ref="AS136:AT136"/>
    <mergeCell ref="AC137:AD137"/>
    <mergeCell ref="AE137:AF137"/>
    <mergeCell ref="AG137:AH137"/>
    <mergeCell ref="AI137:AJ137"/>
    <mergeCell ref="AK137:AL137"/>
    <mergeCell ref="AM137:AN137"/>
    <mergeCell ref="AO137:AP137"/>
    <mergeCell ref="AQ137:AR137"/>
    <mergeCell ref="AS137:AT137"/>
    <mergeCell ref="AC138:AD138"/>
    <mergeCell ref="AE138:AF138"/>
    <mergeCell ref="AG138:AH138"/>
    <mergeCell ref="AI138:AJ138"/>
    <mergeCell ref="AK138:AL138"/>
    <mergeCell ref="AM138:AN138"/>
    <mergeCell ref="AO138:AP138"/>
    <mergeCell ref="AQ138:AR138"/>
    <mergeCell ref="AS138:AT138"/>
    <mergeCell ref="AC139:AD139"/>
    <mergeCell ref="AE139:AF139"/>
    <mergeCell ref="AG139:AH139"/>
    <mergeCell ref="AI139:AJ139"/>
    <mergeCell ref="AK139:AL139"/>
    <mergeCell ref="AM139:AN139"/>
    <mergeCell ref="AO139:AP139"/>
    <mergeCell ref="AQ139:AR139"/>
    <mergeCell ref="AS139:AT139"/>
    <mergeCell ref="AC140:AD140"/>
    <mergeCell ref="AE140:AF140"/>
    <mergeCell ref="AG140:AH140"/>
    <mergeCell ref="AI140:AJ140"/>
    <mergeCell ref="AK140:AL140"/>
    <mergeCell ref="AM140:AN140"/>
    <mergeCell ref="AO140:AP140"/>
    <mergeCell ref="AQ140:AR140"/>
    <mergeCell ref="AS140:AT140"/>
    <mergeCell ref="AC141:AD141"/>
    <mergeCell ref="AE141:AF141"/>
    <mergeCell ref="AG141:AH141"/>
    <mergeCell ref="AI141:AJ141"/>
    <mergeCell ref="AK141:AL141"/>
    <mergeCell ref="AM141:AN141"/>
    <mergeCell ref="AO141:AP141"/>
    <mergeCell ref="AQ141:AR141"/>
    <mergeCell ref="AS141:AT141"/>
    <mergeCell ref="AC142:AD142"/>
    <mergeCell ref="AE142:AF142"/>
    <mergeCell ref="AG142:AH142"/>
    <mergeCell ref="AI142:AJ142"/>
    <mergeCell ref="AK142:AL142"/>
    <mergeCell ref="AM142:AN142"/>
    <mergeCell ref="AO142:AP142"/>
    <mergeCell ref="AQ142:AR142"/>
    <mergeCell ref="AS142:AT142"/>
    <mergeCell ref="AC143:AD143"/>
    <mergeCell ref="AE143:AF143"/>
    <mergeCell ref="AG143:AH143"/>
    <mergeCell ref="AI143:AJ143"/>
    <mergeCell ref="AK143:AL143"/>
    <mergeCell ref="AM143:AN143"/>
    <mergeCell ref="AO143:AP143"/>
    <mergeCell ref="AQ143:AR143"/>
    <mergeCell ref="AS143:AT143"/>
    <mergeCell ref="AC144:AD144"/>
    <mergeCell ref="AE144:AF144"/>
    <mergeCell ref="AG144:AH144"/>
    <mergeCell ref="AI144:AJ144"/>
    <mergeCell ref="AK144:AL144"/>
    <mergeCell ref="AM144:AN144"/>
    <mergeCell ref="AO144:AP144"/>
    <mergeCell ref="AQ144:AR144"/>
    <mergeCell ref="AS144:AT144"/>
    <mergeCell ref="AC145:AD145"/>
    <mergeCell ref="AE145:AF145"/>
    <mergeCell ref="AG145:AH145"/>
    <mergeCell ref="AI145:AJ145"/>
    <mergeCell ref="AK145:AL145"/>
    <mergeCell ref="AM145:AN145"/>
    <mergeCell ref="AO145:AP145"/>
    <mergeCell ref="AQ145:AR145"/>
    <mergeCell ref="AS145:AT145"/>
    <mergeCell ref="AC146:AD146"/>
    <mergeCell ref="AE146:AF146"/>
    <mergeCell ref="AG146:AH146"/>
    <mergeCell ref="AI146:AJ146"/>
    <mergeCell ref="AK146:AL146"/>
    <mergeCell ref="AM146:AN146"/>
    <mergeCell ref="AO146:AP146"/>
    <mergeCell ref="AQ146:AR146"/>
    <mergeCell ref="AS146:AT146"/>
    <mergeCell ref="AC147:AD147"/>
    <mergeCell ref="AE147:AF147"/>
    <mergeCell ref="AG147:AH147"/>
    <mergeCell ref="AI147:AJ147"/>
    <mergeCell ref="AK147:AL147"/>
    <mergeCell ref="AM147:AN147"/>
    <mergeCell ref="AO147:AP147"/>
    <mergeCell ref="AQ147:AR147"/>
    <mergeCell ref="AS147:AT147"/>
    <mergeCell ref="AC148:AD148"/>
    <mergeCell ref="AE148:AF148"/>
    <mergeCell ref="AG148:AH148"/>
    <mergeCell ref="AI148:AJ148"/>
    <mergeCell ref="AK148:AL148"/>
    <mergeCell ref="AM148:AN148"/>
    <mergeCell ref="AO148:AP148"/>
    <mergeCell ref="AQ148:AR148"/>
    <mergeCell ref="AS148:AT148"/>
    <mergeCell ref="AC149:AD149"/>
    <mergeCell ref="AE149:AF149"/>
    <mergeCell ref="AG149:AH149"/>
    <mergeCell ref="AI149:AJ149"/>
    <mergeCell ref="AK149:AL149"/>
    <mergeCell ref="AM149:AN149"/>
    <mergeCell ref="AO149:AP149"/>
    <mergeCell ref="AQ149:AR149"/>
    <mergeCell ref="AS149:AT149"/>
    <mergeCell ref="AC150:AD150"/>
    <mergeCell ref="AE150:AF150"/>
    <mergeCell ref="AG150:AH150"/>
    <mergeCell ref="AI150:AJ150"/>
    <mergeCell ref="AK150:AL150"/>
    <mergeCell ref="AM150:AN150"/>
    <mergeCell ref="AO150:AP150"/>
    <mergeCell ref="AQ150:AR150"/>
    <mergeCell ref="AS150:AT150"/>
    <mergeCell ref="AC151:AD151"/>
    <mergeCell ref="AE151:AF151"/>
    <mergeCell ref="AG151:AH151"/>
    <mergeCell ref="AI151:AJ151"/>
    <mergeCell ref="AK151:AL151"/>
    <mergeCell ref="AM151:AN151"/>
    <mergeCell ref="AO151:AP151"/>
    <mergeCell ref="AQ151:AR151"/>
    <mergeCell ref="AS151:AT151"/>
    <mergeCell ref="AC153:AD153"/>
    <mergeCell ref="AE153:AF153"/>
    <mergeCell ref="AG153:AH153"/>
    <mergeCell ref="AI153:AJ153"/>
    <mergeCell ref="AK153:AL153"/>
    <mergeCell ref="AM153:AN153"/>
    <mergeCell ref="AO153:AP153"/>
    <mergeCell ref="AQ153:AR153"/>
    <mergeCell ref="AS153:AT153"/>
    <mergeCell ref="AC154:AD154"/>
    <mergeCell ref="AE154:AF154"/>
    <mergeCell ref="AG154:AH154"/>
    <mergeCell ref="AI154:AJ154"/>
    <mergeCell ref="AK154:AL154"/>
    <mergeCell ref="AM154:AN154"/>
    <mergeCell ref="AO154:AP154"/>
    <mergeCell ref="AQ154:AR154"/>
    <mergeCell ref="AS154:AT154"/>
    <mergeCell ref="A127:C127"/>
    <mergeCell ref="AC133:AD133"/>
    <mergeCell ref="AE133:AF133"/>
    <mergeCell ref="AG133:AH133"/>
    <mergeCell ref="AI133:AJ133"/>
    <mergeCell ref="AK133:AL133"/>
    <mergeCell ref="AM133:AN133"/>
    <mergeCell ref="AO133:AP133"/>
    <mergeCell ref="AQ133:AR133"/>
    <mergeCell ref="AS133:AT133"/>
    <mergeCell ref="AC152:AD152"/>
    <mergeCell ref="AE152:AF152"/>
    <mergeCell ref="AG152:AH152"/>
    <mergeCell ref="AI152:AJ152"/>
    <mergeCell ref="AK152:AL152"/>
    <mergeCell ref="AM152:AN152"/>
    <mergeCell ref="AO152:AP152"/>
    <mergeCell ref="AQ152:AR152"/>
    <mergeCell ref="AS152:AT152"/>
    <mergeCell ref="J123:K123"/>
    <mergeCell ref="J122:K122"/>
    <mergeCell ref="J120:K120"/>
    <mergeCell ref="J118:K118"/>
    <mergeCell ref="J116:K116"/>
    <mergeCell ref="J114:K114"/>
    <mergeCell ref="J112:K112"/>
    <mergeCell ref="J110:K110"/>
    <mergeCell ref="J108:K108"/>
    <mergeCell ref="J106:K106"/>
    <mergeCell ref="J119:K119"/>
    <mergeCell ref="J117:K117"/>
    <mergeCell ref="J115:K115"/>
    <mergeCell ref="J105:K105"/>
    <mergeCell ref="J87:K87"/>
    <mergeCell ref="J88:K88"/>
    <mergeCell ref="J89:K89"/>
    <mergeCell ref="J90:K90"/>
    <mergeCell ref="J91:K91"/>
    <mergeCell ref="J92:K92"/>
    <mergeCell ref="J1:L1"/>
    <mergeCell ref="J2:L2"/>
    <mergeCell ref="J3:K3"/>
    <mergeCell ref="J4:K4"/>
    <mergeCell ref="J5:K5"/>
    <mergeCell ref="J6:K6"/>
    <mergeCell ref="J7:K7"/>
    <mergeCell ref="J8:K8"/>
    <mergeCell ref="J9:K9"/>
    <mergeCell ref="J11:K11"/>
    <mergeCell ref="J12:K12"/>
    <mergeCell ref="J15:K15"/>
    <mergeCell ref="J16:K16"/>
    <mergeCell ref="J20:K20"/>
    <mergeCell ref="J21:K21"/>
    <mergeCell ref="J22:K22"/>
    <mergeCell ref="J23:K23"/>
    <mergeCell ref="J24:K24"/>
    <mergeCell ref="J25:K25"/>
    <mergeCell ref="J26:K26"/>
    <mergeCell ref="J27:K27"/>
    <mergeCell ref="J19:K19"/>
    <mergeCell ref="J28:K28"/>
    <mergeCell ref="J17:K17"/>
    <mergeCell ref="J13:K13"/>
    <mergeCell ref="J30:K30"/>
    <mergeCell ref="J31:K31"/>
    <mergeCell ref="J32:K32"/>
    <mergeCell ref="J33:L33"/>
    <mergeCell ref="J34:L34"/>
    <mergeCell ref="J35:L35"/>
    <mergeCell ref="J39:K39"/>
    <mergeCell ref="J40:K40"/>
    <mergeCell ref="J41:K41"/>
    <mergeCell ref="J43:K43"/>
    <mergeCell ref="J44:K44"/>
    <mergeCell ref="J42:K42"/>
    <mergeCell ref="J45:K45"/>
    <mergeCell ref="J46:K46"/>
    <mergeCell ref="J58:K58"/>
    <mergeCell ref="J47:K47"/>
    <mergeCell ref="J48:K48"/>
    <mergeCell ref="J49:K49"/>
    <mergeCell ref="J50:K50"/>
    <mergeCell ref="J51:K51"/>
    <mergeCell ref="J52:K52"/>
    <mergeCell ref="J53:K53"/>
    <mergeCell ref="J54:K54"/>
    <mergeCell ref="J57:K57"/>
    <mergeCell ref="J56:K56"/>
    <mergeCell ref="J55:K55"/>
    <mergeCell ref="J59:K59"/>
    <mergeCell ref="J60:K60"/>
    <mergeCell ref="J107:K107"/>
    <mergeCell ref="AC156:AD156"/>
    <mergeCell ref="AE156:AF156"/>
    <mergeCell ref="AG156:AH156"/>
    <mergeCell ref="AI156:AJ156"/>
    <mergeCell ref="AK156:AL156"/>
    <mergeCell ref="AM156:AN156"/>
    <mergeCell ref="AO156:AP156"/>
    <mergeCell ref="AQ156:AR156"/>
    <mergeCell ref="AS156:AT156"/>
    <mergeCell ref="AM155:AN155"/>
    <mergeCell ref="AK155:AL155"/>
    <mergeCell ref="AI155:AJ155"/>
    <mergeCell ref="AG155:AH155"/>
    <mergeCell ref="AE155:AF155"/>
    <mergeCell ref="AC155:AD155"/>
    <mergeCell ref="AS155:AT155"/>
    <mergeCell ref="AQ155:AR155"/>
    <mergeCell ref="AO155:AP155"/>
    <mergeCell ref="V155:W155"/>
    <mergeCell ref="T155:U155"/>
    <mergeCell ref="R155:S155"/>
    <mergeCell ref="Z155:AA155"/>
    <mergeCell ref="X155:Y155"/>
    <mergeCell ref="D129:K129"/>
    <mergeCell ref="M129:Q129"/>
    <mergeCell ref="D127:Q127"/>
    <mergeCell ref="M149:Q149"/>
    <mergeCell ref="J67:K67"/>
    <mergeCell ref="J61:K61"/>
    <mergeCell ref="J62:K62"/>
    <mergeCell ref="J63:K63"/>
    <mergeCell ref="AC63:AD63"/>
    <mergeCell ref="AC62:AD62"/>
    <mergeCell ref="I94:J94"/>
    <mergeCell ref="U94:V94"/>
    <mergeCell ref="S94:T94"/>
    <mergeCell ref="Q94:R94"/>
    <mergeCell ref="W94:X94"/>
    <mergeCell ref="R99:S99"/>
    <mergeCell ref="J109:K109"/>
    <mergeCell ref="J113:K113"/>
    <mergeCell ref="J111:K111"/>
    <mergeCell ref="AC157:AD157"/>
    <mergeCell ref="AE157:AF157"/>
    <mergeCell ref="AG157:AH157"/>
    <mergeCell ref="AI157:AJ157"/>
    <mergeCell ref="AK157:AL157"/>
    <mergeCell ref="AM157:AN157"/>
    <mergeCell ref="AO157:AP157"/>
    <mergeCell ref="AQ157:AR157"/>
    <mergeCell ref="AS157:AT157"/>
    <mergeCell ref="AC158:AD158"/>
    <mergeCell ref="AE158:AF158"/>
    <mergeCell ref="AG158:AH158"/>
    <mergeCell ref="AI158:AJ158"/>
    <mergeCell ref="AK158:AL158"/>
    <mergeCell ref="AM158:AN158"/>
    <mergeCell ref="AO158:AP158"/>
    <mergeCell ref="AQ158:AR158"/>
    <mergeCell ref="AS158:AT158"/>
    <mergeCell ref="AC189:AD189"/>
    <mergeCell ref="AE189:AF189"/>
    <mergeCell ref="AG189:AH189"/>
    <mergeCell ref="AI189:AJ189"/>
    <mergeCell ref="AK189:AL189"/>
    <mergeCell ref="AM189:AN189"/>
    <mergeCell ref="AO189:AP189"/>
    <mergeCell ref="AQ189:AR189"/>
    <mergeCell ref="AS189:AT189"/>
    <mergeCell ref="J163:K163"/>
    <mergeCell ref="J165:K165"/>
    <mergeCell ref="J167:K167"/>
    <mergeCell ref="J169:K169"/>
    <mergeCell ref="D159:H159"/>
    <mergeCell ref="J161:K161"/>
    <mergeCell ref="I159:N159"/>
    <mergeCell ref="O159:S159"/>
    <mergeCell ref="T159:X159"/>
    <mergeCell ref="Y159:AC159"/>
    <mergeCell ref="AD159:AH159"/>
    <mergeCell ref="AI159:AM159"/>
    <mergeCell ref="AN159:AR159"/>
    <mergeCell ref="BW159:CA159"/>
    <mergeCell ref="BR159:BV159"/>
    <mergeCell ref="BM159:BQ159"/>
    <mergeCell ref="BH159:BL159"/>
    <mergeCell ref="BC159:BG159"/>
    <mergeCell ref="AX159:BB159"/>
    <mergeCell ref="CV159:CZ159"/>
    <mergeCell ref="CQ159:CU159"/>
    <mergeCell ref="CL159:CP159"/>
    <mergeCell ref="CG159:CK159"/>
    <mergeCell ref="CB159:CF159"/>
    <mergeCell ref="DF159:DJ159"/>
    <mergeCell ref="DA159:DE159"/>
    <mergeCell ref="DK159:DO159"/>
    <mergeCell ref="AS159:AW159"/>
    <mergeCell ref="D160:H160"/>
    <mergeCell ref="I160:N160"/>
    <mergeCell ref="O160:S160"/>
    <mergeCell ref="T160:X160"/>
    <mergeCell ref="Y160:AC160"/>
    <mergeCell ref="AD160:AH160"/>
    <mergeCell ref="AI160:AM160"/>
    <mergeCell ref="AN160:AR160"/>
    <mergeCell ref="BW160:CA160"/>
    <mergeCell ref="BR160:BV160"/>
    <mergeCell ref="BM160:BQ160"/>
    <mergeCell ref="BH160:BL160"/>
    <mergeCell ref="BC160:BG160"/>
    <mergeCell ref="AX160:BB160"/>
    <mergeCell ref="CV160:CZ160"/>
    <mergeCell ref="CQ160:CU160"/>
    <mergeCell ref="CL160:CP160"/>
    <mergeCell ref="CG160:CK160"/>
    <mergeCell ref="CB160:CF160"/>
    <mergeCell ref="DF160:DJ160"/>
    <mergeCell ref="DA160:DE160"/>
    <mergeCell ref="DK160:DO160"/>
    <mergeCell ref="AS160:AW160"/>
    <mergeCell ref="J162:K162"/>
    <mergeCell ref="J164:K164"/>
    <mergeCell ref="J168:K168"/>
    <mergeCell ref="J170:K170"/>
    <mergeCell ref="J166:K166"/>
    <mergeCell ref="J171:K171"/>
    <mergeCell ref="J172:K172"/>
    <mergeCell ref="U26:V26"/>
    <mergeCell ref="U27:V27"/>
    <mergeCell ref="U19:V19"/>
    <mergeCell ref="U21:V21"/>
  </mergeCells>
  <conditionalFormatting sqref="B68:B85">
    <cfRule type="cellIs" dxfId="10" priority="1" operator="greaterThanOrEqual" stopIfTrue="1">
      <formula>2</formula>
    </cfRule>
    <cfRule type="cellIs" dxfId="11" priority="2" operator="lessThan" stopIfTrue="1">
      <formula>1.1</formula>
    </cfRule>
    <cfRule type="cellIs" dxfId="12" priority="3" operator="between" stopIfTrue="1">
      <formula>1.1</formula>
      <formula>2</formula>
    </cfRule>
  </conditionalFormatting>
  <conditionalFormatting sqref="L68:L69 L71 L73:L74 L76 L78:L79 L81:L82">
    <cfRule type="cellIs" dxfId="13" priority="1" operator="lessThan" stopIfTrue="1">
      <formula>1</formula>
    </cfRule>
    <cfRule type="cellIs" dxfId="14" priority="2" operator="greaterThanOrEqual" stopIfTrue="1">
      <formula>2</formula>
    </cfRule>
    <cfRule type="cellIs" dxfId="15" priority="3" operator="between" stopIfTrue="1">
      <formula>1</formula>
      <formula>2</formula>
    </cfRule>
  </conditionalFormatting>
  <conditionalFormatting sqref="M68:P68 R68:Z68 N69:O69 Q69:S69 U69:Z70 R70:S70 M71:N71 P71:Z71 O72:Z72 N73 P73:Z73 M74:M75 O74:Z74 N75:O75 Q75:S75 U75:Z75 M76:O78 R76:Z76 P77:Z77 P78:S78 U78:Z78 M79:P79 R79:Z79 M80:N81 P80:S80 U80:Z80 O81:Z81 M82:Z82 P83:S83 U83:Z85 R84:S85 O133">
    <cfRule type="cellIs" dxfId="16" priority="1" operator="lessThanOrEqual" stopIfTrue="1">
      <formula>1</formula>
    </cfRule>
    <cfRule type="cellIs" dxfId="17" priority="2" operator="greaterThanOrEqual" stopIfTrue="1">
      <formula>2</formula>
    </cfRule>
    <cfRule type="cellIs" dxfId="18" priority="3" operator="between" stopIfTrue="1">
      <formula>1.1</formula>
      <formula>2</formula>
    </cfRule>
  </conditionalFormatting>
  <conditionalFormatting sqref="L72">
    <cfRule type="cellIs" dxfId="19" priority="1" operator="lessThan" stopIfTrue="1">
      <formula>1</formula>
    </cfRule>
    <cfRule type="cellIs" dxfId="20" priority="2" operator="greaterThanOrEqual" stopIfTrue="1">
      <formula>2</formula>
    </cfRule>
    <cfRule type="cellIs" dxfId="21" priority="3" operator="between" stopIfTrue="1">
      <formula>1.1</formula>
      <formula>2</formula>
    </cfRule>
  </conditionalFormatting>
  <conditionalFormatting sqref="B88:B91 L88:Z88 M89:Z91 B150:B153 M150:O150 Q151 P153 B154 M154 O154:P154">
    <cfRule type="cellIs" dxfId="22" priority="1" operator="lessThan" stopIfTrue="1">
      <formula>20</formula>
    </cfRule>
    <cfRule type="cellIs" dxfId="23" priority="2" operator="between" stopIfTrue="1">
      <formula>20</formula>
      <formula>30</formula>
    </cfRule>
    <cfRule type="cellIs" dxfId="24" priority="3" operator="greaterThan" stopIfTrue="1">
      <formula>30</formula>
    </cfRule>
  </conditionalFormatting>
  <conditionalFormatting sqref="B130:B147">
    <cfRule type="cellIs" dxfId="25" priority="1" operator="lessThan" stopIfTrue="1">
      <formula>1.1</formula>
    </cfRule>
    <cfRule type="cellIs" dxfId="26" priority="2" operator="between" stopIfTrue="1">
      <formula>1.1</formula>
      <formula>2</formula>
    </cfRule>
    <cfRule type="cellIs" dxfId="27" priority="3" operator="greaterThanOrEqual" stopIfTrue="1">
      <formula>2</formula>
    </cfRule>
  </conditionalFormatting>
  <conditionalFormatting sqref="M130:Q131 M133:N135 P133:Q133 O134:Q134 O135:P135 M136:Q136 Q137 M138:Q138 M139:O141 P140:Q141 N142 Q142:Q143 M143:O144 P144 Q145">
    <cfRule type="cellIs" dxfId="28" priority="1" operator="lessThanOrEqual" stopIfTrue="1">
      <formula>1</formula>
    </cfRule>
    <cfRule type="cellIs" dxfId="29" priority="2" operator="between" stopIfTrue="1">
      <formula>1.1</formula>
      <formula>2</formula>
    </cfRule>
    <cfRule type="cellIs" dxfId="30" priority="3" operator="greaterThanOrEqual" stopIfTrue="1">
      <formula>2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O31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14.2" customHeight="1" outlineLevelRow="0" outlineLevelCol="0"/>
  <cols>
    <col min="1" max="41" width="13.3516" style="1889" customWidth="1"/>
    <col min="42" max="16384" width="16.3516" style="1889" customWidth="1"/>
  </cols>
  <sheetData>
    <row r="1" ht="14.6" customHeight="1">
      <c r="A1" t="s" s="1778">
        <v>373</v>
      </c>
      <c r="B1" s="1778"/>
      <c r="C1" s="1778"/>
      <c r="D1" s="1778"/>
      <c r="E1" s="1778"/>
      <c r="F1" s="1778"/>
      <c r="G1" s="1778"/>
      <c r="H1" s="1778"/>
      <c r="I1" s="1778"/>
      <c r="J1" s="1778"/>
      <c r="K1" s="1778"/>
      <c r="L1" s="1778"/>
      <c r="M1" s="1778"/>
      <c r="N1" s="1778"/>
      <c r="O1" s="1778"/>
      <c r="P1" s="1778"/>
      <c r="Q1" s="1778"/>
      <c r="R1" s="1778"/>
      <c r="S1" s="1778"/>
      <c r="T1" s="1778"/>
      <c r="U1" s="1778"/>
      <c r="V1" s="1778"/>
      <c r="W1" s="1778"/>
      <c r="X1" s="1778"/>
      <c r="Y1" s="1778"/>
      <c r="Z1" s="1778"/>
      <c r="AA1" s="1778"/>
      <c r="AB1" s="1778"/>
      <c r="AC1" s="1778"/>
      <c r="AD1" s="1778"/>
      <c r="AE1" s="1778"/>
      <c r="AF1" s="1778"/>
      <c r="AG1" s="1778"/>
      <c r="AH1" s="1778"/>
      <c r="AI1" s="1778"/>
      <c r="AJ1" s="1778"/>
      <c r="AK1" s="1778"/>
      <c r="AL1" s="1778"/>
      <c r="AM1" s="1778"/>
      <c r="AN1" s="1778"/>
      <c r="AO1" s="1778"/>
    </row>
    <row r="2" ht="18.65" customHeight="1">
      <c r="A2" t="s" s="1779">
        <v>485</v>
      </c>
      <c r="B2" t="s" s="1780">
        <v>68</v>
      </c>
      <c r="C2" s="1781"/>
      <c r="D2" s="1782"/>
      <c r="E2" t="s" s="1783">
        <v>418</v>
      </c>
      <c r="F2" s="1782"/>
      <c r="G2" s="1782"/>
      <c r="H2" s="1782"/>
      <c r="I2" s="1782"/>
      <c r="J2" s="1782"/>
      <c r="K2" s="1782"/>
      <c r="L2" s="1782"/>
      <c r="M2" s="1782"/>
      <c r="N2" s="1782"/>
      <c r="O2" s="1782"/>
      <c r="P2" t="s" s="1784">
        <v>419</v>
      </c>
      <c r="Q2" s="1782"/>
      <c r="R2" s="1782"/>
      <c r="S2" s="1782"/>
      <c r="T2" s="1782"/>
      <c r="U2" s="1782"/>
      <c r="V2" s="1782"/>
      <c r="W2" s="1785"/>
      <c r="X2" t="s" s="1786">
        <v>420</v>
      </c>
      <c r="Y2" s="1782"/>
      <c r="Z2" s="1782"/>
      <c r="AA2" s="1782"/>
      <c r="AB2" s="1782"/>
      <c r="AC2" s="1782"/>
      <c r="AD2" s="1782"/>
      <c r="AE2" s="1785"/>
      <c r="AF2" t="s" s="1787">
        <v>421</v>
      </c>
      <c r="AG2" s="1782"/>
      <c r="AH2" s="1782"/>
      <c r="AI2" s="1785"/>
      <c r="AJ2" t="s" s="1786">
        <v>422</v>
      </c>
      <c r="AK2" s="1782"/>
      <c r="AL2" s="1782"/>
      <c r="AM2" s="1782"/>
      <c r="AN2" s="1785"/>
      <c r="AO2" s="1871"/>
    </row>
    <row r="3" ht="39.7" customHeight="1">
      <c r="A3" s="1788">
        <v>2003</v>
      </c>
      <c r="B3" t="s" s="1789">
        <v>423</v>
      </c>
      <c r="C3" s="1790"/>
      <c r="D3" t="s" s="1791">
        <v>424</v>
      </c>
      <c r="E3" t="s" s="1792">
        <v>425</v>
      </c>
      <c r="F3" t="s" s="1793">
        <v>426</v>
      </c>
      <c r="G3" t="s" s="1794">
        <v>427</v>
      </c>
      <c r="H3" t="s" s="1793">
        <v>428</v>
      </c>
      <c r="I3" t="s" s="1794">
        <v>429</v>
      </c>
      <c r="J3" t="s" s="1793">
        <v>430</v>
      </c>
      <c r="K3" t="s" s="1794">
        <v>431</v>
      </c>
      <c r="L3" t="s" s="1793">
        <v>432</v>
      </c>
      <c r="M3" t="s" s="1794">
        <v>433</v>
      </c>
      <c r="N3" t="s" s="1793">
        <v>434</v>
      </c>
      <c r="O3" t="s" s="1795">
        <v>435</v>
      </c>
      <c r="P3" t="s" s="1796">
        <v>436</v>
      </c>
      <c r="Q3" t="s" s="1794">
        <v>437</v>
      </c>
      <c r="R3" t="s" s="1793">
        <v>438</v>
      </c>
      <c r="S3" t="s" s="1794">
        <v>439</v>
      </c>
      <c r="T3" t="s" s="1793">
        <v>440</v>
      </c>
      <c r="U3" t="s" s="1794">
        <v>441</v>
      </c>
      <c r="V3" t="s" s="1793">
        <v>442</v>
      </c>
      <c r="W3" t="s" s="1795">
        <v>443</v>
      </c>
      <c r="X3" t="s" s="1796">
        <v>444</v>
      </c>
      <c r="Y3" t="s" s="1794">
        <v>445</v>
      </c>
      <c r="Z3" t="s" s="1793">
        <v>446</v>
      </c>
      <c r="AA3" t="s" s="1794">
        <v>447</v>
      </c>
      <c r="AB3" t="s" s="1793">
        <v>448</v>
      </c>
      <c r="AC3" t="s" s="1794">
        <v>449</v>
      </c>
      <c r="AD3" t="s" s="1793">
        <v>450</v>
      </c>
      <c r="AE3" t="s" s="1795">
        <v>451</v>
      </c>
      <c r="AF3" t="s" s="1796">
        <v>452</v>
      </c>
      <c r="AG3" t="s" s="1794">
        <v>453</v>
      </c>
      <c r="AH3" t="s" s="1793">
        <v>471</v>
      </c>
      <c r="AI3" t="s" s="1795">
        <v>455</v>
      </c>
      <c r="AJ3" t="s" s="1796">
        <v>456</v>
      </c>
      <c r="AK3" t="s" s="1794">
        <v>457</v>
      </c>
      <c r="AL3" t="s" s="1793">
        <v>339</v>
      </c>
      <c r="AM3" t="s" s="1794">
        <v>458</v>
      </c>
      <c r="AN3" t="s" s="1793">
        <v>459</v>
      </c>
      <c r="AO3" t="s" s="1793">
        <v>466</v>
      </c>
    </row>
    <row r="4" ht="18.25" customHeight="1">
      <c r="A4" s="1797"/>
      <c r="B4" s="1798">
        <v>42976</v>
      </c>
      <c r="C4" s="1799"/>
      <c r="D4" s="1872"/>
      <c r="E4" s="1801"/>
      <c r="F4" s="1802"/>
      <c r="G4" s="1803"/>
      <c r="H4" s="1802"/>
      <c r="I4" s="1804"/>
      <c r="J4" s="1802"/>
      <c r="K4" s="1803"/>
      <c r="L4" s="1802"/>
      <c r="M4" s="1803"/>
      <c r="N4" s="1802"/>
      <c r="O4" s="1805"/>
      <c r="P4" s="1806"/>
      <c r="Q4" s="1803"/>
      <c r="R4" s="1802"/>
      <c r="S4" s="1803"/>
      <c r="T4" s="1802"/>
      <c r="U4" s="1803"/>
      <c r="V4" s="1802"/>
      <c r="W4" s="1805"/>
      <c r="X4" s="1806"/>
      <c r="Y4" s="1803"/>
      <c r="Z4" s="1802"/>
      <c r="AA4" s="1803"/>
      <c r="AB4" s="1802"/>
      <c r="AC4" s="1803"/>
      <c r="AD4" s="1802"/>
      <c r="AE4" s="1805"/>
      <c r="AF4" s="1808"/>
      <c r="AG4" s="1809"/>
      <c r="AH4" s="1810"/>
      <c r="AI4" s="1811"/>
      <c r="AJ4" s="1806"/>
      <c r="AK4" s="1803"/>
      <c r="AL4" s="1802"/>
      <c r="AM4" s="1803"/>
      <c r="AN4" s="1812"/>
      <c r="AO4" s="1874"/>
    </row>
    <row r="5" ht="18.25" customHeight="1">
      <c r="A5" s="1813"/>
      <c r="B5" s="1814">
        <v>43091</v>
      </c>
      <c r="C5" s="1815"/>
      <c r="D5" s="1846"/>
      <c r="E5" s="1817"/>
      <c r="F5" s="1818"/>
      <c r="G5" s="1819"/>
      <c r="H5" s="1818"/>
      <c r="I5" s="1820"/>
      <c r="J5" s="1818"/>
      <c r="K5" s="1819"/>
      <c r="L5" s="1818"/>
      <c r="M5" s="1819"/>
      <c r="N5" s="1818"/>
      <c r="O5" s="1821"/>
      <c r="P5" s="1822"/>
      <c r="Q5" s="1819"/>
      <c r="R5" s="1818"/>
      <c r="S5" s="1819"/>
      <c r="T5" s="1818"/>
      <c r="U5" s="1819"/>
      <c r="V5" s="1818"/>
      <c r="W5" s="1821"/>
      <c r="X5" s="1822"/>
      <c r="Y5" s="1819"/>
      <c r="Z5" s="1818"/>
      <c r="AA5" s="1819"/>
      <c r="AB5" s="1818"/>
      <c r="AC5" s="1819"/>
      <c r="AD5" s="1818"/>
      <c r="AE5" s="1821"/>
      <c r="AF5" s="1824"/>
      <c r="AG5" s="1825"/>
      <c r="AH5" s="1826"/>
      <c r="AI5" s="1827"/>
      <c r="AJ5" s="1822"/>
      <c r="AK5" s="1819"/>
      <c r="AL5" s="1818"/>
      <c r="AM5" s="1819"/>
      <c r="AN5" s="1828"/>
      <c r="AO5" s="1875"/>
    </row>
    <row r="6" ht="18.25" customHeight="1">
      <c r="A6" s="1813"/>
      <c r="B6" s="1798">
        <v>43327</v>
      </c>
      <c r="C6" s="1799"/>
      <c r="D6" s="1872"/>
      <c r="E6" s="1801"/>
      <c r="F6" s="1802"/>
      <c r="G6" s="1803"/>
      <c r="H6" s="1802"/>
      <c r="I6" s="1804"/>
      <c r="J6" s="1802"/>
      <c r="K6" s="1803"/>
      <c r="L6" s="1802"/>
      <c r="M6" s="1803"/>
      <c r="N6" s="1802"/>
      <c r="O6" s="1805"/>
      <c r="P6" s="1806"/>
      <c r="Q6" s="1803"/>
      <c r="R6" s="1802"/>
      <c r="S6" s="1803"/>
      <c r="T6" s="1802"/>
      <c r="U6" s="1803"/>
      <c r="V6" s="1802"/>
      <c r="W6" s="1805"/>
      <c r="X6" s="1806"/>
      <c r="Y6" s="1803"/>
      <c r="Z6" s="1802"/>
      <c r="AA6" s="1803"/>
      <c r="AB6" s="1802"/>
      <c r="AC6" s="1803"/>
      <c r="AD6" s="1802"/>
      <c r="AE6" s="1805"/>
      <c r="AF6" s="1808"/>
      <c r="AG6" s="1829"/>
      <c r="AH6" s="1810"/>
      <c r="AI6" s="1811"/>
      <c r="AJ6" s="1806"/>
      <c r="AK6" s="1803"/>
      <c r="AL6" s="1802"/>
      <c r="AM6" s="1803"/>
      <c r="AN6" s="1812"/>
      <c r="AO6" s="1874"/>
    </row>
    <row r="7" ht="18.25" customHeight="1">
      <c r="A7" s="1813"/>
      <c r="B7" s="1831">
        <v>43403</v>
      </c>
      <c r="C7" s="1832"/>
      <c r="D7" s="1848"/>
      <c r="E7" s="1834"/>
      <c r="F7" s="1835"/>
      <c r="G7" s="1836"/>
      <c r="H7" s="1835"/>
      <c r="I7" s="1837"/>
      <c r="J7" s="1835"/>
      <c r="K7" s="1836"/>
      <c r="L7" s="1835"/>
      <c r="M7" s="1836"/>
      <c r="N7" s="1835"/>
      <c r="O7" s="1838"/>
      <c r="P7" s="1839"/>
      <c r="Q7" s="1836"/>
      <c r="R7" s="1835"/>
      <c r="S7" s="1836"/>
      <c r="T7" s="1835"/>
      <c r="U7" s="1836"/>
      <c r="V7" s="1835"/>
      <c r="W7" s="1838"/>
      <c r="X7" s="1839"/>
      <c r="Y7" s="1836"/>
      <c r="Z7" s="1835"/>
      <c r="AA7" s="1836"/>
      <c r="AB7" s="1835"/>
      <c r="AC7" s="1836"/>
      <c r="AD7" s="1835"/>
      <c r="AE7" s="1838"/>
      <c r="AF7" s="1840"/>
      <c r="AG7" s="1841"/>
      <c r="AH7" s="1842"/>
      <c r="AI7" s="1843"/>
      <c r="AJ7" s="1839"/>
      <c r="AK7" s="1836"/>
      <c r="AL7" s="1835"/>
      <c r="AM7" s="1836"/>
      <c r="AN7" s="1849"/>
      <c r="AO7" s="1877"/>
    </row>
    <row r="8" ht="18.25" customHeight="1">
      <c r="A8" s="1813"/>
      <c r="B8" s="1814">
        <v>43416</v>
      </c>
      <c r="C8" s="1815"/>
      <c r="D8" s="1846"/>
      <c r="E8" s="1817"/>
      <c r="F8" s="1818"/>
      <c r="G8" s="1819"/>
      <c r="H8" s="1818"/>
      <c r="I8" s="1820"/>
      <c r="J8" s="1818"/>
      <c r="K8" s="1819"/>
      <c r="L8" s="1818"/>
      <c r="M8" s="1819"/>
      <c r="N8" s="1818"/>
      <c r="O8" s="1821"/>
      <c r="P8" s="1822"/>
      <c r="Q8" s="1819"/>
      <c r="R8" s="1818"/>
      <c r="S8" s="1819"/>
      <c r="T8" s="1818"/>
      <c r="U8" s="1819"/>
      <c r="V8" s="1818"/>
      <c r="W8" s="1821"/>
      <c r="X8" s="1822"/>
      <c r="Y8" s="1819"/>
      <c r="Z8" s="1818"/>
      <c r="AA8" s="1819"/>
      <c r="AB8" s="1818"/>
      <c r="AC8" s="1819"/>
      <c r="AD8" s="1818"/>
      <c r="AE8" s="1821"/>
      <c r="AF8" s="1824"/>
      <c r="AG8" s="1847"/>
      <c r="AH8" s="1826"/>
      <c r="AI8" s="1827"/>
      <c r="AJ8" s="1822"/>
      <c r="AK8" s="1819"/>
      <c r="AL8" s="1818"/>
      <c r="AM8" s="1819"/>
      <c r="AN8" s="1828"/>
      <c r="AO8" s="1875"/>
    </row>
    <row r="9" ht="18.25" customHeight="1">
      <c r="A9" s="1813"/>
      <c r="B9" s="1798">
        <v>43468</v>
      </c>
      <c r="C9" s="1799"/>
      <c r="D9" s="1872"/>
      <c r="E9" s="1801"/>
      <c r="F9" s="1802"/>
      <c r="G9" s="1803"/>
      <c r="H9" s="1802"/>
      <c r="I9" s="1804"/>
      <c r="J9" s="1802"/>
      <c r="K9" s="1803"/>
      <c r="L9" s="1802"/>
      <c r="M9" s="1803"/>
      <c r="N9" s="1802"/>
      <c r="O9" s="1805"/>
      <c r="P9" s="1806"/>
      <c r="Q9" s="1803"/>
      <c r="R9" s="1802"/>
      <c r="S9" s="1803"/>
      <c r="T9" s="1802"/>
      <c r="U9" s="1803"/>
      <c r="V9" s="1802"/>
      <c r="W9" s="1805"/>
      <c r="X9" s="1806"/>
      <c r="Y9" s="1803"/>
      <c r="Z9" s="1802"/>
      <c r="AA9" s="1803"/>
      <c r="AB9" s="1802"/>
      <c r="AC9" s="1803"/>
      <c r="AD9" s="1802"/>
      <c r="AE9" s="1805"/>
      <c r="AF9" s="1808"/>
      <c r="AG9" s="1809"/>
      <c r="AH9" s="1810"/>
      <c r="AI9" s="1811"/>
      <c r="AJ9" s="1806"/>
      <c r="AK9" s="1803"/>
      <c r="AL9" s="1802"/>
      <c r="AM9" s="1803"/>
      <c r="AN9" s="1812"/>
      <c r="AO9" s="1874"/>
    </row>
    <row r="10" ht="18.25" customHeight="1">
      <c r="A10" s="1813"/>
      <c r="B10" s="1831">
        <v>43469</v>
      </c>
      <c r="C10" s="1832"/>
      <c r="D10" s="1848"/>
      <c r="E10" s="1834"/>
      <c r="F10" s="1835"/>
      <c r="G10" s="1836"/>
      <c r="H10" s="1835"/>
      <c r="I10" s="1837"/>
      <c r="J10" s="1835"/>
      <c r="K10" s="1836"/>
      <c r="L10" s="1835"/>
      <c r="M10" s="1836"/>
      <c r="N10" s="1835"/>
      <c r="O10" s="1838"/>
      <c r="P10" s="1839"/>
      <c r="Q10" s="1836"/>
      <c r="R10" s="1835"/>
      <c r="S10" s="1836"/>
      <c r="T10" s="1835"/>
      <c r="U10" s="1836"/>
      <c r="V10" s="1835"/>
      <c r="W10" s="1838"/>
      <c r="X10" s="1839"/>
      <c r="Y10" s="1836"/>
      <c r="Z10" s="1835"/>
      <c r="AA10" s="1836"/>
      <c r="AB10" s="1835"/>
      <c r="AC10" s="1836"/>
      <c r="AD10" s="1835"/>
      <c r="AE10" s="1838"/>
      <c r="AF10" s="1840"/>
      <c r="AG10" s="1841"/>
      <c r="AH10" s="1842"/>
      <c r="AI10" s="1843"/>
      <c r="AJ10" s="1839"/>
      <c r="AK10" s="1836"/>
      <c r="AL10" s="1835"/>
      <c r="AM10" s="1836"/>
      <c r="AN10" s="1849"/>
      <c r="AO10" s="1877"/>
    </row>
    <row r="11" ht="18.25" customHeight="1">
      <c r="A11" s="1813"/>
      <c r="B11" s="1831">
        <v>43470</v>
      </c>
      <c r="C11" s="1832"/>
      <c r="D11" s="1848"/>
      <c r="E11" s="1834"/>
      <c r="F11" s="1835"/>
      <c r="G11" s="1836"/>
      <c r="H11" s="1835"/>
      <c r="I11" s="1837"/>
      <c r="J11" s="1835"/>
      <c r="K11" s="1836"/>
      <c r="L11" s="1835"/>
      <c r="M11" s="1836"/>
      <c r="N11" s="1835"/>
      <c r="O11" s="1838"/>
      <c r="P11" s="1839"/>
      <c r="Q11" s="1836"/>
      <c r="R11" s="1835"/>
      <c r="S11" s="1836"/>
      <c r="T11" s="1835"/>
      <c r="U11" s="1836"/>
      <c r="V11" s="1835"/>
      <c r="W11" s="1838"/>
      <c r="X11" s="1839"/>
      <c r="Y11" s="1836"/>
      <c r="Z11" s="1835"/>
      <c r="AA11" s="1836"/>
      <c r="AB11" s="1835"/>
      <c r="AC11" s="1836"/>
      <c r="AD11" s="1835"/>
      <c r="AE11" s="1838"/>
      <c r="AF11" s="1840"/>
      <c r="AG11" s="1841"/>
      <c r="AH11" s="1842"/>
      <c r="AI11" s="1843"/>
      <c r="AJ11" s="1839"/>
      <c r="AK11" s="1836"/>
      <c r="AL11" s="1835"/>
      <c r="AM11" s="1836"/>
      <c r="AN11" s="1849"/>
      <c r="AO11" s="1877"/>
    </row>
    <row r="12" ht="18.25" customHeight="1">
      <c r="A12" s="1813"/>
      <c r="B12" s="1831">
        <v>43471</v>
      </c>
      <c r="C12" s="1832"/>
      <c r="D12" s="1848"/>
      <c r="E12" s="1834"/>
      <c r="F12" s="1835"/>
      <c r="G12" s="1836"/>
      <c r="H12" s="1835"/>
      <c r="I12" s="1837"/>
      <c r="J12" s="1835"/>
      <c r="K12" s="1836"/>
      <c r="L12" s="1835"/>
      <c r="M12" s="1836"/>
      <c r="N12" s="1835"/>
      <c r="O12" s="1838"/>
      <c r="P12" s="1839"/>
      <c r="Q12" s="1836"/>
      <c r="R12" s="1835"/>
      <c r="S12" s="1836"/>
      <c r="T12" s="1835"/>
      <c r="U12" s="1836"/>
      <c r="V12" s="1835"/>
      <c r="W12" s="1838"/>
      <c r="X12" s="1839"/>
      <c r="Y12" s="1836"/>
      <c r="Z12" s="1835"/>
      <c r="AA12" s="1836"/>
      <c r="AB12" s="1835"/>
      <c r="AC12" s="1836"/>
      <c r="AD12" s="1835"/>
      <c r="AE12" s="1838"/>
      <c r="AF12" s="1840"/>
      <c r="AG12" s="1841"/>
      <c r="AH12" s="1842"/>
      <c r="AI12" s="1843"/>
      <c r="AJ12" s="1839"/>
      <c r="AK12" s="1836"/>
      <c r="AL12" s="1835"/>
      <c r="AM12" s="1836"/>
      <c r="AN12" s="1849"/>
      <c r="AO12" s="1877"/>
    </row>
    <row r="13" ht="18.25" customHeight="1">
      <c r="A13" s="1813"/>
      <c r="B13" s="1831">
        <v>43639</v>
      </c>
      <c r="C13" s="1832"/>
      <c r="D13" s="1848"/>
      <c r="E13" s="1834"/>
      <c r="F13" s="1835"/>
      <c r="G13" s="1836"/>
      <c r="H13" s="1835"/>
      <c r="I13" s="1837"/>
      <c r="J13" s="1835"/>
      <c r="K13" s="1836"/>
      <c r="L13" s="1835"/>
      <c r="M13" s="1836"/>
      <c r="N13" s="1835"/>
      <c r="O13" s="1838"/>
      <c r="P13" s="1839"/>
      <c r="Q13" s="1836"/>
      <c r="R13" s="1835"/>
      <c r="S13" s="1836"/>
      <c r="T13" s="1835"/>
      <c r="U13" s="1836"/>
      <c r="V13" s="1835"/>
      <c r="W13" s="1838"/>
      <c r="X13" s="1839"/>
      <c r="Y13" s="1836"/>
      <c r="Z13" s="1835"/>
      <c r="AA13" s="1836"/>
      <c r="AB13" s="1835"/>
      <c r="AC13" s="1836"/>
      <c r="AD13" s="1835"/>
      <c r="AE13" s="1838"/>
      <c r="AF13" s="1840"/>
      <c r="AG13" s="1841"/>
      <c r="AH13" s="1842"/>
      <c r="AI13" s="1843"/>
      <c r="AJ13" s="1839"/>
      <c r="AK13" s="1836"/>
      <c r="AL13" s="1835"/>
      <c r="AM13" s="1836"/>
      <c r="AN13" s="1849"/>
      <c r="AO13" s="1877"/>
    </row>
    <row r="14" ht="18.25" customHeight="1">
      <c r="A14" s="1813"/>
      <c r="B14" s="1831">
        <v>43646</v>
      </c>
      <c r="C14" s="1832"/>
      <c r="D14" s="1848"/>
      <c r="E14" s="1834"/>
      <c r="F14" s="1835"/>
      <c r="G14" s="1836"/>
      <c r="H14" s="1835"/>
      <c r="I14" s="1837"/>
      <c r="J14" s="1835"/>
      <c r="K14" s="1836"/>
      <c r="L14" s="1835"/>
      <c r="M14" s="1836"/>
      <c r="N14" s="1835"/>
      <c r="O14" s="1838"/>
      <c r="P14" s="1839"/>
      <c r="Q14" s="1836"/>
      <c r="R14" s="1835"/>
      <c r="S14" s="1836"/>
      <c r="T14" s="1835"/>
      <c r="U14" s="1836"/>
      <c r="V14" s="1835"/>
      <c r="W14" s="1838"/>
      <c r="X14" s="1839"/>
      <c r="Y14" s="1836"/>
      <c r="Z14" s="1835"/>
      <c r="AA14" s="1836"/>
      <c r="AB14" s="1835"/>
      <c r="AC14" s="1836"/>
      <c r="AD14" s="1835"/>
      <c r="AE14" s="1838"/>
      <c r="AF14" s="1840"/>
      <c r="AG14" s="1841"/>
      <c r="AH14" s="1842"/>
      <c r="AI14" s="1843"/>
      <c r="AJ14" s="1839"/>
      <c r="AK14" s="1836"/>
      <c r="AL14" s="1835"/>
      <c r="AM14" s="1836"/>
      <c r="AN14" s="1849"/>
      <c r="AO14" s="1877"/>
    </row>
    <row r="15" ht="18.25" customHeight="1">
      <c r="A15" s="1813"/>
      <c r="B15" s="1831">
        <v>43673</v>
      </c>
      <c r="C15" s="1832"/>
      <c r="D15" s="1848"/>
      <c r="E15" s="1834"/>
      <c r="F15" s="1835"/>
      <c r="G15" s="1836"/>
      <c r="H15" s="1835"/>
      <c r="I15" s="1837"/>
      <c r="J15" s="1835"/>
      <c r="K15" s="1836"/>
      <c r="L15" s="1835"/>
      <c r="M15" s="1836"/>
      <c r="N15" s="1835"/>
      <c r="O15" s="1838"/>
      <c r="P15" s="1839"/>
      <c r="Q15" s="1836"/>
      <c r="R15" s="1835"/>
      <c r="S15" s="1836"/>
      <c r="T15" s="1835"/>
      <c r="U15" s="1836"/>
      <c r="V15" s="1835"/>
      <c r="W15" s="1838"/>
      <c r="X15" s="1839"/>
      <c r="Y15" s="1836"/>
      <c r="Z15" s="1835"/>
      <c r="AA15" s="1836"/>
      <c r="AB15" s="1835"/>
      <c r="AC15" s="1836"/>
      <c r="AD15" s="1835"/>
      <c r="AE15" s="1838"/>
      <c r="AF15" s="1840"/>
      <c r="AG15" s="1853"/>
      <c r="AH15" s="1854"/>
      <c r="AI15" s="1843"/>
      <c r="AJ15" s="1839"/>
      <c r="AK15" s="1836"/>
      <c r="AL15" s="1835"/>
      <c r="AM15" s="1836"/>
      <c r="AN15" s="1849"/>
      <c r="AO15" s="1877"/>
    </row>
    <row r="16" ht="18.25" customHeight="1">
      <c r="A16" s="1813"/>
      <c r="B16" s="1814">
        <v>43693</v>
      </c>
      <c r="C16" s="1815"/>
      <c r="D16" s="1846"/>
      <c r="E16" s="1817"/>
      <c r="F16" s="1818"/>
      <c r="G16" s="1819"/>
      <c r="H16" s="1818"/>
      <c r="I16" s="1820"/>
      <c r="J16" s="1818"/>
      <c r="K16" s="1819"/>
      <c r="L16" s="1818"/>
      <c r="M16" s="1819"/>
      <c r="N16" s="1818"/>
      <c r="O16" s="1821"/>
      <c r="P16" s="1822"/>
      <c r="Q16" s="1819"/>
      <c r="R16" s="1818"/>
      <c r="S16" s="1819"/>
      <c r="T16" s="1818"/>
      <c r="U16" s="1819"/>
      <c r="V16" s="1818"/>
      <c r="W16" s="1821"/>
      <c r="X16" s="1822"/>
      <c r="Y16" s="1819"/>
      <c r="Z16" s="1818"/>
      <c r="AA16" s="1819"/>
      <c r="AB16" s="1818"/>
      <c r="AC16" s="1819"/>
      <c r="AD16" s="1818"/>
      <c r="AE16" s="1821"/>
      <c r="AF16" s="1824"/>
      <c r="AG16" s="1847"/>
      <c r="AH16" s="1826"/>
      <c r="AI16" s="1827"/>
      <c r="AJ16" s="1822"/>
      <c r="AK16" s="1819"/>
      <c r="AL16" s="1818"/>
      <c r="AM16" s="1819"/>
      <c r="AN16" s="1828"/>
      <c r="AO16" s="1875"/>
    </row>
    <row r="17" ht="18.25" customHeight="1">
      <c r="A17" s="1813"/>
      <c r="B17" s="1798">
        <v>43837</v>
      </c>
      <c r="C17" s="1799"/>
      <c r="D17" s="1800">
        <v>85.40000000000001</v>
      </c>
      <c r="E17" s="1878">
        <v>185</v>
      </c>
      <c r="F17" s="1810">
        <v>46.3</v>
      </c>
      <c r="G17" s="1809">
        <v>5.4</v>
      </c>
      <c r="H17" s="1810">
        <v>80</v>
      </c>
      <c r="I17" s="1859">
        <v>0.063</v>
      </c>
      <c r="J17" s="1810">
        <v>32</v>
      </c>
      <c r="K17" s="1809">
        <v>32</v>
      </c>
      <c r="L17" s="1810">
        <v>101</v>
      </c>
      <c r="M17" s="1809">
        <v>82</v>
      </c>
      <c r="N17" s="1810">
        <v>56</v>
      </c>
      <c r="O17" s="1860">
        <v>55</v>
      </c>
      <c r="P17" s="1807">
        <v>3</v>
      </c>
      <c r="Q17" s="1809">
        <v>3</v>
      </c>
      <c r="R17" s="1810">
        <v>3</v>
      </c>
      <c r="S17" s="1809">
        <v>2</v>
      </c>
      <c r="T17" s="1810">
        <v>3</v>
      </c>
      <c r="U17" s="1809">
        <v>3</v>
      </c>
      <c r="V17" s="1810">
        <v>2</v>
      </c>
      <c r="W17" s="1860">
        <v>19</v>
      </c>
      <c r="X17" s="1807">
        <v>67</v>
      </c>
      <c r="Y17" s="1809">
        <v>244</v>
      </c>
      <c r="Z17" s="1810">
        <v>164</v>
      </c>
      <c r="AA17" s="1809">
        <v>178</v>
      </c>
      <c r="AB17" s="1802"/>
      <c r="AC17" s="1803"/>
      <c r="AD17" s="1802"/>
      <c r="AE17" s="1805"/>
      <c r="AF17" s="1808">
        <v>3.518518518518518e-05</v>
      </c>
      <c r="AG17" s="1809">
        <v>12.5</v>
      </c>
      <c r="AH17" s="1810"/>
      <c r="AI17" s="1811">
        <v>0.0001894675925925926</v>
      </c>
      <c r="AJ17" s="1807">
        <v>94</v>
      </c>
      <c r="AK17" s="1809">
        <v>95</v>
      </c>
      <c r="AL17" s="1810">
        <v>12</v>
      </c>
      <c r="AM17" s="1809">
        <v>150</v>
      </c>
      <c r="AN17" s="1830">
        <v>92</v>
      </c>
      <c r="AO17" s="1874"/>
    </row>
    <row r="18" ht="18.25" customHeight="1">
      <c r="A18" s="1813"/>
      <c r="B18" s="1831">
        <v>43982</v>
      </c>
      <c r="C18" s="1832"/>
      <c r="D18" s="1848"/>
      <c r="E18" s="1834"/>
      <c r="F18" s="1835"/>
      <c r="G18" s="1836"/>
      <c r="H18" s="1835"/>
      <c r="I18" s="1837"/>
      <c r="J18" s="1835"/>
      <c r="K18" s="1836"/>
      <c r="L18" s="1835"/>
      <c r="M18" s="1836"/>
      <c r="N18" s="1835"/>
      <c r="O18" s="1838"/>
      <c r="P18" s="1839"/>
      <c r="Q18" s="1836"/>
      <c r="R18" s="1835"/>
      <c r="S18" s="1836"/>
      <c r="T18" s="1835"/>
      <c r="U18" s="1836"/>
      <c r="V18" s="1835"/>
      <c r="W18" s="1838"/>
      <c r="X18" s="1839"/>
      <c r="Y18" s="1836"/>
      <c r="Z18" s="1835"/>
      <c r="AA18" s="1836"/>
      <c r="AB18" s="1835"/>
      <c r="AC18" s="1836"/>
      <c r="AD18" s="1835"/>
      <c r="AE18" s="1838"/>
      <c r="AF18" s="1840"/>
      <c r="AG18" s="1841"/>
      <c r="AH18" s="1842"/>
      <c r="AI18" s="1843"/>
      <c r="AJ18" s="1839"/>
      <c r="AK18" s="1836"/>
      <c r="AL18" s="1835"/>
      <c r="AM18" s="1836"/>
      <c r="AN18" s="1849"/>
      <c r="AO18" s="1877"/>
    </row>
    <row r="19" ht="18.25" customHeight="1">
      <c r="A19" s="1813"/>
      <c r="B19" s="1831">
        <v>43983</v>
      </c>
      <c r="C19" s="1832"/>
      <c r="D19" s="1848"/>
      <c r="E19" s="1834"/>
      <c r="F19" s="1835"/>
      <c r="G19" s="1836"/>
      <c r="H19" s="1835"/>
      <c r="I19" s="1837"/>
      <c r="J19" s="1835"/>
      <c r="K19" s="1836"/>
      <c r="L19" s="1835"/>
      <c r="M19" s="1836"/>
      <c r="N19" s="1835"/>
      <c r="O19" s="1838"/>
      <c r="P19" s="1839"/>
      <c r="Q19" s="1836"/>
      <c r="R19" s="1835"/>
      <c r="S19" s="1836"/>
      <c r="T19" s="1835"/>
      <c r="U19" s="1836"/>
      <c r="V19" s="1835"/>
      <c r="W19" s="1838"/>
      <c r="X19" s="1839"/>
      <c r="Y19" s="1836"/>
      <c r="Z19" s="1835"/>
      <c r="AA19" s="1836"/>
      <c r="AB19" s="1842">
        <v>49.1</v>
      </c>
      <c r="AC19" s="1841">
        <v>42</v>
      </c>
      <c r="AD19" s="1835"/>
      <c r="AE19" s="1838"/>
      <c r="AF19" s="1840"/>
      <c r="AG19" s="1841"/>
      <c r="AH19" s="1842"/>
      <c r="AI19" s="1843"/>
      <c r="AJ19" s="1839"/>
      <c r="AK19" s="1836"/>
      <c r="AL19" s="1835"/>
      <c r="AM19" s="1836"/>
      <c r="AN19" s="1849"/>
      <c r="AO19" s="1877"/>
    </row>
    <row r="20" ht="18.25" customHeight="1">
      <c r="A20" s="1813"/>
      <c r="B20" s="1831">
        <v>44031</v>
      </c>
      <c r="C20" s="1832"/>
      <c r="D20" s="1848"/>
      <c r="E20" s="1834"/>
      <c r="F20" s="1835"/>
      <c r="G20" s="1836"/>
      <c r="H20" s="1835"/>
      <c r="I20" s="1837"/>
      <c r="J20" s="1835"/>
      <c r="K20" s="1836"/>
      <c r="L20" s="1835"/>
      <c r="M20" s="1836"/>
      <c r="N20" s="1835"/>
      <c r="O20" s="1838"/>
      <c r="P20" s="1839"/>
      <c r="Q20" s="1836"/>
      <c r="R20" s="1835"/>
      <c r="S20" s="1836"/>
      <c r="T20" s="1835"/>
      <c r="U20" s="1836"/>
      <c r="V20" s="1835"/>
      <c r="W20" s="1838"/>
      <c r="X20" s="1844">
        <v>63</v>
      </c>
      <c r="Y20" s="1841">
        <v>283</v>
      </c>
      <c r="Z20" s="1842">
        <v>203</v>
      </c>
      <c r="AA20" s="1841">
        <v>209</v>
      </c>
      <c r="AB20" s="1835"/>
      <c r="AC20" s="1836"/>
      <c r="AD20" s="1835"/>
      <c r="AE20" s="1838"/>
      <c r="AF20" s="1840"/>
      <c r="AG20" s="1841"/>
      <c r="AH20" s="1842"/>
      <c r="AI20" s="1843"/>
      <c r="AJ20" s="1844">
        <v>85</v>
      </c>
      <c r="AK20" s="1841">
        <v>107</v>
      </c>
      <c r="AL20" s="1842">
        <v>17</v>
      </c>
      <c r="AM20" s="1841">
        <v>190</v>
      </c>
      <c r="AN20" s="1845">
        <v>106</v>
      </c>
      <c r="AO20" s="1877"/>
    </row>
    <row r="21" ht="18.25" customHeight="1">
      <c r="A21" s="1813"/>
      <c r="B21" s="1831">
        <v>44034</v>
      </c>
      <c r="C21" s="1832"/>
      <c r="D21" s="1848"/>
      <c r="E21" s="1834"/>
      <c r="F21" s="1835"/>
      <c r="G21" s="1836"/>
      <c r="H21" s="1835"/>
      <c r="I21" s="1837"/>
      <c r="J21" s="1835"/>
      <c r="K21" s="1836"/>
      <c r="L21" s="1835"/>
      <c r="M21" s="1836"/>
      <c r="N21" s="1835"/>
      <c r="O21" s="1838"/>
      <c r="P21" s="1839"/>
      <c r="Q21" s="1836"/>
      <c r="R21" s="1835"/>
      <c r="S21" s="1836"/>
      <c r="T21" s="1835"/>
      <c r="U21" s="1836"/>
      <c r="V21" s="1835"/>
      <c r="W21" s="1838"/>
      <c r="X21" s="1839"/>
      <c r="Y21" s="1836"/>
      <c r="Z21" s="1835"/>
      <c r="AA21" s="1836"/>
      <c r="AB21" s="1842">
        <v>50.7</v>
      </c>
      <c r="AC21" s="1841">
        <v>39.4</v>
      </c>
      <c r="AD21" s="1835"/>
      <c r="AE21" s="1838"/>
      <c r="AF21" s="1840">
        <v>3.356481481481482e-05</v>
      </c>
      <c r="AG21" s="1876">
        <v>12</v>
      </c>
      <c r="AH21" s="1842"/>
      <c r="AI21" s="1843"/>
      <c r="AJ21" s="1839"/>
      <c r="AK21" s="1836"/>
      <c r="AL21" s="1835"/>
      <c r="AM21" s="1836"/>
      <c r="AN21" s="1849"/>
      <c r="AO21" s="1877"/>
    </row>
    <row r="22" ht="18.25" customHeight="1">
      <c r="A22" s="1813"/>
      <c r="B22" s="1831">
        <v>44055</v>
      </c>
      <c r="C22" s="1832"/>
      <c r="D22" s="1848"/>
      <c r="E22" s="1834"/>
      <c r="F22" s="1835"/>
      <c r="G22" s="1836"/>
      <c r="H22" s="1835"/>
      <c r="I22" s="1837"/>
      <c r="J22" s="1835"/>
      <c r="K22" s="1836"/>
      <c r="L22" s="1835"/>
      <c r="M22" s="1836"/>
      <c r="N22" s="1835"/>
      <c r="O22" s="1838"/>
      <c r="P22" s="1839"/>
      <c r="Q22" s="1836"/>
      <c r="R22" s="1835"/>
      <c r="S22" s="1836"/>
      <c r="T22" s="1835"/>
      <c r="U22" s="1836"/>
      <c r="V22" s="1835"/>
      <c r="W22" s="1838"/>
      <c r="X22" s="1844">
        <v>53</v>
      </c>
      <c r="Y22" s="1841">
        <v>260</v>
      </c>
      <c r="Z22" s="1842">
        <v>176</v>
      </c>
      <c r="AA22" s="1841">
        <v>185</v>
      </c>
      <c r="AB22" s="1842">
        <v>52.6</v>
      </c>
      <c r="AC22" s="1841">
        <v>43.7</v>
      </c>
      <c r="AD22" s="1842">
        <v>49.3</v>
      </c>
      <c r="AE22" s="1850">
        <v>0.31</v>
      </c>
      <c r="AF22" s="1840">
        <v>3.402777777777778e-05</v>
      </c>
      <c r="AG22" s="1841"/>
      <c r="AH22" s="1842"/>
      <c r="AI22" s="1843">
        <v>0.0001759259259259259</v>
      </c>
      <c r="AJ22" s="1844">
        <v>95</v>
      </c>
      <c r="AK22" s="1841">
        <v>115</v>
      </c>
      <c r="AL22" s="1842">
        <v>16</v>
      </c>
      <c r="AM22" s="1841">
        <v>180</v>
      </c>
      <c r="AN22" s="1845">
        <v>103.5</v>
      </c>
      <c r="AO22" s="1877"/>
    </row>
    <row r="23" ht="18.25" customHeight="1">
      <c r="A23" s="1813"/>
      <c r="B23" s="1831">
        <v>44041</v>
      </c>
      <c r="C23" s="1832"/>
      <c r="D23" s="1848"/>
      <c r="E23" s="1834"/>
      <c r="F23" s="1835"/>
      <c r="G23" s="1836"/>
      <c r="H23" s="1835"/>
      <c r="I23" s="1837"/>
      <c r="J23" s="1835"/>
      <c r="K23" s="1836"/>
      <c r="L23" s="1835"/>
      <c r="M23" s="1836"/>
      <c r="N23" s="1835"/>
      <c r="O23" s="1838"/>
      <c r="P23" s="1844">
        <v>3</v>
      </c>
      <c r="Q23" s="1841">
        <v>3</v>
      </c>
      <c r="R23" s="1842">
        <v>3</v>
      </c>
      <c r="S23" s="1841">
        <v>2</v>
      </c>
      <c r="T23" s="1842">
        <v>3</v>
      </c>
      <c r="U23" s="1841">
        <v>3</v>
      </c>
      <c r="V23" s="1842">
        <v>2</v>
      </c>
      <c r="W23" s="1850">
        <v>19</v>
      </c>
      <c r="X23" s="1839"/>
      <c r="Y23" s="1836"/>
      <c r="Z23" s="1835"/>
      <c r="AA23" s="1836"/>
      <c r="AB23" s="1835"/>
      <c r="AC23" s="1836"/>
      <c r="AD23" s="1835"/>
      <c r="AE23" s="1838"/>
      <c r="AF23" s="1840"/>
      <c r="AG23" s="1841"/>
      <c r="AH23" s="1842"/>
      <c r="AI23" s="1843"/>
      <c r="AJ23" s="1839"/>
      <c r="AK23" s="1836"/>
      <c r="AL23" s="1835"/>
      <c r="AM23" s="1836"/>
      <c r="AN23" s="1849"/>
      <c r="AO23" s="1877"/>
    </row>
    <row r="24" ht="18.25" customHeight="1">
      <c r="A24" s="1813"/>
      <c r="B24" s="1831">
        <v>44136</v>
      </c>
      <c r="C24" s="1832"/>
      <c r="D24" s="1833">
        <v>87.5</v>
      </c>
      <c r="E24" s="1834"/>
      <c r="F24" s="1835"/>
      <c r="G24" s="1836"/>
      <c r="H24" s="1835"/>
      <c r="I24" s="1837"/>
      <c r="J24" s="1842">
        <v>31</v>
      </c>
      <c r="K24" s="1841">
        <v>31</v>
      </c>
      <c r="L24" s="1842">
        <v>100</v>
      </c>
      <c r="M24" s="1836"/>
      <c r="N24" s="1842">
        <v>55</v>
      </c>
      <c r="O24" s="1850">
        <v>56</v>
      </c>
      <c r="P24" s="1839"/>
      <c r="Q24" s="1836"/>
      <c r="R24" s="1835"/>
      <c r="S24" s="1836"/>
      <c r="T24" s="1835"/>
      <c r="U24" s="1836"/>
      <c r="V24" s="1835"/>
      <c r="W24" s="1838"/>
      <c r="X24" s="1839"/>
      <c r="Y24" s="1836"/>
      <c r="Z24" s="1835"/>
      <c r="AA24" s="1836"/>
      <c r="AB24" s="1835"/>
      <c r="AC24" s="1836"/>
      <c r="AD24" s="1835"/>
      <c r="AE24" s="1838"/>
      <c r="AF24" s="1840"/>
      <c r="AG24" s="1841"/>
      <c r="AH24" s="1842"/>
      <c r="AI24" s="1843"/>
      <c r="AJ24" s="1839"/>
      <c r="AK24" s="1836"/>
      <c r="AL24" s="1835"/>
      <c r="AM24" s="1836"/>
      <c r="AN24" s="1849"/>
      <c r="AO24" s="1877"/>
    </row>
    <row r="25" ht="18.25" customHeight="1">
      <c r="A25" s="1813"/>
      <c r="B25" s="1814">
        <v>44167</v>
      </c>
      <c r="C25" s="1815"/>
      <c r="D25" s="1816">
        <v>90</v>
      </c>
      <c r="E25" s="1817"/>
      <c r="F25" s="1818"/>
      <c r="G25" s="1819"/>
      <c r="H25" s="1818"/>
      <c r="I25" s="1820"/>
      <c r="J25" s="1826">
        <v>33</v>
      </c>
      <c r="K25" s="1825">
        <v>33.5</v>
      </c>
      <c r="L25" s="1826">
        <v>102</v>
      </c>
      <c r="M25" s="1819"/>
      <c r="N25" s="1826">
        <v>63</v>
      </c>
      <c r="O25" s="1857">
        <v>63</v>
      </c>
      <c r="P25" s="1822"/>
      <c r="Q25" s="1819"/>
      <c r="R25" s="1818"/>
      <c r="S25" s="1819"/>
      <c r="T25" s="1818"/>
      <c r="U25" s="1819"/>
      <c r="V25" s="1818"/>
      <c r="W25" s="1821"/>
      <c r="X25" s="1822"/>
      <c r="Y25" s="1819"/>
      <c r="Z25" s="1818"/>
      <c r="AA25" s="1819"/>
      <c r="AB25" s="1818"/>
      <c r="AC25" s="1819"/>
      <c r="AD25" s="1818"/>
      <c r="AE25" s="1821"/>
      <c r="AF25" s="1824"/>
      <c r="AG25" s="1825"/>
      <c r="AH25" s="1826"/>
      <c r="AI25" s="1827"/>
      <c r="AJ25" s="1823">
        <v>100</v>
      </c>
      <c r="AK25" s="1825">
        <v>100</v>
      </c>
      <c r="AL25" s="1826">
        <v>17</v>
      </c>
      <c r="AM25" s="1825">
        <v>182</v>
      </c>
      <c r="AN25" s="1858">
        <v>109</v>
      </c>
      <c r="AO25" s="1875"/>
    </row>
    <row r="26" ht="18.25" customHeight="1">
      <c r="A26" s="1861"/>
      <c r="B26" s="1862">
        <v>44209</v>
      </c>
      <c r="C26" s="1799"/>
      <c r="D26" s="1872"/>
      <c r="E26" s="1801"/>
      <c r="F26" s="1802"/>
      <c r="G26" s="1803"/>
      <c r="H26" s="1802"/>
      <c r="I26" s="1804"/>
      <c r="J26" s="1802"/>
      <c r="K26" s="1803"/>
      <c r="L26" s="1802"/>
      <c r="M26" s="1803"/>
      <c r="N26" s="1802"/>
      <c r="O26" s="1805"/>
      <c r="P26" s="1806"/>
      <c r="Q26" s="1803"/>
      <c r="R26" s="1802"/>
      <c r="S26" s="1803"/>
      <c r="T26" s="1802"/>
      <c r="U26" s="1803"/>
      <c r="V26" s="1802"/>
      <c r="W26" s="1805"/>
      <c r="X26" s="1806"/>
      <c r="Y26" s="1803"/>
      <c r="Z26" s="1802"/>
      <c r="AA26" s="1803"/>
      <c r="AB26" s="1802"/>
      <c r="AC26" s="1803"/>
      <c r="AD26" s="1802"/>
      <c r="AE26" s="1805"/>
      <c r="AF26" s="1808"/>
      <c r="AG26" s="1809">
        <v>12</v>
      </c>
      <c r="AH26" s="1810">
        <v>192</v>
      </c>
      <c r="AI26" s="1811"/>
      <c r="AJ26" s="1807">
        <v>100</v>
      </c>
      <c r="AK26" s="1809">
        <v>106</v>
      </c>
      <c r="AL26" s="1810">
        <v>16</v>
      </c>
      <c r="AM26" s="1809">
        <v>176.5</v>
      </c>
      <c r="AN26" s="1810">
        <v>111</v>
      </c>
      <c r="AO26" s="1802"/>
    </row>
    <row r="27" ht="18.25" customHeight="1">
      <c r="A27" s="1861"/>
      <c r="B27" s="1863">
        <v>44258</v>
      </c>
      <c r="C27" s="1832"/>
      <c r="D27" s="1833">
        <v>90</v>
      </c>
      <c r="E27" s="1851">
        <v>187</v>
      </c>
      <c r="F27" s="1835"/>
      <c r="G27" s="1836"/>
      <c r="H27" s="1835"/>
      <c r="I27" s="1837"/>
      <c r="J27" s="1835"/>
      <c r="K27" s="1836"/>
      <c r="L27" s="1835"/>
      <c r="M27" s="1836"/>
      <c r="N27" s="1835"/>
      <c r="O27" s="1838"/>
      <c r="P27" s="1839"/>
      <c r="Q27" s="1836"/>
      <c r="R27" s="1835"/>
      <c r="S27" s="1836"/>
      <c r="T27" s="1835"/>
      <c r="U27" s="1836"/>
      <c r="V27" s="1835"/>
      <c r="W27" s="1838"/>
      <c r="X27" s="1839"/>
      <c r="Y27" s="1836"/>
      <c r="Z27" s="1835"/>
      <c r="AA27" s="1836"/>
      <c r="AB27" s="1835"/>
      <c r="AC27" s="1836"/>
      <c r="AD27" s="1835"/>
      <c r="AE27" s="1838"/>
      <c r="AF27" s="1840"/>
      <c r="AG27" s="1841"/>
      <c r="AH27" s="1842"/>
      <c r="AI27" s="1843"/>
      <c r="AJ27" s="1839"/>
      <c r="AK27" s="1836"/>
      <c r="AL27" s="1835"/>
      <c r="AM27" s="1836"/>
      <c r="AN27" s="1835"/>
      <c r="AO27" s="1835"/>
    </row>
    <row r="28" ht="18.25" customHeight="1">
      <c r="A28" s="1861"/>
      <c r="B28" s="1863">
        <v>44283</v>
      </c>
      <c r="C28" s="1832"/>
      <c r="D28" s="1848"/>
      <c r="E28" s="1834"/>
      <c r="F28" s="1835"/>
      <c r="G28" s="1836"/>
      <c r="H28" s="1835"/>
      <c r="I28" s="1837"/>
      <c r="J28" s="1835"/>
      <c r="K28" s="1836"/>
      <c r="L28" s="1835"/>
      <c r="M28" s="1836"/>
      <c r="N28" s="1835"/>
      <c r="O28" s="1838"/>
      <c r="P28" s="1839"/>
      <c r="Q28" s="1836"/>
      <c r="R28" s="1835"/>
      <c r="S28" s="1836"/>
      <c r="T28" s="1835"/>
      <c r="U28" s="1836"/>
      <c r="V28" s="1835"/>
      <c r="W28" s="1838"/>
      <c r="X28" s="1839"/>
      <c r="Y28" s="1836"/>
      <c r="Z28" s="1835"/>
      <c r="AA28" s="1836"/>
      <c r="AB28" s="1835"/>
      <c r="AC28" s="1836"/>
      <c r="AD28" s="1835"/>
      <c r="AE28" s="1838"/>
      <c r="AF28" s="1840">
        <v>3.530092592592592e-05</v>
      </c>
      <c r="AG28" s="1841">
        <v>12</v>
      </c>
      <c r="AH28" s="1842"/>
      <c r="AI28" s="1843">
        <v>0.0001899305555555555</v>
      </c>
      <c r="AJ28" s="1844">
        <v>105</v>
      </c>
      <c r="AK28" s="1841">
        <v>110</v>
      </c>
      <c r="AL28" s="1842">
        <v>18</v>
      </c>
      <c r="AM28" s="1841">
        <v>182.5</v>
      </c>
      <c r="AN28" s="1842">
        <v>113</v>
      </c>
      <c r="AO28" s="1835"/>
    </row>
    <row r="29" ht="18.25" customHeight="1">
      <c r="A29" s="1861"/>
      <c r="B29" s="1863"/>
      <c r="C29" s="1832"/>
      <c r="D29" s="1848"/>
      <c r="E29" s="1834"/>
      <c r="F29" s="1835"/>
      <c r="G29" s="1836"/>
      <c r="H29" s="1835"/>
      <c r="I29" s="1837"/>
      <c r="J29" s="1835"/>
      <c r="K29" s="1836"/>
      <c r="L29" s="1835"/>
      <c r="M29" s="1836"/>
      <c r="N29" s="1835"/>
      <c r="O29" s="1838"/>
      <c r="P29" s="1839"/>
      <c r="Q29" s="1836"/>
      <c r="R29" s="1835"/>
      <c r="S29" s="1836"/>
      <c r="T29" s="1835"/>
      <c r="U29" s="1836"/>
      <c r="V29" s="1835"/>
      <c r="W29" s="1838"/>
      <c r="X29" s="1839"/>
      <c r="Y29" s="1836"/>
      <c r="Z29" s="1835"/>
      <c r="AA29" s="1836"/>
      <c r="AB29" s="1835"/>
      <c r="AC29" s="1836"/>
      <c r="AD29" s="1835"/>
      <c r="AE29" s="1838"/>
      <c r="AF29" s="1840"/>
      <c r="AG29" s="1841"/>
      <c r="AH29" s="1842"/>
      <c r="AI29" s="1843"/>
      <c r="AJ29" s="1839"/>
      <c r="AK29" s="1836"/>
      <c r="AL29" s="1835"/>
      <c r="AM29" s="1836"/>
      <c r="AN29" s="1835"/>
      <c r="AO29" s="1835"/>
    </row>
    <row r="30" ht="18.25" customHeight="1">
      <c r="A30" s="1861"/>
      <c r="B30" s="1863"/>
      <c r="C30" s="1832"/>
      <c r="D30" s="1848"/>
      <c r="E30" s="1834"/>
      <c r="F30" s="1835"/>
      <c r="G30" s="1836"/>
      <c r="H30" s="1835"/>
      <c r="I30" s="1837"/>
      <c r="J30" s="1835"/>
      <c r="K30" s="1836"/>
      <c r="L30" s="1835"/>
      <c r="M30" s="1836"/>
      <c r="N30" s="1835"/>
      <c r="O30" s="1838"/>
      <c r="P30" s="1839"/>
      <c r="Q30" s="1836"/>
      <c r="R30" s="1835"/>
      <c r="S30" s="1836"/>
      <c r="T30" s="1835"/>
      <c r="U30" s="1836"/>
      <c r="V30" s="1835"/>
      <c r="W30" s="1838"/>
      <c r="X30" s="1839"/>
      <c r="Y30" s="1836"/>
      <c r="Z30" s="1835"/>
      <c r="AA30" s="1836"/>
      <c r="AB30" s="1835"/>
      <c r="AC30" s="1836"/>
      <c r="AD30" s="1835"/>
      <c r="AE30" s="1838"/>
      <c r="AF30" s="1840"/>
      <c r="AG30" s="1841"/>
      <c r="AH30" s="1842"/>
      <c r="AI30" s="1843"/>
      <c r="AJ30" s="1839"/>
      <c r="AK30" s="1836"/>
      <c r="AL30" s="1835"/>
      <c r="AM30" s="1836"/>
      <c r="AN30" s="1835"/>
      <c r="AO30" s="1835"/>
    </row>
    <row r="31" ht="18.25" customHeight="1">
      <c r="A31" t="s" s="1864">
        <v>460</v>
      </c>
      <c r="B31" s="1865"/>
      <c r="C31" s="1866"/>
      <c r="D31" s="1842">
        <f>MAX(D4:D29)</f>
        <v>90</v>
      </c>
      <c r="E31" s="1841">
        <f>MAX(E4:E29)</f>
        <v>187</v>
      </c>
      <c r="F31" s="1842">
        <f>MAX(F4:F29)</f>
        <v>46.3</v>
      </c>
      <c r="G31" s="1841">
        <f>MAX(G4:G29)</f>
        <v>5.4</v>
      </c>
      <c r="H31" s="1842">
        <f>MAX(H4:H29)</f>
        <v>80</v>
      </c>
      <c r="I31" s="1852">
        <f>MAX(I4:I29)</f>
        <v>0.063</v>
      </c>
      <c r="J31" s="1842">
        <f>MAX(J4:J29)</f>
        <v>33</v>
      </c>
      <c r="K31" s="1841">
        <f>MAX(K4:K29)</f>
        <v>33.5</v>
      </c>
      <c r="L31" s="1842">
        <f>MAX(L4:L29)</f>
        <v>102</v>
      </c>
      <c r="M31" s="1841">
        <f>MAX(M4:M29)</f>
        <v>82</v>
      </c>
      <c r="N31" s="1842">
        <f>MAX(N4:N29)</f>
        <v>63</v>
      </c>
      <c r="O31" s="1841">
        <f>MAX(O4:O29)</f>
        <v>63</v>
      </c>
      <c r="P31" s="1842">
        <f>MAX(P4:P29)</f>
        <v>3</v>
      </c>
      <c r="Q31" s="1841">
        <f>MAX(Q4:Q29)</f>
        <v>3</v>
      </c>
      <c r="R31" s="1842">
        <f>MAX(R4:R29)</f>
        <v>3</v>
      </c>
      <c r="S31" s="1841">
        <f>MAX(S4:S29)</f>
        <v>2</v>
      </c>
      <c r="T31" s="1842">
        <f>MAX(T4:T29)</f>
        <v>3</v>
      </c>
      <c r="U31" s="1841">
        <f>MAX(U4:U29)</f>
        <v>3</v>
      </c>
      <c r="V31" s="1842">
        <f>MAX(V4:V29)</f>
        <v>2</v>
      </c>
      <c r="W31" s="1841">
        <f>MAX(W4:W29)</f>
        <v>19</v>
      </c>
      <c r="X31" s="1842">
        <f>MAX(X4:X29)</f>
        <v>67</v>
      </c>
      <c r="Y31" s="1841">
        <f>MAX(Y4:Y29)</f>
        <v>283</v>
      </c>
      <c r="Z31" s="1842">
        <f>MAX(Z4:Z29)</f>
        <v>203</v>
      </c>
      <c r="AA31" s="1841">
        <f>MAX(AA4:AA29)</f>
        <v>209</v>
      </c>
      <c r="AB31" s="1842">
        <f>MAX(AB4:AB29)</f>
        <v>52.6</v>
      </c>
      <c r="AC31" s="1841">
        <f>MAX(AC4:AC29)</f>
        <v>43.7</v>
      </c>
      <c r="AD31" s="1842">
        <f>MAX(AD4:AD29)</f>
        <v>49.3</v>
      </c>
      <c r="AE31" s="1841">
        <f>MIN(AE4:AE30)</f>
        <v>0.31</v>
      </c>
      <c r="AF31" s="1867">
        <v>3.356481481481482e-05</v>
      </c>
      <c r="AG31" s="1841">
        <f>MAX(AG4:AG29)</f>
        <v>12.5</v>
      </c>
      <c r="AH31" s="1842">
        <f>MAX(AH4:AH29)</f>
        <v>192</v>
      </c>
      <c r="AI31" s="1868">
        <v>0.0001759259259259259</v>
      </c>
      <c r="AJ31" s="1842">
        <f>MAX(AJ4:AJ29)</f>
        <v>105</v>
      </c>
      <c r="AK31" s="1841">
        <f>MAX(AK4:AK29)</f>
        <v>115</v>
      </c>
      <c r="AL31" s="1842">
        <f>MAX(AL4:AL29)</f>
        <v>18</v>
      </c>
      <c r="AM31" s="1841">
        <f>MAX(AM4:AM29)</f>
        <v>190</v>
      </c>
      <c r="AN31" s="1842">
        <f>MAX(AN4:AN29)</f>
        <v>113</v>
      </c>
      <c r="AO31" s="1842">
        <f>MAX(AO4:AO29)</f>
        <v>0</v>
      </c>
    </row>
  </sheetData>
  <mergeCells count="8">
    <mergeCell ref="A1:AO1"/>
    <mergeCell ref="E2:O2"/>
    <mergeCell ref="P2:W2"/>
    <mergeCell ref="X2:AE2"/>
    <mergeCell ref="AF2:AI2"/>
    <mergeCell ref="A4:A29"/>
    <mergeCell ref="A31:B31"/>
    <mergeCell ref="AJ2:AO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Q30"/>
  <sheetViews>
    <sheetView workbookViewId="0" showGridLines="0" defaultGridColor="1">
      <pane topLeftCell="D1" xSplit="3" ySplit="0" activePane="topRight" state="frozen"/>
    </sheetView>
  </sheetViews>
  <sheetFormatPr defaultColWidth="16.3333" defaultRowHeight="19.9" customHeight="1" outlineLevelRow="0" outlineLevelCol="0"/>
  <cols>
    <col min="1" max="2" width="16.3516" style="1890" customWidth="1"/>
    <col min="3" max="3" width="16.5" style="1890" customWidth="1"/>
    <col min="4" max="43" width="16.3516" style="1890" customWidth="1"/>
    <col min="44" max="16384" width="16.3516" style="1890" customWidth="1"/>
  </cols>
  <sheetData>
    <row r="1" ht="21.2" customHeight="1">
      <c r="A1" t="s" s="521">
        <v>415</v>
      </c>
      <c r="B1" t="s" s="522">
        <v>473</v>
      </c>
      <c r="C1" t="s" s="1333">
        <v>179</v>
      </c>
      <c r="D1" t="s" s="1334">
        <v>180</v>
      </c>
      <c r="E1" s="1335"/>
      <c r="F1" t="s" s="1334">
        <v>181</v>
      </c>
      <c r="G1" s="1335"/>
      <c r="H1" t="s" s="1334">
        <v>182</v>
      </c>
      <c r="I1" s="1335"/>
      <c r="J1" t="s" s="1334">
        <v>183</v>
      </c>
      <c r="K1" s="1335"/>
      <c r="L1" t="s" s="1334">
        <v>184</v>
      </c>
      <c r="M1" s="1335"/>
      <c r="N1" t="s" s="1334">
        <v>185</v>
      </c>
      <c r="O1" s="1335"/>
      <c r="P1" t="s" s="1334">
        <v>186</v>
      </c>
      <c r="Q1" s="1335"/>
      <c r="R1" t="s" s="1334">
        <v>187</v>
      </c>
      <c r="S1" s="1335"/>
      <c r="T1" t="s" s="1334">
        <v>188</v>
      </c>
      <c r="U1" s="1335"/>
      <c r="V1" s="1761"/>
      <c r="W1" s="1335"/>
      <c r="X1" s="1762"/>
      <c r="Y1" s="1335"/>
      <c r="Z1" s="1762"/>
      <c r="AA1" s="1335"/>
      <c r="AB1" s="1762"/>
      <c r="AC1" s="1335"/>
      <c r="AD1" s="1762"/>
      <c r="AE1" s="1335"/>
      <c r="AF1" s="1762"/>
      <c r="AG1" s="1335"/>
      <c r="AH1" s="1762"/>
      <c r="AI1" s="1335"/>
      <c r="AJ1" s="1762"/>
      <c r="AK1" s="1335"/>
      <c r="AL1" s="1762"/>
      <c r="AM1" s="1335"/>
      <c r="AN1" s="1762"/>
      <c r="AO1" s="1335"/>
      <c r="AP1" s="1762"/>
      <c r="AQ1" s="1335"/>
    </row>
    <row r="2" ht="21.2" customHeight="1">
      <c r="A2" s="533"/>
      <c r="B2" s="534"/>
      <c r="C2" t="s" s="1341">
        <v>194</v>
      </c>
      <c r="D2" s="1342"/>
      <c r="E2" s="1343"/>
      <c r="F2" s="1342"/>
      <c r="G2" s="1343"/>
      <c r="H2" s="1344"/>
      <c r="I2" s="1733"/>
      <c r="J2" s="1344"/>
      <c r="K2" s="1733"/>
      <c r="L2" s="1344"/>
      <c r="M2" s="1733"/>
      <c r="N2" s="1344"/>
      <c r="O2" s="1733"/>
      <c r="P2" s="1344"/>
      <c r="Q2" s="1733"/>
      <c r="R2" s="1344"/>
      <c r="S2" s="1733"/>
      <c r="T2" s="1344"/>
      <c r="U2" s="1733"/>
      <c r="V2" s="1764"/>
      <c r="W2" s="1733"/>
      <c r="X2" s="1344"/>
      <c r="Y2" s="1733"/>
      <c r="Z2" s="1344"/>
      <c r="AA2" s="1733"/>
      <c r="AB2" s="1344"/>
      <c r="AC2" s="1733"/>
      <c r="AD2" s="1344"/>
      <c r="AE2" s="1733"/>
      <c r="AF2" s="1344"/>
      <c r="AG2" s="1733"/>
      <c r="AH2" s="1344"/>
      <c r="AI2" s="1733"/>
      <c r="AJ2" s="1344"/>
      <c r="AK2" s="1733"/>
      <c r="AL2" s="1344"/>
      <c r="AM2" s="1733"/>
      <c r="AN2" s="1344"/>
      <c r="AO2" s="1733"/>
      <c r="AP2" s="1344"/>
      <c r="AQ2" s="1733"/>
    </row>
    <row r="3" ht="21.2" customHeight="1">
      <c r="A3" t="s" s="545">
        <v>109</v>
      </c>
      <c r="B3" s="546"/>
      <c r="C3" t="s" s="1349">
        <v>203</v>
      </c>
      <c r="D3" t="s" s="545">
        <v>204</v>
      </c>
      <c r="E3" t="s" s="1349">
        <v>205</v>
      </c>
      <c r="F3" t="s" s="545">
        <v>204</v>
      </c>
      <c r="G3" t="s" s="1349">
        <v>205</v>
      </c>
      <c r="H3" t="s" s="1350">
        <v>204</v>
      </c>
      <c r="I3" t="s" s="1736">
        <v>205</v>
      </c>
      <c r="J3" t="s" s="1350">
        <v>204</v>
      </c>
      <c r="K3" t="s" s="1736">
        <v>205</v>
      </c>
      <c r="L3" t="s" s="1350">
        <v>204</v>
      </c>
      <c r="M3" t="s" s="1736">
        <v>205</v>
      </c>
      <c r="N3" t="s" s="1350">
        <v>204</v>
      </c>
      <c r="O3" t="s" s="1736">
        <v>205</v>
      </c>
      <c r="P3" t="s" s="1350">
        <v>204</v>
      </c>
      <c r="Q3" t="s" s="1736">
        <v>205</v>
      </c>
      <c r="R3" t="s" s="1350">
        <v>204</v>
      </c>
      <c r="S3" t="s" s="1736">
        <v>205</v>
      </c>
      <c r="T3" t="s" s="1350">
        <v>204</v>
      </c>
      <c r="U3" t="s" s="1736">
        <v>205</v>
      </c>
      <c r="V3" t="s" s="1350">
        <v>204</v>
      </c>
      <c r="W3" t="s" s="1736">
        <v>205</v>
      </c>
      <c r="X3" t="s" s="1350">
        <v>204</v>
      </c>
      <c r="Y3" t="s" s="1736">
        <v>205</v>
      </c>
      <c r="Z3" t="s" s="1350">
        <v>204</v>
      </c>
      <c r="AA3" t="s" s="1736">
        <v>205</v>
      </c>
      <c r="AB3" t="s" s="1350">
        <v>204</v>
      </c>
      <c r="AC3" t="s" s="1736">
        <v>205</v>
      </c>
      <c r="AD3" t="s" s="1350">
        <v>204</v>
      </c>
      <c r="AE3" t="s" s="1736">
        <v>205</v>
      </c>
      <c r="AF3" t="s" s="1350">
        <v>204</v>
      </c>
      <c r="AG3" t="s" s="1736">
        <v>205</v>
      </c>
      <c r="AH3" t="s" s="1350">
        <v>204</v>
      </c>
      <c r="AI3" t="s" s="1736">
        <v>205</v>
      </c>
      <c r="AJ3" t="s" s="1350">
        <v>204</v>
      </c>
      <c r="AK3" t="s" s="1736">
        <v>205</v>
      </c>
      <c r="AL3" t="s" s="1350">
        <v>204</v>
      </c>
      <c r="AM3" t="s" s="1736">
        <v>205</v>
      </c>
      <c r="AN3" t="s" s="1350">
        <v>204</v>
      </c>
      <c r="AO3" t="s" s="1736">
        <v>205</v>
      </c>
      <c r="AP3" t="s" s="1350">
        <v>204</v>
      </c>
      <c r="AQ3" t="s" s="1736">
        <v>205</v>
      </c>
    </row>
    <row r="4" ht="19.9" customHeight="1">
      <c r="A4" s="1354">
        <f>SUM(D4:U4)</f>
        <v>0</v>
      </c>
      <c r="B4" t="s" s="556">
        <v>206</v>
      </c>
      <c r="C4" t="s" s="1351">
        <v>407</v>
      </c>
      <c r="D4" s="1737"/>
      <c r="E4" s="1738"/>
      <c r="F4" s="1737"/>
      <c r="G4" s="1738"/>
      <c r="H4" s="1737"/>
      <c r="I4" s="1738"/>
      <c r="J4" s="1737"/>
      <c r="K4" s="1738"/>
      <c r="L4" s="1737"/>
      <c r="M4" s="1738"/>
      <c r="N4" s="1354">
        <f>'6.Spieltag'!AB4</f>
        <v>0</v>
      </c>
      <c r="O4" s="1355">
        <f>'6.Spieltag'!AC4</f>
        <v>0</v>
      </c>
      <c r="P4" s="1354">
        <f>'7.Spieltag'!AB4</f>
        <v>0</v>
      </c>
      <c r="Q4" s="1355">
        <f>'7.Spieltag'!AC4</f>
        <v>0</v>
      </c>
      <c r="R4" s="1354">
        <f>'8.Spieltag'!AB4</f>
        <v>0</v>
      </c>
      <c r="S4" s="1355">
        <f>'8.Spieltag'!AC4</f>
        <v>0</v>
      </c>
      <c r="T4" s="1354">
        <f>'9.Spieltag'!AB4</f>
        <v>0</v>
      </c>
      <c r="U4" s="1355">
        <f>'9.Spieltag'!AC4</f>
        <v>0</v>
      </c>
      <c r="V4" s="1737"/>
      <c r="W4" s="1738"/>
      <c r="X4" s="1737"/>
      <c r="Y4" s="1738"/>
      <c r="Z4" s="1737"/>
      <c r="AA4" s="1738"/>
      <c r="AB4" s="1737"/>
      <c r="AC4" s="1738"/>
      <c r="AD4" s="1737"/>
      <c r="AE4" s="1738"/>
      <c r="AF4" s="1737"/>
      <c r="AG4" s="1738"/>
      <c r="AH4" s="1737"/>
      <c r="AI4" s="1738"/>
      <c r="AJ4" s="1737"/>
      <c r="AK4" s="1738"/>
      <c r="AL4" s="1737"/>
      <c r="AM4" s="1738"/>
      <c r="AN4" s="1737"/>
      <c r="AO4" s="1738"/>
      <c r="AP4" s="1737"/>
      <c r="AQ4" s="1738"/>
    </row>
    <row r="5" ht="19.9" customHeight="1">
      <c r="A5" s="1352">
        <f>SUM(D5:U5)</f>
        <v>0</v>
      </c>
      <c r="B5" s="567"/>
      <c r="C5" t="s" s="1351">
        <v>408</v>
      </c>
      <c r="D5" s="1739"/>
      <c r="E5" s="1740"/>
      <c r="F5" s="1739"/>
      <c r="G5" s="1740"/>
      <c r="H5" s="1739"/>
      <c r="I5" s="1740"/>
      <c r="J5" s="1739"/>
      <c r="K5" s="1740"/>
      <c r="L5" s="1739"/>
      <c r="M5" s="1740"/>
      <c r="N5" s="1352">
        <f>'6.Spieltag'!AB5</f>
        <v>0</v>
      </c>
      <c r="O5" s="1353">
        <f>'6.Spieltag'!AC5</f>
        <v>0</v>
      </c>
      <c r="P5" s="1352">
        <f>'7.Spieltag'!AB5</f>
        <v>0</v>
      </c>
      <c r="Q5" s="1353">
        <f>'7.Spieltag'!AC5</f>
        <v>0</v>
      </c>
      <c r="R5" s="1352">
        <f>'8.Spieltag'!AB5</f>
        <v>0</v>
      </c>
      <c r="S5" s="1353">
        <f>'8.Spieltag'!AC5</f>
        <v>0</v>
      </c>
      <c r="T5" s="1352">
        <f>'9.Spieltag'!AB5</f>
        <v>0</v>
      </c>
      <c r="U5" s="1353">
        <f>'9.Spieltag'!AC5</f>
        <v>0</v>
      </c>
      <c r="V5" s="1739"/>
      <c r="W5" s="1740"/>
      <c r="X5" s="1739"/>
      <c r="Y5" s="1740"/>
      <c r="Z5" s="1739"/>
      <c r="AA5" s="1740"/>
      <c r="AB5" s="1739"/>
      <c r="AC5" s="1740"/>
      <c r="AD5" s="1739"/>
      <c r="AE5" s="1740"/>
      <c r="AF5" s="1739"/>
      <c r="AG5" s="1740"/>
      <c r="AH5" s="1739"/>
      <c r="AI5" s="1740"/>
      <c r="AJ5" s="1739"/>
      <c r="AK5" s="1740"/>
      <c r="AL5" s="1739"/>
      <c r="AM5" s="1740"/>
      <c r="AN5" s="1739"/>
      <c r="AO5" s="1740"/>
      <c r="AP5" s="1739"/>
      <c r="AQ5" s="1740"/>
    </row>
    <row r="6" ht="19.9" customHeight="1">
      <c r="A6" s="1354">
        <f>SUM(D6:U6)</f>
        <v>0</v>
      </c>
      <c r="B6" s="567"/>
      <c r="C6" t="s" s="1351">
        <v>208</v>
      </c>
      <c r="D6" s="1737"/>
      <c r="E6" s="1738"/>
      <c r="F6" s="1737"/>
      <c r="G6" s="1738"/>
      <c r="H6" s="1737"/>
      <c r="I6" s="1738"/>
      <c r="J6" s="1737"/>
      <c r="K6" s="1738"/>
      <c r="L6" s="1737"/>
      <c r="M6" s="1738"/>
      <c r="N6" s="1354">
        <f>'6.Spieltag'!AB6</f>
        <v>0</v>
      </c>
      <c r="O6" s="1355">
        <f>'6.Spieltag'!AC6</f>
        <v>0</v>
      </c>
      <c r="P6" s="1354">
        <f>'7.Spieltag'!AB6</f>
        <v>0</v>
      </c>
      <c r="Q6" s="1355">
        <f>'7.Spieltag'!AC6</f>
        <v>0</v>
      </c>
      <c r="R6" s="1354">
        <f>'8.Spieltag'!AB6</f>
        <v>0</v>
      </c>
      <c r="S6" s="1355">
        <f>'8.Spieltag'!AC6</f>
        <v>0</v>
      </c>
      <c r="T6" s="1354">
        <f>'9.Spieltag'!AB6</f>
        <v>0</v>
      </c>
      <c r="U6" s="1355">
        <f>'9.Spieltag'!AC6</f>
        <v>0</v>
      </c>
      <c r="V6" s="1737"/>
      <c r="W6" s="1738"/>
      <c r="X6" s="1737"/>
      <c r="Y6" s="1738"/>
      <c r="Z6" s="1737"/>
      <c r="AA6" s="1738"/>
      <c r="AB6" s="1737"/>
      <c r="AC6" s="1738"/>
      <c r="AD6" s="1737"/>
      <c r="AE6" s="1738"/>
      <c r="AF6" s="1737"/>
      <c r="AG6" s="1738"/>
      <c r="AH6" s="1737"/>
      <c r="AI6" s="1738"/>
      <c r="AJ6" s="1737"/>
      <c r="AK6" s="1738"/>
      <c r="AL6" s="1737"/>
      <c r="AM6" s="1738"/>
      <c r="AN6" s="1737"/>
      <c r="AO6" s="1738"/>
      <c r="AP6" s="1737"/>
      <c r="AQ6" s="1738"/>
    </row>
    <row r="7" ht="19.9" customHeight="1">
      <c r="A7" s="1352">
        <f>SUM(D7:U7)</f>
        <v>0</v>
      </c>
      <c r="B7" s="567"/>
      <c r="C7" t="s" s="1351">
        <v>209</v>
      </c>
      <c r="D7" s="1739"/>
      <c r="E7" s="1740"/>
      <c r="F7" s="1739"/>
      <c r="G7" s="1740"/>
      <c r="H7" s="1739"/>
      <c r="I7" s="1740"/>
      <c r="J7" s="1739"/>
      <c r="K7" s="1740"/>
      <c r="L7" s="1739"/>
      <c r="M7" s="1740"/>
      <c r="N7" s="1352">
        <f>'6.Spieltag'!AB7</f>
        <v>0</v>
      </c>
      <c r="O7" s="1353">
        <f>'6.Spieltag'!AC7</f>
        <v>0</v>
      </c>
      <c r="P7" s="1352">
        <f>'7.Spieltag'!AB7</f>
        <v>0</v>
      </c>
      <c r="Q7" s="1353">
        <f>'7.Spieltag'!AC7</f>
        <v>0</v>
      </c>
      <c r="R7" s="1352">
        <f>'8.Spieltag'!AB7</f>
        <v>0</v>
      </c>
      <c r="S7" s="1353">
        <f>'8.Spieltag'!AC7</f>
        <v>0</v>
      </c>
      <c r="T7" s="1352">
        <f>'9.Spieltag'!AB7</f>
        <v>0</v>
      </c>
      <c r="U7" s="1353">
        <f>'9.Spieltag'!AC7</f>
        <v>0</v>
      </c>
      <c r="V7" s="1739"/>
      <c r="W7" s="1740"/>
      <c r="X7" s="1739"/>
      <c r="Y7" s="1740"/>
      <c r="Z7" s="1739"/>
      <c r="AA7" s="1740"/>
      <c r="AB7" s="1739"/>
      <c r="AC7" s="1740"/>
      <c r="AD7" s="1739"/>
      <c r="AE7" s="1740"/>
      <c r="AF7" s="1739"/>
      <c r="AG7" s="1740"/>
      <c r="AH7" s="1739"/>
      <c r="AI7" s="1740"/>
      <c r="AJ7" s="1739"/>
      <c r="AK7" s="1740"/>
      <c r="AL7" s="1739"/>
      <c r="AM7" s="1740"/>
      <c r="AN7" s="1739"/>
      <c r="AO7" s="1740"/>
      <c r="AP7" s="1739"/>
      <c r="AQ7" s="1740"/>
    </row>
    <row r="8" ht="19.9" customHeight="1">
      <c r="A8" s="1354">
        <f>SUM(D8:U8)</f>
        <v>0</v>
      </c>
      <c r="B8" s="567"/>
      <c r="C8" t="s" s="1351">
        <v>210</v>
      </c>
      <c r="D8" s="1737"/>
      <c r="E8" s="1738"/>
      <c r="F8" s="1737"/>
      <c r="G8" s="1738"/>
      <c r="H8" s="1737"/>
      <c r="I8" s="1738"/>
      <c r="J8" s="1737"/>
      <c r="K8" s="1738"/>
      <c r="L8" s="1737"/>
      <c r="M8" s="1738"/>
      <c r="N8" s="1354">
        <f>'6.Spieltag'!AB8</f>
        <v>0</v>
      </c>
      <c r="O8" s="1355">
        <f>'6.Spieltag'!AC8</f>
        <v>0</v>
      </c>
      <c r="P8" s="1354">
        <f>'7.Spieltag'!AB8</f>
        <v>0</v>
      </c>
      <c r="Q8" s="1355">
        <f>'7.Spieltag'!AC8</f>
        <v>0</v>
      </c>
      <c r="R8" s="1354">
        <f>'8.Spieltag'!AB8</f>
        <v>0</v>
      </c>
      <c r="S8" s="1355">
        <f>'8.Spieltag'!AC8</f>
        <v>0</v>
      </c>
      <c r="T8" s="1354">
        <f>'9.Spieltag'!AB8</f>
        <v>0</v>
      </c>
      <c r="U8" s="1355">
        <f>'9.Spieltag'!AC8</f>
        <v>0</v>
      </c>
      <c r="V8" s="1737"/>
      <c r="W8" s="1738"/>
      <c r="X8" s="1737"/>
      <c r="Y8" s="1738"/>
      <c r="Z8" s="1737"/>
      <c r="AA8" s="1738"/>
      <c r="AB8" s="1737"/>
      <c r="AC8" s="1738"/>
      <c r="AD8" s="1737"/>
      <c r="AE8" s="1738"/>
      <c r="AF8" s="1737"/>
      <c r="AG8" s="1738"/>
      <c r="AH8" s="1737"/>
      <c r="AI8" s="1738"/>
      <c r="AJ8" s="1737"/>
      <c r="AK8" s="1738"/>
      <c r="AL8" s="1737"/>
      <c r="AM8" s="1738"/>
      <c r="AN8" s="1737"/>
      <c r="AO8" s="1738"/>
      <c r="AP8" s="1737"/>
      <c r="AQ8" s="1738"/>
    </row>
    <row r="9" ht="19.9" customHeight="1">
      <c r="A9" s="1352">
        <f>SUM(D9:U9)</f>
        <v>0</v>
      </c>
      <c r="B9" s="567"/>
      <c r="C9" t="s" s="1351">
        <v>211</v>
      </c>
      <c r="D9" s="1739"/>
      <c r="E9" s="1740"/>
      <c r="F9" s="1739"/>
      <c r="G9" s="1740"/>
      <c r="H9" s="1739"/>
      <c r="I9" s="1740"/>
      <c r="J9" s="1739"/>
      <c r="K9" s="1740"/>
      <c r="L9" s="1739"/>
      <c r="M9" s="1740"/>
      <c r="N9" s="1352">
        <f>'6.Spieltag'!AB9</f>
        <v>0</v>
      </c>
      <c r="O9" s="1353">
        <f>'6.Spieltag'!AC9</f>
        <v>0</v>
      </c>
      <c r="P9" s="1352">
        <f>'7.Spieltag'!AB9</f>
        <v>0</v>
      </c>
      <c r="Q9" s="1353">
        <f>'7.Spieltag'!AC9</f>
        <v>0</v>
      </c>
      <c r="R9" s="1352">
        <f>'8.Spieltag'!AB9</f>
        <v>0</v>
      </c>
      <c r="S9" s="1353">
        <f>'8.Spieltag'!AC9</f>
        <v>0</v>
      </c>
      <c r="T9" s="1352">
        <f>'9.Spieltag'!AB9</f>
        <v>0</v>
      </c>
      <c r="U9" s="1353">
        <f>'9.Spieltag'!AC9</f>
        <v>0</v>
      </c>
      <c r="V9" s="1739"/>
      <c r="W9" s="1740"/>
      <c r="X9" s="1739"/>
      <c r="Y9" s="1740"/>
      <c r="Z9" s="1739"/>
      <c r="AA9" s="1740"/>
      <c r="AB9" s="1739"/>
      <c r="AC9" s="1740"/>
      <c r="AD9" s="1739"/>
      <c r="AE9" s="1740"/>
      <c r="AF9" s="1739"/>
      <c r="AG9" s="1740"/>
      <c r="AH9" s="1739"/>
      <c r="AI9" s="1740"/>
      <c r="AJ9" s="1739"/>
      <c r="AK9" s="1740"/>
      <c r="AL9" s="1739"/>
      <c r="AM9" s="1740"/>
      <c r="AN9" s="1739"/>
      <c r="AO9" s="1740"/>
      <c r="AP9" s="1739"/>
      <c r="AQ9" s="1740"/>
    </row>
    <row r="10" ht="20.25" customHeight="1">
      <c r="A10" s="1354">
        <f>SUM(D10:U10)</f>
        <v>0</v>
      </c>
      <c r="B10" s="574"/>
      <c r="C10" t="s" s="1356">
        <v>212</v>
      </c>
      <c r="D10" s="1737"/>
      <c r="E10" s="1738"/>
      <c r="F10" s="1737"/>
      <c r="G10" s="1738"/>
      <c r="H10" s="1737"/>
      <c r="I10" s="1738"/>
      <c r="J10" s="1737"/>
      <c r="K10" s="1738"/>
      <c r="L10" s="1737"/>
      <c r="M10" s="1738"/>
      <c r="N10" s="1354">
        <f>'6.Spieltag'!AB10</f>
        <v>0</v>
      </c>
      <c r="O10" s="1355">
        <f>'6.Spieltag'!AC10</f>
        <v>0</v>
      </c>
      <c r="P10" s="1354">
        <f>'7.Spieltag'!AB10</f>
        <v>0</v>
      </c>
      <c r="Q10" s="1355">
        <f>'7.Spieltag'!AC10</f>
        <v>0</v>
      </c>
      <c r="R10" s="1354">
        <f>'8.Spieltag'!AB10</f>
        <v>0</v>
      </c>
      <c r="S10" s="1355">
        <f>'8.Spieltag'!AC10</f>
        <v>0</v>
      </c>
      <c r="T10" s="1354">
        <f>'9.Spieltag'!AB10</f>
        <v>0</v>
      </c>
      <c r="U10" s="1355">
        <f>'9.Spieltag'!AC10</f>
        <v>0</v>
      </c>
      <c r="V10" s="1737"/>
      <c r="W10" s="1738"/>
      <c r="X10" s="1737"/>
      <c r="Y10" s="1738"/>
      <c r="Z10" s="1737"/>
      <c r="AA10" s="1738"/>
      <c r="AB10" s="1737"/>
      <c r="AC10" s="1738"/>
      <c r="AD10" s="1737"/>
      <c r="AE10" s="1738"/>
      <c r="AF10" s="1737"/>
      <c r="AG10" s="1738"/>
      <c r="AH10" s="1737"/>
      <c r="AI10" s="1738"/>
      <c r="AJ10" s="1737"/>
      <c r="AK10" s="1738"/>
      <c r="AL10" s="1737"/>
      <c r="AM10" s="1738"/>
      <c r="AN10" s="1737"/>
      <c r="AO10" s="1738"/>
      <c r="AP10" s="1737"/>
      <c r="AQ10" s="1738"/>
    </row>
    <row r="11" ht="9" customHeight="1">
      <c r="A11" s="576">
        <f>SUM(D11:I11)</f>
        <v>0</v>
      </c>
      <c r="B11" s="577"/>
      <c r="C11" s="1743"/>
      <c r="D11" s="1744"/>
      <c r="E11" s="1359"/>
      <c r="F11" s="1358"/>
      <c r="G11" s="1359"/>
      <c r="H11" s="1358"/>
      <c r="I11" s="1359"/>
      <c r="J11" s="1358"/>
      <c r="K11" s="1359"/>
      <c r="L11" s="1358"/>
      <c r="M11" s="1359"/>
      <c r="N11" s="1358"/>
      <c r="O11" s="1359"/>
      <c r="P11" s="1358"/>
      <c r="Q11" s="1359"/>
      <c r="R11" s="1358"/>
      <c r="S11" s="1359"/>
      <c r="T11" s="1358"/>
      <c r="U11" s="1359"/>
      <c r="V11" s="1358"/>
      <c r="W11" s="1359"/>
      <c r="X11" s="1358"/>
      <c r="Y11" s="1359"/>
      <c r="Z11" s="1358"/>
      <c r="AA11" s="1359"/>
      <c r="AB11" s="1358"/>
      <c r="AC11" s="1359"/>
      <c r="AD11" s="1358"/>
      <c r="AE11" s="1359"/>
      <c r="AF11" s="1358"/>
      <c r="AG11" s="1359"/>
      <c r="AH11" s="1358"/>
      <c r="AI11" s="1359"/>
      <c r="AJ11" s="1358"/>
      <c r="AK11" s="1359"/>
      <c r="AL11" s="1358"/>
      <c r="AM11" s="1359"/>
      <c r="AN11" s="1358"/>
      <c r="AO11" s="1359"/>
      <c r="AP11" s="1358"/>
      <c r="AQ11" s="1359"/>
    </row>
    <row r="12" ht="20.25" customHeight="1">
      <c r="A12" s="1352">
        <f>SUM(D12:U12)</f>
        <v>0</v>
      </c>
      <c r="B12" t="s" s="585">
        <v>213</v>
      </c>
      <c r="C12" t="s" s="1362">
        <v>82</v>
      </c>
      <c r="D12" s="1768"/>
      <c r="E12" s="1769"/>
      <c r="F12" s="1768"/>
      <c r="G12" s="1769"/>
      <c r="H12" s="1768"/>
      <c r="I12" s="1769"/>
      <c r="J12" s="1768"/>
      <c r="K12" s="1769"/>
      <c r="L12" s="1768"/>
      <c r="M12" s="1769"/>
      <c r="N12" s="1768"/>
      <c r="O12" s="1769"/>
      <c r="P12" s="1768"/>
      <c r="Q12" s="1769"/>
      <c r="R12" s="1768"/>
      <c r="S12" s="1769"/>
      <c r="T12" s="1768"/>
      <c r="U12" s="1769"/>
      <c r="V12" s="1768"/>
      <c r="W12" s="1769"/>
      <c r="X12" s="1768"/>
      <c r="Y12" s="1769"/>
      <c r="Z12" s="1768"/>
      <c r="AA12" s="1769"/>
      <c r="AB12" s="1768"/>
      <c r="AC12" s="1769"/>
      <c r="AD12" s="1768"/>
      <c r="AE12" s="1769"/>
      <c r="AF12" s="1768"/>
      <c r="AG12" s="1769"/>
      <c r="AH12" s="1768"/>
      <c r="AI12" s="1769"/>
      <c r="AJ12" s="1768"/>
      <c r="AK12" s="1769"/>
      <c r="AL12" s="1768"/>
      <c r="AM12" s="1769"/>
      <c r="AN12" s="1768"/>
      <c r="AO12" s="1769"/>
      <c r="AP12" s="1768"/>
      <c r="AQ12" s="1769"/>
    </row>
    <row r="13" ht="20.25" customHeight="1">
      <c r="A13" s="1354">
        <f>SUM(D13:U13)</f>
        <v>0</v>
      </c>
      <c r="B13" s="574"/>
      <c r="C13" t="s" s="1356">
        <v>76</v>
      </c>
      <c r="D13" s="1768"/>
      <c r="E13" s="1769"/>
      <c r="F13" s="1768"/>
      <c r="G13" s="1769"/>
      <c r="H13" s="1768"/>
      <c r="I13" s="1769"/>
      <c r="J13" s="1768"/>
      <c r="K13" s="1769"/>
      <c r="L13" s="1768"/>
      <c r="M13" s="1769"/>
      <c r="N13" s="1768"/>
      <c r="O13" s="1769"/>
      <c r="P13" s="1768"/>
      <c r="Q13" s="1769"/>
      <c r="R13" s="1768"/>
      <c r="S13" s="1769"/>
      <c r="T13" s="1768"/>
      <c r="U13" s="1769"/>
      <c r="V13" s="1768"/>
      <c r="W13" s="1769"/>
      <c r="X13" s="1768"/>
      <c r="Y13" s="1769"/>
      <c r="Z13" s="1768"/>
      <c r="AA13" s="1769"/>
      <c r="AB13" s="1768"/>
      <c r="AC13" s="1769"/>
      <c r="AD13" s="1768"/>
      <c r="AE13" s="1769"/>
      <c r="AF13" s="1768"/>
      <c r="AG13" s="1769"/>
      <c r="AH13" s="1768"/>
      <c r="AI13" s="1769"/>
      <c r="AJ13" s="1768"/>
      <c r="AK13" s="1769"/>
      <c r="AL13" s="1768"/>
      <c r="AM13" s="1769"/>
      <c r="AN13" s="1768"/>
      <c r="AO13" s="1769"/>
      <c r="AP13" s="1768"/>
      <c r="AQ13" s="1769"/>
    </row>
    <row r="14" ht="9" customHeight="1">
      <c r="A14" s="576">
        <f>SUM(D14:I14)</f>
        <v>0</v>
      </c>
      <c r="B14" s="577"/>
      <c r="C14" s="1743"/>
      <c r="D14" s="1744"/>
      <c r="E14" s="1359"/>
      <c r="F14" s="1358"/>
      <c r="G14" s="1359"/>
      <c r="H14" s="1358"/>
      <c r="I14" s="1359"/>
      <c r="J14" s="1358"/>
      <c r="K14" s="1359"/>
      <c r="L14" s="1358"/>
      <c r="M14" s="1359"/>
      <c r="N14" s="1358"/>
      <c r="O14" s="1359"/>
      <c r="P14" s="1358"/>
      <c r="Q14" s="1359"/>
      <c r="R14" s="1358"/>
      <c r="S14" s="1359"/>
      <c r="T14" s="1358"/>
      <c r="U14" s="1359"/>
      <c r="V14" s="1358"/>
      <c r="W14" s="1359"/>
      <c r="X14" s="1358"/>
      <c r="Y14" s="1359"/>
      <c r="Z14" s="1358"/>
      <c r="AA14" s="1359"/>
      <c r="AB14" s="1358"/>
      <c r="AC14" s="1359"/>
      <c r="AD14" s="1358"/>
      <c r="AE14" s="1359"/>
      <c r="AF14" s="1358"/>
      <c r="AG14" s="1359"/>
      <c r="AH14" s="1358"/>
      <c r="AI14" s="1359"/>
      <c r="AJ14" s="1358"/>
      <c r="AK14" s="1359"/>
      <c r="AL14" s="1358"/>
      <c r="AM14" s="1359"/>
      <c r="AN14" s="1358"/>
      <c r="AO14" s="1359"/>
      <c r="AP14" s="1358"/>
      <c r="AQ14" s="1359"/>
    </row>
    <row r="15" ht="20.25" customHeight="1">
      <c r="A15" s="1352">
        <f>SUM(D15:U15)</f>
        <v>0</v>
      </c>
      <c r="B15" t="s" s="585">
        <v>214</v>
      </c>
      <c r="C15" t="s" s="1362">
        <v>215</v>
      </c>
      <c r="D15" s="1739"/>
      <c r="E15" s="1740"/>
      <c r="F15" s="1739"/>
      <c r="G15" s="1740"/>
      <c r="H15" s="1739"/>
      <c r="I15" s="1740"/>
      <c r="J15" s="1739"/>
      <c r="K15" s="1740"/>
      <c r="L15" s="1739"/>
      <c r="M15" s="1740"/>
      <c r="N15" s="1352">
        <f>'6.Spieltag'!AB15</f>
        <v>0</v>
      </c>
      <c r="O15" s="1353">
        <f>'6.Spieltag'!AC15</f>
        <v>0</v>
      </c>
      <c r="P15" s="1352">
        <f>'7.Spieltag'!AB15</f>
        <v>0</v>
      </c>
      <c r="Q15" s="1353">
        <f>'7.Spieltag'!AC15</f>
        <v>0</v>
      </c>
      <c r="R15" s="1352">
        <f>'8.Spieltag'!AB15</f>
        <v>0</v>
      </c>
      <c r="S15" s="1353">
        <f>'8.Spieltag'!AC15</f>
        <v>0</v>
      </c>
      <c r="T15" s="1352">
        <f>'9.Spieltag'!AB15</f>
        <v>0</v>
      </c>
      <c r="U15" s="1353">
        <f>'9.Spieltag'!AC15</f>
        <v>0</v>
      </c>
      <c r="V15" s="1739"/>
      <c r="W15" s="1740"/>
      <c r="X15" s="1739"/>
      <c r="Y15" s="1740"/>
      <c r="Z15" s="1739"/>
      <c r="AA15" s="1740"/>
      <c r="AB15" s="1739"/>
      <c r="AC15" s="1740"/>
      <c r="AD15" s="1739"/>
      <c r="AE15" s="1740"/>
      <c r="AF15" s="1739"/>
      <c r="AG15" s="1740"/>
      <c r="AH15" s="1739"/>
      <c r="AI15" s="1740"/>
      <c r="AJ15" s="1739"/>
      <c r="AK15" s="1740"/>
      <c r="AL15" s="1739"/>
      <c r="AM15" s="1740"/>
      <c r="AN15" s="1739"/>
      <c r="AO15" s="1740"/>
      <c r="AP15" s="1739"/>
      <c r="AQ15" s="1740"/>
    </row>
    <row r="16" ht="19.9" customHeight="1">
      <c r="A16" s="1354">
        <f>SUM(D16:U16)</f>
        <v>0</v>
      </c>
      <c r="B16" s="567"/>
      <c r="C16" t="s" s="1351">
        <v>216</v>
      </c>
      <c r="D16" s="1737"/>
      <c r="E16" s="1738"/>
      <c r="F16" s="1737"/>
      <c r="G16" s="1738"/>
      <c r="H16" s="1737"/>
      <c r="I16" s="1738"/>
      <c r="J16" s="1737"/>
      <c r="K16" s="1738"/>
      <c r="L16" s="1737"/>
      <c r="M16" s="1738"/>
      <c r="N16" s="1354">
        <f>'6.Spieltag'!AB16</f>
        <v>0</v>
      </c>
      <c r="O16" s="1355">
        <f>'6.Spieltag'!AC16</f>
        <v>0</v>
      </c>
      <c r="P16" s="1354">
        <f>'7.Spieltag'!AB16</f>
        <v>0</v>
      </c>
      <c r="Q16" s="1355">
        <f>'7.Spieltag'!AC16</f>
        <v>0</v>
      </c>
      <c r="R16" s="1354">
        <f>'8.Spieltag'!AB16</f>
        <v>0</v>
      </c>
      <c r="S16" s="1355">
        <f>'8.Spieltag'!AC16</f>
        <v>0</v>
      </c>
      <c r="T16" s="1354">
        <f>'9.Spieltag'!AB16</f>
        <v>0</v>
      </c>
      <c r="U16" s="1355">
        <f>'9.Spieltag'!AC16</f>
        <v>0</v>
      </c>
      <c r="V16" s="1737"/>
      <c r="W16" s="1738"/>
      <c r="X16" s="1737"/>
      <c r="Y16" s="1738"/>
      <c r="Z16" s="1737"/>
      <c r="AA16" s="1738"/>
      <c r="AB16" s="1737"/>
      <c r="AC16" s="1738"/>
      <c r="AD16" s="1737"/>
      <c r="AE16" s="1738"/>
      <c r="AF16" s="1737"/>
      <c r="AG16" s="1738"/>
      <c r="AH16" s="1737"/>
      <c r="AI16" s="1738"/>
      <c r="AJ16" s="1737"/>
      <c r="AK16" s="1738"/>
      <c r="AL16" s="1737"/>
      <c r="AM16" s="1738"/>
      <c r="AN16" s="1737"/>
      <c r="AO16" s="1738"/>
      <c r="AP16" s="1737"/>
      <c r="AQ16" s="1738"/>
    </row>
    <row r="17" ht="20.25" customHeight="1">
      <c r="A17" s="1352">
        <f>SUM(D17:U17)</f>
        <v>0</v>
      </c>
      <c r="B17" s="574"/>
      <c r="C17" t="s" s="1356">
        <v>217</v>
      </c>
      <c r="D17" s="1739"/>
      <c r="E17" s="1740"/>
      <c r="F17" s="1739"/>
      <c r="G17" s="1740"/>
      <c r="H17" s="1739"/>
      <c r="I17" s="1740"/>
      <c r="J17" s="1739"/>
      <c r="K17" s="1740"/>
      <c r="L17" s="1739"/>
      <c r="M17" s="1740"/>
      <c r="N17" s="1352">
        <f>'6.Spieltag'!AB17</f>
        <v>0</v>
      </c>
      <c r="O17" s="1353">
        <f>'6.Spieltag'!AC17</f>
        <v>0</v>
      </c>
      <c r="P17" s="1352">
        <f>'7.Spieltag'!AB17</f>
        <v>0</v>
      </c>
      <c r="Q17" s="1353">
        <f>'7.Spieltag'!AC17</f>
        <v>0</v>
      </c>
      <c r="R17" s="1352">
        <f>'8.Spieltag'!AB17</f>
        <v>0</v>
      </c>
      <c r="S17" s="1353">
        <f>'8.Spieltag'!AC17</f>
        <v>0</v>
      </c>
      <c r="T17" s="1352">
        <f>'9.Spieltag'!AB17</f>
        <v>0</v>
      </c>
      <c r="U17" s="1353">
        <f>'9.Spieltag'!AC17</f>
        <v>0</v>
      </c>
      <c r="V17" s="1739"/>
      <c r="W17" s="1740"/>
      <c r="X17" s="1739"/>
      <c r="Y17" s="1740"/>
      <c r="Z17" s="1739"/>
      <c r="AA17" s="1740"/>
      <c r="AB17" s="1739"/>
      <c r="AC17" s="1740"/>
      <c r="AD17" s="1739"/>
      <c r="AE17" s="1740"/>
      <c r="AF17" s="1739"/>
      <c r="AG17" s="1740"/>
      <c r="AH17" s="1739"/>
      <c r="AI17" s="1740"/>
      <c r="AJ17" s="1739"/>
      <c r="AK17" s="1740"/>
      <c r="AL17" s="1739"/>
      <c r="AM17" s="1740"/>
      <c r="AN17" s="1739"/>
      <c r="AO17" s="1740"/>
      <c r="AP17" s="1739"/>
      <c r="AQ17" s="1740"/>
    </row>
    <row r="18" ht="9" customHeight="1">
      <c r="A18" s="576">
        <f>SUM(D18:I18)</f>
        <v>0</v>
      </c>
      <c r="B18" s="577"/>
      <c r="C18" s="1743"/>
      <c r="D18" s="1744"/>
      <c r="E18" s="1359"/>
      <c r="F18" s="1358"/>
      <c r="G18" s="1359"/>
      <c r="H18" s="1358"/>
      <c r="I18" s="1359"/>
      <c r="J18" s="1358"/>
      <c r="K18" s="1359"/>
      <c r="L18" s="1358"/>
      <c r="M18" s="1359"/>
      <c r="N18" s="1358"/>
      <c r="O18" s="1359"/>
      <c r="P18" s="1358"/>
      <c r="Q18" s="1359"/>
      <c r="R18" s="1358"/>
      <c r="S18" s="1359"/>
      <c r="T18" s="1358"/>
      <c r="U18" s="1359"/>
      <c r="V18" s="1358"/>
      <c r="W18" s="1359"/>
      <c r="X18" s="1358"/>
      <c r="Y18" s="1359"/>
      <c r="Z18" s="1358"/>
      <c r="AA18" s="1359"/>
      <c r="AB18" s="1358"/>
      <c r="AC18" s="1359"/>
      <c r="AD18" s="1358"/>
      <c r="AE18" s="1359"/>
      <c r="AF18" s="1358"/>
      <c r="AG18" s="1359"/>
      <c r="AH18" s="1358"/>
      <c r="AI18" s="1359"/>
      <c r="AJ18" s="1358"/>
      <c r="AK18" s="1359"/>
      <c r="AL18" s="1358"/>
      <c r="AM18" s="1359"/>
      <c r="AN18" s="1358"/>
      <c r="AO18" s="1359"/>
      <c r="AP18" s="1358"/>
      <c r="AQ18" s="1359"/>
    </row>
    <row r="19" ht="20.25" customHeight="1">
      <c r="A19" s="1354">
        <f>SUM(D19:U19)</f>
        <v>0</v>
      </c>
      <c r="B19" t="s" s="585">
        <v>218</v>
      </c>
      <c r="C19" t="s" s="1362">
        <v>52</v>
      </c>
      <c r="D19" s="1737"/>
      <c r="E19" s="1738"/>
      <c r="F19" s="1737"/>
      <c r="G19" s="1738"/>
      <c r="H19" s="1737"/>
      <c r="I19" s="1738"/>
      <c r="J19" s="1737"/>
      <c r="K19" s="1738"/>
      <c r="L19" s="1737"/>
      <c r="M19" s="1738"/>
      <c r="N19" s="1354">
        <f>'6.Spieltag'!AB19</f>
        <v>0</v>
      </c>
      <c r="O19" s="1355">
        <f>'6.Spieltag'!AC19</f>
        <v>0</v>
      </c>
      <c r="P19" s="1354">
        <f>'7.Spieltag'!AB19</f>
        <v>0</v>
      </c>
      <c r="Q19" s="1355">
        <f>'7.Spieltag'!AC19</f>
        <v>0</v>
      </c>
      <c r="R19" s="1354">
        <f>'8.Spieltag'!AB19</f>
        <v>0</v>
      </c>
      <c r="S19" s="1355">
        <f>'8.Spieltag'!AC19</f>
        <v>0</v>
      </c>
      <c r="T19" s="1354">
        <f>'9.Spieltag'!AB19</f>
        <v>0</v>
      </c>
      <c r="U19" s="1355">
        <f>'9.Spieltag'!AC19</f>
        <v>0</v>
      </c>
      <c r="V19" s="1737"/>
      <c r="W19" s="1738"/>
      <c r="X19" s="1737"/>
      <c r="Y19" s="1738"/>
      <c r="Z19" s="1737"/>
      <c r="AA19" s="1738"/>
      <c r="AB19" s="1737"/>
      <c r="AC19" s="1738"/>
      <c r="AD19" s="1737"/>
      <c r="AE19" s="1738"/>
      <c r="AF19" s="1737"/>
      <c r="AG19" s="1738"/>
      <c r="AH19" s="1737"/>
      <c r="AI19" s="1738"/>
      <c r="AJ19" s="1737"/>
      <c r="AK19" s="1738"/>
      <c r="AL19" s="1737"/>
      <c r="AM19" s="1738"/>
      <c r="AN19" s="1737"/>
      <c r="AO19" s="1738"/>
      <c r="AP19" s="1737"/>
      <c r="AQ19" s="1738"/>
    </row>
    <row r="20" ht="19.9" customHeight="1">
      <c r="A20" s="1352">
        <f>SUM(D20:U20)</f>
        <v>0</v>
      </c>
      <c r="B20" s="567"/>
      <c r="C20" t="s" s="1366">
        <v>219</v>
      </c>
      <c r="D20" s="1739"/>
      <c r="E20" s="1740"/>
      <c r="F20" s="1739"/>
      <c r="G20" s="1740"/>
      <c r="H20" s="1739"/>
      <c r="I20" s="1740"/>
      <c r="J20" s="1739"/>
      <c r="K20" s="1740"/>
      <c r="L20" s="1739"/>
      <c r="M20" s="1740"/>
      <c r="N20" s="1352">
        <f>'6.Spieltag'!AB20</f>
        <v>0</v>
      </c>
      <c r="O20" s="1353">
        <f>'6.Spieltag'!AC20</f>
        <v>0</v>
      </c>
      <c r="P20" s="1352">
        <f>'7.Spieltag'!AB20</f>
        <v>0</v>
      </c>
      <c r="Q20" s="1353">
        <f>'7.Spieltag'!AC20</f>
        <v>0</v>
      </c>
      <c r="R20" s="1352">
        <f>'8.Spieltag'!AB20</f>
        <v>0</v>
      </c>
      <c r="S20" s="1353">
        <f>'8.Spieltag'!AC20</f>
        <v>0</v>
      </c>
      <c r="T20" s="1352">
        <f>'9.Spieltag'!AB20</f>
        <v>0</v>
      </c>
      <c r="U20" s="1353">
        <f>'9.Spieltag'!AC20</f>
        <v>0</v>
      </c>
      <c r="V20" s="1739"/>
      <c r="W20" s="1740"/>
      <c r="X20" s="1739"/>
      <c r="Y20" s="1740"/>
      <c r="Z20" s="1739"/>
      <c r="AA20" s="1740"/>
      <c r="AB20" s="1739"/>
      <c r="AC20" s="1740"/>
      <c r="AD20" s="1739"/>
      <c r="AE20" s="1740"/>
      <c r="AF20" s="1739"/>
      <c r="AG20" s="1740"/>
      <c r="AH20" s="1739"/>
      <c r="AI20" s="1740"/>
      <c r="AJ20" s="1739"/>
      <c r="AK20" s="1740"/>
      <c r="AL20" s="1739"/>
      <c r="AM20" s="1740"/>
      <c r="AN20" s="1739"/>
      <c r="AO20" s="1740"/>
      <c r="AP20" s="1739"/>
      <c r="AQ20" s="1740"/>
    </row>
    <row r="21" ht="19.9" customHeight="1">
      <c r="A21" s="1354">
        <f>SUM(D21:U21)</f>
        <v>0</v>
      </c>
      <c r="B21" s="567"/>
      <c r="C21" t="s" s="1366">
        <v>220</v>
      </c>
      <c r="D21" s="1737"/>
      <c r="E21" s="1738"/>
      <c r="F21" s="1737"/>
      <c r="G21" s="1738"/>
      <c r="H21" s="1737"/>
      <c r="I21" s="1738"/>
      <c r="J21" s="1737"/>
      <c r="K21" s="1738"/>
      <c r="L21" s="1737"/>
      <c r="M21" s="1738"/>
      <c r="N21" s="1354">
        <f>'6.Spieltag'!AB21</f>
        <v>0</v>
      </c>
      <c r="O21" s="1355">
        <f>'6.Spieltag'!AC21</f>
        <v>0</v>
      </c>
      <c r="P21" s="1354">
        <f>'7.Spieltag'!AB21</f>
        <v>0</v>
      </c>
      <c r="Q21" s="1355">
        <f>'7.Spieltag'!AC21</f>
        <v>0</v>
      </c>
      <c r="R21" s="1354">
        <f>'8.Spieltag'!AB21</f>
        <v>0</v>
      </c>
      <c r="S21" s="1355">
        <f>'8.Spieltag'!AC21</f>
        <v>0</v>
      </c>
      <c r="T21" s="1354">
        <f>'9.Spieltag'!AB21</f>
        <v>0</v>
      </c>
      <c r="U21" s="1355">
        <f>'9.Spieltag'!AC21</f>
        <v>0</v>
      </c>
      <c r="V21" s="1737"/>
      <c r="W21" s="1738"/>
      <c r="X21" s="1737"/>
      <c r="Y21" s="1738"/>
      <c r="Z21" s="1737"/>
      <c r="AA21" s="1738"/>
      <c r="AB21" s="1737"/>
      <c r="AC21" s="1738"/>
      <c r="AD21" s="1737"/>
      <c r="AE21" s="1738"/>
      <c r="AF21" s="1737"/>
      <c r="AG21" s="1738"/>
      <c r="AH21" s="1737"/>
      <c r="AI21" s="1738"/>
      <c r="AJ21" s="1737"/>
      <c r="AK21" s="1738"/>
      <c r="AL21" s="1737"/>
      <c r="AM21" s="1738"/>
      <c r="AN21" s="1737"/>
      <c r="AO21" s="1738"/>
      <c r="AP21" s="1737"/>
      <c r="AQ21" s="1738"/>
    </row>
    <row r="22" ht="19.9" customHeight="1">
      <c r="A22" s="1352">
        <f>SUM(D22:U22)</f>
        <v>0</v>
      </c>
      <c r="B22" s="567"/>
      <c r="C22" t="s" s="1366">
        <v>221</v>
      </c>
      <c r="D22" s="1739"/>
      <c r="E22" s="1740"/>
      <c r="F22" s="1739"/>
      <c r="G22" s="1740"/>
      <c r="H22" s="1739"/>
      <c r="I22" s="1740"/>
      <c r="J22" s="1739"/>
      <c r="K22" s="1740"/>
      <c r="L22" s="1739"/>
      <c r="M22" s="1740"/>
      <c r="N22" s="1352">
        <f>'6.Spieltag'!AB22</f>
        <v>0</v>
      </c>
      <c r="O22" s="1353">
        <f>'6.Spieltag'!AC22</f>
        <v>0</v>
      </c>
      <c r="P22" s="1352">
        <f>'7.Spieltag'!AB22</f>
        <v>0</v>
      </c>
      <c r="Q22" s="1353">
        <f>'7.Spieltag'!AC22</f>
        <v>0</v>
      </c>
      <c r="R22" s="1352">
        <f>'8.Spieltag'!AB22</f>
        <v>0</v>
      </c>
      <c r="S22" s="1353">
        <f>'8.Spieltag'!AC22</f>
        <v>0</v>
      </c>
      <c r="T22" s="1352">
        <f>'9.Spieltag'!AB22</f>
        <v>0</v>
      </c>
      <c r="U22" s="1353">
        <f>'9.Spieltag'!AC22</f>
        <v>0</v>
      </c>
      <c r="V22" s="1739"/>
      <c r="W22" s="1740"/>
      <c r="X22" s="1739"/>
      <c r="Y22" s="1740"/>
      <c r="Z22" s="1739"/>
      <c r="AA22" s="1740"/>
      <c r="AB22" s="1739"/>
      <c r="AC22" s="1740"/>
      <c r="AD22" s="1739"/>
      <c r="AE22" s="1740"/>
      <c r="AF22" s="1739"/>
      <c r="AG22" s="1740"/>
      <c r="AH22" s="1739"/>
      <c r="AI22" s="1740"/>
      <c r="AJ22" s="1739"/>
      <c r="AK22" s="1740"/>
      <c r="AL22" s="1739"/>
      <c r="AM22" s="1740"/>
      <c r="AN22" s="1739"/>
      <c r="AO22" s="1740"/>
      <c r="AP22" s="1739"/>
      <c r="AQ22" s="1740"/>
    </row>
    <row r="23" ht="19.9" customHeight="1">
      <c r="A23" s="1354">
        <f>SUM(D23:U23)</f>
        <v>0</v>
      </c>
      <c r="B23" s="567"/>
      <c r="C23" t="s" s="1366">
        <v>222</v>
      </c>
      <c r="D23" s="1737"/>
      <c r="E23" s="1738"/>
      <c r="F23" s="1737"/>
      <c r="G23" s="1738"/>
      <c r="H23" s="1737"/>
      <c r="I23" s="1738"/>
      <c r="J23" s="1737"/>
      <c r="K23" s="1738"/>
      <c r="L23" s="1737"/>
      <c r="M23" s="1738"/>
      <c r="N23" s="1354">
        <f>'6.Spieltag'!AB23</f>
        <v>0</v>
      </c>
      <c r="O23" s="1355">
        <f>'6.Spieltag'!AC23</f>
        <v>0</v>
      </c>
      <c r="P23" s="1354">
        <f>'7.Spieltag'!AB23</f>
        <v>0</v>
      </c>
      <c r="Q23" s="1355">
        <f>'7.Spieltag'!AC23</f>
        <v>0</v>
      </c>
      <c r="R23" s="1354">
        <f>'8.Spieltag'!AB23</f>
        <v>0</v>
      </c>
      <c r="S23" s="1355">
        <f>'8.Spieltag'!AC23</f>
        <v>0</v>
      </c>
      <c r="T23" s="1354">
        <f>'9.Spieltag'!AB23</f>
        <v>0</v>
      </c>
      <c r="U23" s="1355">
        <f>'9.Spieltag'!AC23</f>
        <v>0</v>
      </c>
      <c r="V23" s="1737"/>
      <c r="W23" s="1738"/>
      <c r="X23" s="1737"/>
      <c r="Y23" s="1738"/>
      <c r="Z23" s="1737"/>
      <c r="AA23" s="1738"/>
      <c r="AB23" s="1737"/>
      <c r="AC23" s="1738"/>
      <c r="AD23" s="1737"/>
      <c r="AE23" s="1738"/>
      <c r="AF23" s="1737"/>
      <c r="AG23" s="1738"/>
      <c r="AH23" s="1737"/>
      <c r="AI23" s="1738"/>
      <c r="AJ23" s="1737"/>
      <c r="AK23" s="1738"/>
      <c r="AL23" s="1737"/>
      <c r="AM23" s="1738"/>
      <c r="AN23" s="1737"/>
      <c r="AO23" s="1738"/>
      <c r="AP23" s="1737"/>
      <c r="AQ23" s="1738"/>
    </row>
    <row r="24" ht="19.9" customHeight="1">
      <c r="A24" s="1352">
        <f>SUM(D24:U24)</f>
        <v>0</v>
      </c>
      <c r="B24" s="567"/>
      <c r="C24" t="s" s="1366">
        <v>223</v>
      </c>
      <c r="D24" s="1739"/>
      <c r="E24" s="1740"/>
      <c r="F24" s="1739"/>
      <c r="G24" s="1740"/>
      <c r="H24" s="1739"/>
      <c r="I24" s="1740"/>
      <c r="J24" s="1739"/>
      <c r="K24" s="1740"/>
      <c r="L24" s="1739"/>
      <c r="M24" s="1740"/>
      <c r="N24" s="1352">
        <f>'6.Spieltag'!AB24</f>
        <v>0</v>
      </c>
      <c r="O24" s="1353">
        <f>'6.Spieltag'!AC24</f>
        <v>0</v>
      </c>
      <c r="P24" s="1352">
        <f>'7.Spieltag'!AB24</f>
        <v>0</v>
      </c>
      <c r="Q24" s="1353">
        <f>'7.Spieltag'!AC24</f>
        <v>0</v>
      </c>
      <c r="R24" s="1352">
        <f>'8.Spieltag'!AB24</f>
        <v>0</v>
      </c>
      <c r="S24" s="1353">
        <f>'8.Spieltag'!AC24</f>
        <v>0</v>
      </c>
      <c r="T24" s="1352">
        <f>'9.Spieltag'!AB24</f>
        <v>0</v>
      </c>
      <c r="U24" s="1353">
        <f>'9.Spieltag'!AC24</f>
        <v>0</v>
      </c>
      <c r="V24" s="1739"/>
      <c r="W24" s="1740"/>
      <c r="X24" s="1739"/>
      <c r="Y24" s="1740"/>
      <c r="Z24" s="1739"/>
      <c r="AA24" s="1740"/>
      <c r="AB24" s="1739"/>
      <c r="AC24" s="1740"/>
      <c r="AD24" s="1739"/>
      <c r="AE24" s="1740"/>
      <c r="AF24" s="1739"/>
      <c r="AG24" s="1740"/>
      <c r="AH24" s="1739"/>
      <c r="AI24" s="1740"/>
      <c r="AJ24" s="1739"/>
      <c r="AK24" s="1740"/>
      <c r="AL24" s="1739"/>
      <c r="AM24" s="1740"/>
      <c r="AN24" s="1739"/>
      <c r="AO24" s="1740"/>
      <c r="AP24" s="1739"/>
      <c r="AQ24" s="1740"/>
    </row>
    <row r="25" ht="19.9" customHeight="1">
      <c r="A25" s="1354">
        <f>SUM(D25:U25)</f>
        <v>0</v>
      </c>
      <c r="B25" s="567"/>
      <c r="C25" t="s" s="1366">
        <v>409</v>
      </c>
      <c r="D25" s="1737"/>
      <c r="E25" s="1738"/>
      <c r="F25" s="1737"/>
      <c r="G25" s="1738"/>
      <c r="H25" s="1737"/>
      <c r="I25" s="1738"/>
      <c r="J25" s="1737"/>
      <c r="K25" s="1738"/>
      <c r="L25" s="1737"/>
      <c r="M25" s="1738"/>
      <c r="N25" s="1354">
        <f>'6.Spieltag'!AB25</f>
        <v>0</v>
      </c>
      <c r="O25" s="1355">
        <f>'6.Spieltag'!AC25</f>
        <v>0</v>
      </c>
      <c r="P25" s="1354">
        <f>'7.Spieltag'!AB25</f>
        <v>0</v>
      </c>
      <c r="Q25" s="1355">
        <f>'7.Spieltag'!AC25</f>
        <v>0</v>
      </c>
      <c r="R25" s="1354">
        <f>'8.Spieltag'!AB25</f>
        <v>0</v>
      </c>
      <c r="S25" s="1355">
        <f>'8.Spieltag'!AC25</f>
        <v>0</v>
      </c>
      <c r="T25" s="1354">
        <f>'9.Spieltag'!AB25</f>
        <v>0</v>
      </c>
      <c r="U25" s="1355">
        <f>'9.Spieltag'!AC25</f>
        <v>0</v>
      </c>
      <c r="V25" s="1737"/>
      <c r="W25" s="1738"/>
      <c r="X25" s="1737"/>
      <c r="Y25" s="1738"/>
      <c r="Z25" s="1737"/>
      <c r="AA25" s="1738"/>
      <c r="AB25" s="1737"/>
      <c r="AC25" s="1738"/>
      <c r="AD25" s="1737"/>
      <c r="AE25" s="1738"/>
      <c r="AF25" s="1737"/>
      <c r="AG25" s="1738"/>
      <c r="AH25" s="1737"/>
      <c r="AI25" s="1738"/>
      <c r="AJ25" s="1737"/>
      <c r="AK25" s="1738"/>
      <c r="AL25" s="1737"/>
      <c r="AM25" s="1738"/>
      <c r="AN25" s="1737"/>
      <c r="AO25" s="1738"/>
      <c r="AP25" s="1737"/>
      <c r="AQ25" s="1738"/>
    </row>
    <row r="26" ht="19.9" customHeight="1">
      <c r="A26" s="1352">
        <f>SUM(D26:U26)</f>
        <v>0</v>
      </c>
      <c r="B26" s="567"/>
      <c r="C26" t="s" s="1351">
        <v>225</v>
      </c>
      <c r="D26" s="1739"/>
      <c r="E26" s="1740"/>
      <c r="F26" s="1739"/>
      <c r="G26" s="1740"/>
      <c r="H26" s="1739"/>
      <c r="I26" s="1740"/>
      <c r="J26" s="1739"/>
      <c r="K26" s="1740"/>
      <c r="L26" s="1739"/>
      <c r="M26" s="1740"/>
      <c r="N26" s="1352">
        <f>'6.Spieltag'!AB26</f>
        <v>0</v>
      </c>
      <c r="O26" s="1353">
        <f>'6.Spieltag'!AC26</f>
        <v>0</v>
      </c>
      <c r="P26" s="1352">
        <f>'7.Spieltag'!AB26</f>
        <v>0</v>
      </c>
      <c r="Q26" s="1353">
        <f>'7.Spieltag'!AC26</f>
        <v>0</v>
      </c>
      <c r="R26" s="1352">
        <f>'8.Spieltag'!AB26</f>
        <v>0</v>
      </c>
      <c r="S26" s="1353">
        <f>'8.Spieltag'!AC26</f>
        <v>0</v>
      </c>
      <c r="T26" s="1352">
        <f>'9.Spieltag'!AB26</f>
        <v>0</v>
      </c>
      <c r="U26" s="1353">
        <f>'9.Spieltag'!AC26</f>
        <v>0</v>
      </c>
      <c r="V26" s="1739"/>
      <c r="W26" s="1740"/>
      <c r="X26" s="1739"/>
      <c r="Y26" s="1740"/>
      <c r="Z26" s="1739"/>
      <c r="AA26" s="1740"/>
      <c r="AB26" s="1739"/>
      <c r="AC26" s="1740"/>
      <c r="AD26" s="1739"/>
      <c r="AE26" s="1740"/>
      <c r="AF26" s="1739"/>
      <c r="AG26" s="1740"/>
      <c r="AH26" s="1739"/>
      <c r="AI26" s="1740"/>
      <c r="AJ26" s="1739"/>
      <c r="AK26" s="1740"/>
      <c r="AL26" s="1739"/>
      <c r="AM26" s="1740"/>
      <c r="AN26" s="1739"/>
      <c r="AO26" s="1740"/>
      <c r="AP26" s="1739"/>
      <c r="AQ26" s="1740"/>
    </row>
    <row r="27" ht="19.9" customHeight="1">
      <c r="A27" s="1354">
        <f>SUM(D27:U27)</f>
        <v>0</v>
      </c>
      <c r="B27" s="567"/>
      <c r="C27" t="s" s="1351">
        <v>226</v>
      </c>
      <c r="D27" s="1737"/>
      <c r="E27" s="1738"/>
      <c r="F27" s="1737"/>
      <c r="G27" s="1738"/>
      <c r="H27" s="1737"/>
      <c r="I27" s="1738"/>
      <c r="J27" s="1737"/>
      <c r="K27" s="1738"/>
      <c r="L27" s="1737"/>
      <c r="M27" s="1738"/>
      <c r="N27" s="1354">
        <f>'6.Spieltag'!AB27</f>
        <v>0</v>
      </c>
      <c r="O27" s="1355">
        <f>'6.Spieltag'!AC27</f>
        <v>0</v>
      </c>
      <c r="P27" s="1354">
        <f>'7.Spieltag'!AB27</f>
        <v>0</v>
      </c>
      <c r="Q27" s="1355">
        <f>'7.Spieltag'!AC27</f>
        <v>0</v>
      </c>
      <c r="R27" s="1354">
        <f>'8.Spieltag'!AB27</f>
        <v>0</v>
      </c>
      <c r="S27" s="1355">
        <f>'8.Spieltag'!AC27</f>
        <v>0</v>
      </c>
      <c r="T27" s="1354">
        <f>'9.Spieltag'!AB27</f>
        <v>0</v>
      </c>
      <c r="U27" s="1355">
        <f>'9.Spieltag'!AC27</f>
        <v>0</v>
      </c>
      <c r="V27" s="1737"/>
      <c r="W27" s="1738"/>
      <c r="X27" s="1737"/>
      <c r="Y27" s="1738"/>
      <c r="Z27" s="1737"/>
      <c r="AA27" s="1738"/>
      <c r="AB27" s="1737"/>
      <c r="AC27" s="1738"/>
      <c r="AD27" s="1737"/>
      <c r="AE27" s="1738"/>
      <c r="AF27" s="1737"/>
      <c r="AG27" s="1738"/>
      <c r="AH27" s="1737"/>
      <c r="AI27" s="1738"/>
      <c r="AJ27" s="1737"/>
      <c r="AK27" s="1738"/>
      <c r="AL27" s="1737"/>
      <c r="AM27" s="1738"/>
      <c r="AN27" s="1737"/>
      <c r="AO27" s="1738"/>
      <c r="AP27" s="1737"/>
      <c r="AQ27" s="1738"/>
    </row>
    <row r="28" ht="21.2" customHeight="1">
      <c r="A28" s="1352">
        <f>SUM(D28:U28)</f>
        <v>0</v>
      </c>
      <c r="B28" s="595"/>
      <c r="C28" t="s" s="1367">
        <v>227</v>
      </c>
      <c r="D28" s="1739"/>
      <c r="E28" s="1740"/>
      <c r="F28" s="1739"/>
      <c r="G28" s="1740"/>
      <c r="H28" s="1739"/>
      <c r="I28" s="1740"/>
      <c r="J28" s="1739"/>
      <c r="K28" s="1740"/>
      <c r="L28" s="1739"/>
      <c r="M28" s="1740"/>
      <c r="N28" s="1352">
        <f>'6.Spieltag'!AB28</f>
        <v>0</v>
      </c>
      <c r="O28" s="1353">
        <f>'6.Spieltag'!AC28</f>
        <v>0</v>
      </c>
      <c r="P28" s="1352">
        <f>'7.Spieltag'!AB28</f>
        <v>0</v>
      </c>
      <c r="Q28" s="1353">
        <f>'7.Spieltag'!AC28</f>
        <v>0</v>
      </c>
      <c r="R28" s="1352">
        <f>'8.Spieltag'!AB28</f>
        <v>0</v>
      </c>
      <c r="S28" s="1353">
        <f>'8.Spieltag'!AC28</f>
        <v>0</v>
      </c>
      <c r="T28" s="1352">
        <f>'9.Spieltag'!AB28</f>
        <v>0</v>
      </c>
      <c r="U28" s="1353">
        <f>'9.Spieltag'!AC28</f>
        <v>0</v>
      </c>
      <c r="V28" s="1739"/>
      <c r="W28" s="1740"/>
      <c r="X28" s="1739"/>
      <c r="Y28" s="1740"/>
      <c r="Z28" s="1739"/>
      <c r="AA28" s="1740"/>
      <c r="AB28" s="1739"/>
      <c r="AC28" s="1740"/>
      <c r="AD28" s="1739"/>
      <c r="AE28" s="1740"/>
      <c r="AF28" s="1739"/>
      <c r="AG28" s="1740"/>
      <c r="AH28" s="1739"/>
      <c r="AI28" s="1740"/>
      <c r="AJ28" s="1739"/>
      <c r="AK28" s="1740"/>
      <c r="AL28" s="1739"/>
      <c r="AM28" s="1740"/>
      <c r="AN28" s="1739"/>
      <c r="AO28" s="1740"/>
      <c r="AP28" s="1739"/>
      <c r="AQ28" s="1740"/>
    </row>
    <row r="29" ht="11" customHeight="1">
      <c r="A29" s="598">
        <f>SUM(D29:I29)</f>
        <v>0</v>
      </c>
      <c r="B29" s="599"/>
      <c r="C29" s="1773"/>
      <c r="D29" s="1358"/>
      <c r="E29" s="1359"/>
      <c r="F29" s="1358"/>
      <c r="G29" s="1359"/>
      <c r="H29" s="1358"/>
      <c r="I29" s="1359"/>
      <c r="J29" s="1358"/>
      <c r="K29" s="1359"/>
      <c r="L29" s="1358"/>
      <c r="M29" s="1359"/>
      <c r="N29" s="1358"/>
      <c r="O29" s="1359"/>
      <c r="P29" s="1358"/>
      <c r="Q29" s="1359"/>
      <c r="R29" s="1358"/>
      <c r="S29" s="1359"/>
      <c r="T29" s="1358"/>
      <c r="U29" s="1359"/>
      <c r="V29" s="1358"/>
      <c r="W29" s="1359"/>
      <c r="X29" s="1358"/>
      <c r="Y29" s="1359"/>
      <c r="Z29" s="1358"/>
      <c r="AA29" s="1359"/>
      <c r="AB29" s="1358"/>
      <c r="AC29" s="1359"/>
      <c r="AD29" s="1358"/>
      <c r="AE29" s="1359"/>
      <c r="AF29" s="1358"/>
      <c r="AG29" s="1359"/>
      <c r="AH29" s="1358"/>
      <c r="AI29" s="1359"/>
      <c r="AJ29" s="1358"/>
      <c r="AK29" s="1359"/>
      <c r="AL29" s="1358"/>
      <c r="AM29" s="1359"/>
      <c r="AN29" s="1358"/>
      <c r="AO29" s="1359"/>
      <c r="AP29" s="1358"/>
      <c r="AQ29" s="1359"/>
    </row>
    <row r="30" ht="20.55" customHeight="1">
      <c r="A30" s="1775">
        <f>(($A20-$A21)*100%)/($A20-$A21+$A27)</f>
      </c>
      <c r="B30" t="s" s="1776">
        <v>34</v>
      </c>
      <c r="C30" s="1370"/>
      <c r="D30" s="1358"/>
      <c r="E30" s="1359"/>
      <c r="F30" s="1374"/>
      <c r="G30" s="1373"/>
      <c r="H30" s="1374"/>
      <c r="I30" s="1373"/>
      <c r="J30" s="1374"/>
      <c r="K30" s="1373"/>
      <c r="L30" s="1374"/>
      <c r="M30" s="1373"/>
      <c r="N30" s="1374"/>
      <c r="O30" s="1373"/>
      <c r="P30" s="1374"/>
      <c r="Q30" s="1373"/>
      <c r="R30" s="1374"/>
      <c r="S30" s="1373"/>
      <c r="T30" s="1374"/>
      <c r="U30" s="1373"/>
      <c r="V30" s="1374"/>
      <c r="W30" s="1373"/>
      <c r="X30" s="1374"/>
      <c r="Y30" s="1373"/>
      <c r="Z30" s="1374"/>
      <c r="AA30" s="1373"/>
      <c r="AB30" s="1374"/>
      <c r="AC30" s="1373"/>
      <c r="AD30" s="1374"/>
      <c r="AE30" s="1373"/>
      <c r="AF30" s="1374"/>
      <c r="AG30" s="1373"/>
      <c r="AH30" s="1374"/>
      <c r="AI30" s="1373"/>
      <c r="AJ30" s="1374"/>
      <c r="AK30" s="1373"/>
      <c r="AL30" s="1374"/>
      <c r="AM30" s="1373"/>
      <c r="AN30" s="1374"/>
      <c r="AO30" s="1373"/>
      <c r="AP30" s="1374"/>
      <c r="AQ30" s="1373"/>
    </row>
  </sheetData>
  <mergeCells count="44">
    <mergeCell ref="B4:B10"/>
    <mergeCell ref="B15:B17"/>
    <mergeCell ref="B19:B28"/>
    <mergeCell ref="B12:B13"/>
    <mergeCell ref="D2:E2"/>
    <mergeCell ref="F2:G2"/>
    <mergeCell ref="L2:M2"/>
    <mergeCell ref="J2:K2"/>
    <mergeCell ref="H2:I2"/>
    <mergeCell ref="D1:E1"/>
    <mergeCell ref="L1:M1"/>
    <mergeCell ref="J1:K1"/>
    <mergeCell ref="H1:I1"/>
    <mergeCell ref="F1:G1"/>
    <mergeCell ref="R2:S2"/>
    <mergeCell ref="P2:Q2"/>
    <mergeCell ref="N2:O2"/>
    <mergeCell ref="AB1:AC1"/>
    <mergeCell ref="Z1:AA1"/>
    <mergeCell ref="X1:Y1"/>
    <mergeCell ref="V1:W1"/>
    <mergeCell ref="T1:U1"/>
    <mergeCell ref="R1:S1"/>
    <mergeCell ref="P1:Q1"/>
    <mergeCell ref="N1:O1"/>
    <mergeCell ref="AB2:AC2"/>
    <mergeCell ref="Z2:AA2"/>
    <mergeCell ref="X2:Y2"/>
    <mergeCell ref="V2:W2"/>
    <mergeCell ref="T2:U2"/>
    <mergeCell ref="AF2:AG2"/>
    <mergeCell ref="AD2:AE2"/>
    <mergeCell ref="AP1:AQ1"/>
    <mergeCell ref="AN1:AO1"/>
    <mergeCell ref="AL1:AM1"/>
    <mergeCell ref="AJ1:AK1"/>
    <mergeCell ref="AH1:AI1"/>
    <mergeCell ref="AF1:AG1"/>
    <mergeCell ref="AD1:AE1"/>
    <mergeCell ref="AP2:AQ2"/>
    <mergeCell ref="AN2:AO2"/>
    <mergeCell ref="AL2:AM2"/>
    <mergeCell ref="AJ2:AK2"/>
    <mergeCell ref="AH2:AI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O31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14.2" customHeight="1" outlineLevelRow="0" outlineLevelCol="0"/>
  <cols>
    <col min="1" max="41" width="13.3516" style="1891" customWidth="1"/>
    <col min="42" max="16384" width="16.3516" style="1891" customWidth="1"/>
  </cols>
  <sheetData>
    <row r="1" ht="14.6" customHeight="1">
      <c r="A1" t="s" s="1778">
        <v>373</v>
      </c>
      <c r="B1" s="1778"/>
      <c r="C1" s="1778"/>
      <c r="D1" s="1778"/>
      <c r="E1" s="1778"/>
      <c r="F1" s="1778"/>
      <c r="G1" s="1778"/>
      <c r="H1" s="1778"/>
      <c r="I1" s="1778"/>
      <c r="J1" s="1778"/>
      <c r="K1" s="1778"/>
      <c r="L1" s="1778"/>
      <c r="M1" s="1778"/>
      <c r="N1" s="1778"/>
      <c r="O1" s="1778"/>
      <c r="P1" s="1778"/>
      <c r="Q1" s="1778"/>
      <c r="R1" s="1778"/>
      <c r="S1" s="1778"/>
      <c r="T1" s="1778"/>
      <c r="U1" s="1778"/>
      <c r="V1" s="1778"/>
      <c r="W1" s="1778"/>
      <c r="X1" s="1778"/>
      <c r="Y1" s="1778"/>
      <c r="Z1" s="1778"/>
      <c r="AA1" s="1778"/>
      <c r="AB1" s="1778"/>
      <c r="AC1" s="1778"/>
      <c r="AD1" s="1778"/>
      <c r="AE1" s="1778"/>
      <c r="AF1" s="1778"/>
      <c r="AG1" s="1778"/>
      <c r="AH1" s="1778"/>
      <c r="AI1" s="1778"/>
      <c r="AJ1" s="1778"/>
      <c r="AK1" s="1778"/>
      <c r="AL1" s="1778"/>
      <c r="AM1" s="1778"/>
      <c r="AN1" s="1778"/>
      <c r="AO1" s="1778"/>
    </row>
    <row r="2" ht="18.65" customHeight="1">
      <c r="A2" t="s" s="1779">
        <v>475</v>
      </c>
      <c r="B2" t="s" s="1780">
        <v>476</v>
      </c>
      <c r="C2" s="1781"/>
      <c r="D2" s="1782"/>
      <c r="E2" t="s" s="1783">
        <v>418</v>
      </c>
      <c r="F2" s="1782"/>
      <c r="G2" s="1782"/>
      <c r="H2" s="1782"/>
      <c r="I2" s="1782"/>
      <c r="J2" s="1782"/>
      <c r="K2" s="1782"/>
      <c r="L2" s="1782"/>
      <c r="M2" s="1782"/>
      <c r="N2" s="1782"/>
      <c r="O2" s="1782"/>
      <c r="P2" t="s" s="1784">
        <v>419</v>
      </c>
      <c r="Q2" s="1782"/>
      <c r="R2" s="1782"/>
      <c r="S2" s="1782"/>
      <c r="T2" s="1782"/>
      <c r="U2" s="1782"/>
      <c r="V2" s="1782"/>
      <c r="W2" s="1785"/>
      <c r="X2" t="s" s="1786">
        <v>420</v>
      </c>
      <c r="Y2" s="1782"/>
      <c r="Z2" s="1782"/>
      <c r="AA2" s="1782"/>
      <c r="AB2" s="1782"/>
      <c r="AC2" s="1782"/>
      <c r="AD2" s="1782"/>
      <c r="AE2" s="1785"/>
      <c r="AF2" t="s" s="1787">
        <v>421</v>
      </c>
      <c r="AG2" s="1782"/>
      <c r="AH2" s="1782"/>
      <c r="AI2" s="1785"/>
      <c r="AJ2" t="s" s="1786">
        <v>422</v>
      </c>
      <c r="AK2" s="1782"/>
      <c r="AL2" s="1782"/>
      <c r="AM2" s="1782"/>
      <c r="AN2" s="1785"/>
      <c r="AO2" s="1871"/>
    </row>
    <row r="3" ht="39.7" customHeight="1">
      <c r="A3" s="1788">
        <v>2003</v>
      </c>
      <c r="B3" t="s" s="1789">
        <v>423</v>
      </c>
      <c r="C3" s="1790"/>
      <c r="D3" t="s" s="1791">
        <v>424</v>
      </c>
      <c r="E3" t="s" s="1792">
        <v>425</v>
      </c>
      <c r="F3" t="s" s="1793">
        <v>426</v>
      </c>
      <c r="G3" t="s" s="1794">
        <v>427</v>
      </c>
      <c r="H3" t="s" s="1793">
        <v>428</v>
      </c>
      <c r="I3" t="s" s="1794">
        <v>429</v>
      </c>
      <c r="J3" t="s" s="1793">
        <v>430</v>
      </c>
      <c r="K3" t="s" s="1794">
        <v>431</v>
      </c>
      <c r="L3" t="s" s="1793">
        <v>432</v>
      </c>
      <c r="M3" t="s" s="1794">
        <v>433</v>
      </c>
      <c r="N3" t="s" s="1793">
        <v>434</v>
      </c>
      <c r="O3" t="s" s="1795">
        <v>435</v>
      </c>
      <c r="P3" t="s" s="1796">
        <v>436</v>
      </c>
      <c r="Q3" t="s" s="1794">
        <v>437</v>
      </c>
      <c r="R3" t="s" s="1793">
        <v>438</v>
      </c>
      <c r="S3" t="s" s="1794">
        <v>439</v>
      </c>
      <c r="T3" t="s" s="1793">
        <v>440</v>
      </c>
      <c r="U3" t="s" s="1794">
        <v>441</v>
      </c>
      <c r="V3" t="s" s="1793">
        <v>442</v>
      </c>
      <c r="W3" t="s" s="1795">
        <v>443</v>
      </c>
      <c r="X3" t="s" s="1796">
        <v>444</v>
      </c>
      <c r="Y3" t="s" s="1794">
        <v>445</v>
      </c>
      <c r="Z3" t="s" s="1793">
        <v>446</v>
      </c>
      <c r="AA3" t="s" s="1794">
        <v>447</v>
      </c>
      <c r="AB3" t="s" s="1793">
        <v>448</v>
      </c>
      <c r="AC3" t="s" s="1794">
        <v>449</v>
      </c>
      <c r="AD3" t="s" s="1793">
        <v>450</v>
      </c>
      <c r="AE3" t="s" s="1795">
        <v>451</v>
      </c>
      <c r="AF3" t="s" s="1796">
        <v>452</v>
      </c>
      <c r="AG3" t="s" s="1794">
        <v>453</v>
      </c>
      <c r="AH3" t="s" s="1793">
        <v>454</v>
      </c>
      <c r="AI3" t="s" s="1795">
        <v>455</v>
      </c>
      <c r="AJ3" t="s" s="1796">
        <v>456</v>
      </c>
      <c r="AK3" t="s" s="1794">
        <v>457</v>
      </c>
      <c r="AL3" t="s" s="1793">
        <v>339</v>
      </c>
      <c r="AM3" t="s" s="1794">
        <v>458</v>
      </c>
      <c r="AN3" t="s" s="1793">
        <v>459</v>
      </c>
      <c r="AO3" t="s" s="1793">
        <v>466</v>
      </c>
    </row>
    <row r="4" ht="18.25" customHeight="1">
      <c r="A4" s="1797"/>
      <c r="B4" s="1798">
        <v>42976</v>
      </c>
      <c r="C4" s="1799"/>
      <c r="D4" s="1872"/>
      <c r="E4" s="1801"/>
      <c r="F4" s="1802"/>
      <c r="G4" s="1803"/>
      <c r="H4" s="1802"/>
      <c r="I4" s="1804"/>
      <c r="J4" s="1802"/>
      <c r="K4" s="1803"/>
      <c r="L4" s="1802"/>
      <c r="M4" s="1803"/>
      <c r="N4" s="1802"/>
      <c r="O4" s="1805"/>
      <c r="P4" s="1806"/>
      <c r="Q4" s="1803"/>
      <c r="R4" s="1802"/>
      <c r="S4" s="1803"/>
      <c r="T4" s="1802"/>
      <c r="U4" s="1803"/>
      <c r="V4" s="1802"/>
      <c r="W4" s="1805"/>
      <c r="X4" s="1806"/>
      <c r="Y4" s="1803"/>
      <c r="Z4" s="1802"/>
      <c r="AA4" s="1803"/>
      <c r="AB4" s="1802"/>
      <c r="AC4" s="1803"/>
      <c r="AD4" s="1802"/>
      <c r="AE4" s="1805"/>
      <c r="AF4" s="1808"/>
      <c r="AG4" s="1809"/>
      <c r="AH4" s="1810"/>
      <c r="AI4" s="1811"/>
      <c r="AJ4" s="1806"/>
      <c r="AK4" s="1803"/>
      <c r="AL4" s="1802"/>
      <c r="AM4" s="1803"/>
      <c r="AN4" s="1812"/>
      <c r="AO4" s="1874"/>
    </row>
    <row r="5" ht="18.25" customHeight="1">
      <c r="A5" s="1813"/>
      <c r="B5" s="1814">
        <v>43091</v>
      </c>
      <c r="C5" s="1815"/>
      <c r="D5" s="1846"/>
      <c r="E5" s="1817"/>
      <c r="F5" s="1818"/>
      <c r="G5" s="1819"/>
      <c r="H5" s="1818"/>
      <c r="I5" s="1820"/>
      <c r="J5" s="1818"/>
      <c r="K5" s="1819"/>
      <c r="L5" s="1818"/>
      <c r="M5" s="1819"/>
      <c r="N5" s="1818"/>
      <c r="O5" s="1821"/>
      <c r="P5" s="1822"/>
      <c r="Q5" s="1819"/>
      <c r="R5" s="1818"/>
      <c r="S5" s="1819"/>
      <c r="T5" s="1818"/>
      <c r="U5" s="1819"/>
      <c r="V5" s="1818"/>
      <c r="W5" s="1821"/>
      <c r="X5" s="1822"/>
      <c r="Y5" s="1819"/>
      <c r="Z5" s="1818"/>
      <c r="AA5" s="1819"/>
      <c r="AB5" s="1818"/>
      <c r="AC5" s="1819"/>
      <c r="AD5" s="1818"/>
      <c r="AE5" s="1821"/>
      <c r="AF5" s="1824"/>
      <c r="AG5" s="1825"/>
      <c r="AH5" s="1826"/>
      <c r="AI5" s="1827"/>
      <c r="AJ5" s="1822"/>
      <c r="AK5" s="1819"/>
      <c r="AL5" s="1818"/>
      <c r="AM5" s="1819"/>
      <c r="AN5" s="1828"/>
      <c r="AO5" s="1875"/>
    </row>
    <row r="6" ht="18.25" customHeight="1">
      <c r="A6" s="1813"/>
      <c r="B6" s="1798">
        <v>43327</v>
      </c>
      <c r="C6" s="1799"/>
      <c r="D6" s="1872"/>
      <c r="E6" s="1801"/>
      <c r="F6" s="1802"/>
      <c r="G6" s="1803"/>
      <c r="H6" s="1802"/>
      <c r="I6" s="1804"/>
      <c r="J6" s="1802"/>
      <c r="K6" s="1803"/>
      <c r="L6" s="1802"/>
      <c r="M6" s="1803"/>
      <c r="N6" s="1802"/>
      <c r="O6" s="1805"/>
      <c r="P6" s="1806"/>
      <c r="Q6" s="1803"/>
      <c r="R6" s="1802"/>
      <c r="S6" s="1803"/>
      <c r="T6" s="1802"/>
      <c r="U6" s="1803"/>
      <c r="V6" s="1802"/>
      <c r="W6" s="1805"/>
      <c r="X6" s="1806"/>
      <c r="Y6" s="1803"/>
      <c r="Z6" s="1802"/>
      <c r="AA6" s="1803"/>
      <c r="AB6" s="1802"/>
      <c r="AC6" s="1803"/>
      <c r="AD6" s="1802"/>
      <c r="AE6" s="1805"/>
      <c r="AF6" s="1808"/>
      <c r="AG6" s="1829"/>
      <c r="AH6" s="1810"/>
      <c r="AI6" s="1811"/>
      <c r="AJ6" s="1806"/>
      <c r="AK6" s="1803"/>
      <c r="AL6" s="1802"/>
      <c r="AM6" s="1803"/>
      <c r="AN6" s="1812"/>
      <c r="AO6" s="1874"/>
    </row>
    <row r="7" ht="18.25" customHeight="1">
      <c r="A7" s="1813"/>
      <c r="B7" s="1831">
        <v>43403</v>
      </c>
      <c r="C7" s="1832"/>
      <c r="D7" s="1848"/>
      <c r="E7" s="1834"/>
      <c r="F7" s="1835"/>
      <c r="G7" s="1836"/>
      <c r="H7" s="1835"/>
      <c r="I7" s="1837"/>
      <c r="J7" s="1835"/>
      <c r="K7" s="1836"/>
      <c r="L7" s="1835"/>
      <c r="M7" s="1836"/>
      <c r="N7" s="1835"/>
      <c r="O7" s="1838"/>
      <c r="P7" s="1839"/>
      <c r="Q7" s="1836"/>
      <c r="R7" s="1835"/>
      <c r="S7" s="1836"/>
      <c r="T7" s="1835"/>
      <c r="U7" s="1836"/>
      <c r="V7" s="1835"/>
      <c r="W7" s="1838"/>
      <c r="X7" s="1839"/>
      <c r="Y7" s="1836"/>
      <c r="Z7" s="1835"/>
      <c r="AA7" s="1836"/>
      <c r="AB7" s="1835"/>
      <c r="AC7" s="1836"/>
      <c r="AD7" s="1835"/>
      <c r="AE7" s="1838"/>
      <c r="AF7" s="1840"/>
      <c r="AG7" s="1841"/>
      <c r="AH7" s="1842"/>
      <c r="AI7" s="1843"/>
      <c r="AJ7" s="1839"/>
      <c r="AK7" s="1836"/>
      <c r="AL7" s="1835"/>
      <c r="AM7" s="1836"/>
      <c r="AN7" s="1849"/>
      <c r="AO7" s="1877"/>
    </row>
    <row r="8" ht="18.25" customHeight="1">
      <c r="A8" s="1813"/>
      <c r="B8" s="1814">
        <v>43416</v>
      </c>
      <c r="C8" s="1815"/>
      <c r="D8" s="1846"/>
      <c r="E8" s="1817"/>
      <c r="F8" s="1818"/>
      <c r="G8" s="1819"/>
      <c r="H8" s="1818"/>
      <c r="I8" s="1820"/>
      <c r="J8" s="1818"/>
      <c r="K8" s="1819"/>
      <c r="L8" s="1818"/>
      <c r="M8" s="1819"/>
      <c r="N8" s="1818"/>
      <c r="O8" s="1821"/>
      <c r="P8" s="1822"/>
      <c r="Q8" s="1819"/>
      <c r="R8" s="1818"/>
      <c r="S8" s="1819"/>
      <c r="T8" s="1818"/>
      <c r="U8" s="1819"/>
      <c r="V8" s="1818"/>
      <c r="W8" s="1821"/>
      <c r="X8" s="1822"/>
      <c r="Y8" s="1819"/>
      <c r="Z8" s="1818"/>
      <c r="AA8" s="1819"/>
      <c r="AB8" s="1818"/>
      <c r="AC8" s="1819"/>
      <c r="AD8" s="1818"/>
      <c r="AE8" s="1821"/>
      <c r="AF8" s="1824"/>
      <c r="AG8" s="1847"/>
      <c r="AH8" s="1826"/>
      <c r="AI8" s="1827"/>
      <c r="AJ8" s="1822"/>
      <c r="AK8" s="1819"/>
      <c r="AL8" s="1818"/>
      <c r="AM8" s="1819"/>
      <c r="AN8" s="1828"/>
      <c r="AO8" s="1875"/>
    </row>
    <row r="9" ht="18.25" customHeight="1">
      <c r="A9" s="1813"/>
      <c r="B9" s="1798">
        <v>43468</v>
      </c>
      <c r="C9" s="1799"/>
      <c r="D9" s="1872"/>
      <c r="E9" s="1801"/>
      <c r="F9" s="1802"/>
      <c r="G9" s="1803"/>
      <c r="H9" s="1802"/>
      <c r="I9" s="1804"/>
      <c r="J9" s="1802"/>
      <c r="K9" s="1803"/>
      <c r="L9" s="1802"/>
      <c r="M9" s="1803"/>
      <c r="N9" s="1802"/>
      <c r="O9" s="1805"/>
      <c r="P9" s="1806"/>
      <c r="Q9" s="1803"/>
      <c r="R9" s="1802"/>
      <c r="S9" s="1803"/>
      <c r="T9" s="1802"/>
      <c r="U9" s="1803"/>
      <c r="V9" s="1802"/>
      <c r="W9" s="1805"/>
      <c r="X9" s="1806"/>
      <c r="Y9" s="1803"/>
      <c r="Z9" s="1802"/>
      <c r="AA9" s="1803"/>
      <c r="AB9" s="1802"/>
      <c r="AC9" s="1803"/>
      <c r="AD9" s="1802"/>
      <c r="AE9" s="1805"/>
      <c r="AF9" s="1808"/>
      <c r="AG9" s="1809"/>
      <c r="AH9" s="1810"/>
      <c r="AI9" s="1811"/>
      <c r="AJ9" s="1806"/>
      <c r="AK9" s="1803"/>
      <c r="AL9" s="1802"/>
      <c r="AM9" s="1803"/>
      <c r="AN9" s="1812"/>
      <c r="AO9" s="1874"/>
    </row>
    <row r="10" ht="18.25" customHeight="1">
      <c r="A10" s="1813"/>
      <c r="B10" s="1831">
        <v>43469</v>
      </c>
      <c r="C10" s="1832"/>
      <c r="D10" s="1848"/>
      <c r="E10" s="1834"/>
      <c r="F10" s="1835"/>
      <c r="G10" s="1836"/>
      <c r="H10" s="1835"/>
      <c r="I10" s="1837"/>
      <c r="J10" s="1835"/>
      <c r="K10" s="1836"/>
      <c r="L10" s="1835"/>
      <c r="M10" s="1836"/>
      <c r="N10" s="1835"/>
      <c r="O10" s="1838"/>
      <c r="P10" s="1839"/>
      <c r="Q10" s="1836"/>
      <c r="R10" s="1835"/>
      <c r="S10" s="1836"/>
      <c r="T10" s="1835"/>
      <c r="U10" s="1836"/>
      <c r="V10" s="1835"/>
      <c r="W10" s="1838"/>
      <c r="X10" s="1839"/>
      <c r="Y10" s="1836"/>
      <c r="Z10" s="1835"/>
      <c r="AA10" s="1836"/>
      <c r="AB10" s="1835"/>
      <c r="AC10" s="1836"/>
      <c r="AD10" s="1835"/>
      <c r="AE10" s="1838"/>
      <c r="AF10" s="1840"/>
      <c r="AG10" s="1841"/>
      <c r="AH10" s="1842"/>
      <c r="AI10" s="1843"/>
      <c r="AJ10" s="1839"/>
      <c r="AK10" s="1836"/>
      <c r="AL10" s="1835"/>
      <c r="AM10" s="1836"/>
      <c r="AN10" s="1849"/>
      <c r="AO10" s="1877"/>
    </row>
    <row r="11" ht="18.25" customHeight="1">
      <c r="A11" s="1813"/>
      <c r="B11" s="1831">
        <v>43470</v>
      </c>
      <c r="C11" s="1832"/>
      <c r="D11" s="1848"/>
      <c r="E11" s="1834"/>
      <c r="F11" s="1835"/>
      <c r="G11" s="1836"/>
      <c r="H11" s="1835"/>
      <c r="I11" s="1837"/>
      <c r="J11" s="1835"/>
      <c r="K11" s="1836"/>
      <c r="L11" s="1835"/>
      <c r="M11" s="1836"/>
      <c r="N11" s="1835"/>
      <c r="O11" s="1838"/>
      <c r="P11" s="1839"/>
      <c r="Q11" s="1836"/>
      <c r="R11" s="1835"/>
      <c r="S11" s="1836"/>
      <c r="T11" s="1835"/>
      <c r="U11" s="1836"/>
      <c r="V11" s="1835"/>
      <c r="W11" s="1838"/>
      <c r="X11" s="1839"/>
      <c r="Y11" s="1836"/>
      <c r="Z11" s="1835"/>
      <c r="AA11" s="1836"/>
      <c r="AB11" s="1835"/>
      <c r="AC11" s="1836"/>
      <c r="AD11" s="1835"/>
      <c r="AE11" s="1838"/>
      <c r="AF11" s="1840"/>
      <c r="AG11" s="1841"/>
      <c r="AH11" s="1842"/>
      <c r="AI11" s="1843"/>
      <c r="AJ11" s="1839"/>
      <c r="AK11" s="1836"/>
      <c r="AL11" s="1835"/>
      <c r="AM11" s="1836"/>
      <c r="AN11" s="1849"/>
      <c r="AO11" s="1877"/>
    </row>
    <row r="12" ht="18.25" customHeight="1">
      <c r="A12" s="1813"/>
      <c r="B12" s="1831">
        <v>43471</v>
      </c>
      <c r="C12" s="1832"/>
      <c r="D12" s="1848"/>
      <c r="E12" s="1834"/>
      <c r="F12" s="1835"/>
      <c r="G12" s="1836"/>
      <c r="H12" s="1835"/>
      <c r="I12" s="1837"/>
      <c r="J12" s="1835"/>
      <c r="K12" s="1836"/>
      <c r="L12" s="1835"/>
      <c r="M12" s="1836"/>
      <c r="N12" s="1835"/>
      <c r="O12" s="1838"/>
      <c r="P12" s="1839"/>
      <c r="Q12" s="1836"/>
      <c r="R12" s="1835"/>
      <c r="S12" s="1836"/>
      <c r="T12" s="1835"/>
      <c r="U12" s="1836"/>
      <c r="V12" s="1835"/>
      <c r="W12" s="1838"/>
      <c r="X12" s="1839"/>
      <c r="Y12" s="1836"/>
      <c r="Z12" s="1835"/>
      <c r="AA12" s="1836"/>
      <c r="AB12" s="1835"/>
      <c r="AC12" s="1836"/>
      <c r="AD12" s="1835"/>
      <c r="AE12" s="1838"/>
      <c r="AF12" s="1840"/>
      <c r="AG12" s="1841"/>
      <c r="AH12" s="1842"/>
      <c r="AI12" s="1843"/>
      <c r="AJ12" s="1839"/>
      <c r="AK12" s="1836"/>
      <c r="AL12" s="1835"/>
      <c r="AM12" s="1836"/>
      <c r="AN12" s="1849"/>
      <c r="AO12" s="1877"/>
    </row>
    <row r="13" ht="18.25" customHeight="1">
      <c r="A13" s="1813"/>
      <c r="B13" s="1831">
        <v>43639</v>
      </c>
      <c r="C13" s="1832"/>
      <c r="D13" s="1848"/>
      <c r="E13" s="1834"/>
      <c r="F13" s="1835"/>
      <c r="G13" s="1836"/>
      <c r="H13" s="1835"/>
      <c r="I13" s="1837"/>
      <c r="J13" s="1835"/>
      <c r="K13" s="1836"/>
      <c r="L13" s="1835"/>
      <c r="M13" s="1836"/>
      <c r="N13" s="1835"/>
      <c r="O13" s="1838"/>
      <c r="P13" s="1839"/>
      <c r="Q13" s="1836"/>
      <c r="R13" s="1835"/>
      <c r="S13" s="1836"/>
      <c r="T13" s="1835"/>
      <c r="U13" s="1836"/>
      <c r="V13" s="1835"/>
      <c r="W13" s="1838"/>
      <c r="X13" s="1839"/>
      <c r="Y13" s="1836"/>
      <c r="Z13" s="1835"/>
      <c r="AA13" s="1836"/>
      <c r="AB13" s="1835"/>
      <c r="AC13" s="1836"/>
      <c r="AD13" s="1835"/>
      <c r="AE13" s="1838"/>
      <c r="AF13" s="1840"/>
      <c r="AG13" s="1841"/>
      <c r="AH13" s="1842"/>
      <c r="AI13" s="1843"/>
      <c r="AJ13" s="1839"/>
      <c r="AK13" s="1836"/>
      <c r="AL13" s="1835"/>
      <c r="AM13" s="1836"/>
      <c r="AN13" s="1849"/>
      <c r="AO13" s="1877"/>
    </row>
    <row r="14" ht="18.25" customHeight="1">
      <c r="A14" s="1813"/>
      <c r="B14" s="1831">
        <v>43646</v>
      </c>
      <c r="C14" s="1832"/>
      <c r="D14" s="1848"/>
      <c r="E14" s="1834"/>
      <c r="F14" s="1835"/>
      <c r="G14" s="1836"/>
      <c r="H14" s="1835"/>
      <c r="I14" s="1837"/>
      <c r="J14" s="1835"/>
      <c r="K14" s="1836"/>
      <c r="L14" s="1835"/>
      <c r="M14" s="1836"/>
      <c r="N14" s="1835"/>
      <c r="O14" s="1838"/>
      <c r="P14" s="1839"/>
      <c r="Q14" s="1836"/>
      <c r="R14" s="1835"/>
      <c r="S14" s="1836"/>
      <c r="T14" s="1835"/>
      <c r="U14" s="1836"/>
      <c r="V14" s="1835"/>
      <c r="W14" s="1838"/>
      <c r="X14" s="1839"/>
      <c r="Y14" s="1836"/>
      <c r="Z14" s="1835"/>
      <c r="AA14" s="1836"/>
      <c r="AB14" s="1835"/>
      <c r="AC14" s="1836"/>
      <c r="AD14" s="1835"/>
      <c r="AE14" s="1838"/>
      <c r="AF14" s="1840"/>
      <c r="AG14" s="1841"/>
      <c r="AH14" s="1842"/>
      <c r="AI14" s="1843"/>
      <c r="AJ14" s="1839"/>
      <c r="AK14" s="1836"/>
      <c r="AL14" s="1835"/>
      <c r="AM14" s="1836"/>
      <c r="AN14" s="1849"/>
      <c r="AO14" s="1877"/>
    </row>
    <row r="15" ht="18.25" customHeight="1">
      <c r="A15" s="1813"/>
      <c r="B15" s="1831">
        <v>43673</v>
      </c>
      <c r="C15" s="1832"/>
      <c r="D15" s="1848"/>
      <c r="E15" s="1834"/>
      <c r="F15" s="1835"/>
      <c r="G15" s="1836"/>
      <c r="H15" s="1835"/>
      <c r="I15" s="1837"/>
      <c r="J15" s="1835"/>
      <c r="K15" s="1836"/>
      <c r="L15" s="1835"/>
      <c r="M15" s="1836"/>
      <c r="N15" s="1835"/>
      <c r="O15" s="1838"/>
      <c r="P15" s="1839"/>
      <c r="Q15" s="1836"/>
      <c r="R15" s="1835"/>
      <c r="S15" s="1836"/>
      <c r="T15" s="1835"/>
      <c r="U15" s="1836"/>
      <c r="V15" s="1835"/>
      <c r="W15" s="1838"/>
      <c r="X15" s="1839"/>
      <c r="Y15" s="1836"/>
      <c r="Z15" s="1835"/>
      <c r="AA15" s="1836"/>
      <c r="AB15" s="1835"/>
      <c r="AC15" s="1836"/>
      <c r="AD15" s="1835"/>
      <c r="AE15" s="1838"/>
      <c r="AF15" s="1840"/>
      <c r="AG15" s="1853"/>
      <c r="AH15" s="1854"/>
      <c r="AI15" s="1843"/>
      <c r="AJ15" s="1839"/>
      <c r="AK15" s="1836"/>
      <c r="AL15" s="1835"/>
      <c r="AM15" s="1836"/>
      <c r="AN15" s="1849"/>
      <c r="AO15" s="1877"/>
    </row>
    <row r="16" ht="18.25" customHeight="1">
      <c r="A16" s="1813"/>
      <c r="B16" s="1814">
        <v>43693</v>
      </c>
      <c r="C16" s="1815"/>
      <c r="D16" s="1846"/>
      <c r="E16" s="1817"/>
      <c r="F16" s="1818"/>
      <c r="G16" s="1819"/>
      <c r="H16" s="1818"/>
      <c r="I16" s="1820"/>
      <c r="J16" s="1818"/>
      <c r="K16" s="1819"/>
      <c r="L16" s="1818"/>
      <c r="M16" s="1819"/>
      <c r="N16" s="1818"/>
      <c r="O16" s="1821"/>
      <c r="P16" s="1822"/>
      <c r="Q16" s="1819"/>
      <c r="R16" s="1818"/>
      <c r="S16" s="1819"/>
      <c r="T16" s="1818"/>
      <c r="U16" s="1819"/>
      <c r="V16" s="1818"/>
      <c r="W16" s="1821"/>
      <c r="X16" s="1822"/>
      <c r="Y16" s="1819"/>
      <c r="Z16" s="1818"/>
      <c r="AA16" s="1819"/>
      <c r="AB16" s="1818"/>
      <c r="AC16" s="1819"/>
      <c r="AD16" s="1818"/>
      <c r="AE16" s="1821"/>
      <c r="AF16" s="1824"/>
      <c r="AG16" s="1847"/>
      <c r="AH16" s="1826"/>
      <c r="AI16" s="1827"/>
      <c r="AJ16" s="1822"/>
      <c r="AK16" s="1819"/>
      <c r="AL16" s="1818"/>
      <c r="AM16" s="1819"/>
      <c r="AN16" s="1828"/>
      <c r="AO16" s="1875"/>
    </row>
    <row r="17" ht="18.25" customHeight="1">
      <c r="A17" s="1813"/>
      <c r="B17" s="1798">
        <v>43837</v>
      </c>
      <c r="C17" s="1799"/>
      <c r="D17" s="1872"/>
      <c r="E17" s="1801"/>
      <c r="F17" s="1802"/>
      <c r="G17" s="1803"/>
      <c r="H17" s="1802"/>
      <c r="I17" s="1859"/>
      <c r="J17" s="1802"/>
      <c r="K17" s="1803"/>
      <c r="L17" s="1802"/>
      <c r="M17" s="1803"/>
      <c r="N17" s="1802"/>
      <c r="O17" s="1805"/>
      <c r="P17" s="1806"/>
      <c r="Q17" s="1803"/>
      <c r="R17" s="1802"/>
      <c r="S17" s="1803"/>
      <c r="T17" s="1802"/>
      <c r="U17" s="1803"/>
      <c r="V17" s="1802"/>
      <c r="W17" s="1805"/>
      <c r="X17" s="1806"/>
      <c r="Y17" s="1803"/>
      <c r="Z17" s="1802"/>
      <c r="AA17" s="1803"/>
      <c r="AB17" s="1802"/>
      <c r="AC17" s="1803"/>
      <c r="AD17" s="1802"/>
      <c r="AE17" s="1805"/>
      <c r="AF17" s="1808"/>
      <c r="AG17" s="1809"/>
      <c r="AH17" s="1810"/>
      <c r="AI17" s="1811"/>
      <c r="AJ17" s="1806"/>
      <c r="AK17" s="1803"/>
      <c r="AL17" s="1802"/>
      <c r="AM17" s="1803"/>
      <c r="AN17" s="1812"/>
      <c r="AO17" s="1874"/>
    </row>
    <row r="18" ht="18.25" customHeight="1">
      <c r="A18" s="1813"/>
      <c r="B18" s="1831">
        <v>43982</v>
      </c>
      <c r="C18" s="1832"/>
      <c r="D18" s="1848"/>
      <c r="E18" s="1834"/>
      <c r="F18" s="1835"/>
      <c r="G18" s="1836"/>
      <c r="H18" s="1835"/>
      <c r="I18" s="1837"/>
      <c r="J18" s="1835"/>
      <c r="K18" s="1836"/>
      <c r="L18" s="1835"/>
      <c r="M18" s="1836"/>
      <c r="N18" s="1835"/>
      <c r="O18" s="1838"/>
      <c r="P18" s="1839"/>
      <c r="Q18" s="1836"/>
      <c r="R18" s="1835"/>
      <c r="S18" s="1836"/>
      <c r="T18" s="1835"/>
      <c r="U18" s="1836"/>
      <c r="V18" s="1835"/>
      <c r="W18" s="1838"/>
      <c r="X18" s="1839"/>
      <c r="Y18" s="1836"/>
      <c r="Z18" s="1835"/>
      <c r="AA18" s="1836"/>
      <c r="AB18" s="1835"/>
      <c r="AC18" s="1836"/>
      <c r="AD18" s="1835"/>
      <c r="AE18" s="1838"/>
      <c r="AF18" s="1840"/>
      <c r="AG18" s="1841"/>
      <c r="AH18" s="1842"/>
      <c r="AI18" s="1843"/>
      <c r="AJ18" s="1839"/>
      <c r="AK18" s="1836"/>
      <c r="AL18" s="1835"/>
      <c r="AM18" s="1836"/>
      <c r="AN18" s="1849"/>
      <c r="AO18" s="1877"/>
    </row>
    <row r="19" ht="18.25" customHeight="1">
      <c r="A19" s="1813"/>
      <c r="B19" s="1831">
        <v>43983</v>
      </c>
      <c r="C19" s="1832"/>
      <c r="D19" s="1848"/>
      <c r="E19" s="1834"/>
      <c r="F19" s="1835"/>
      <c r="G19" s="1836"/>
      <c r="H19" s="1835"/>
      <c r="I19" s="1837"/>
      <c r="J19" s="1835"/>
      <c r="K19" s="1836"/>
      <c r="L19" s="1835"/>
      <c r="M19" s="1836"/>
      <c r="N19" s="1835"/>
      <c r="O19" s="1838"/>
      <c r="P19" s="1839"/>
      <c r="Q19" s="1836"/>
      <c r="R19" s="1835"/>
      <c r="S19" s="1836"/>
      <c r="T19" s="1835"/>
      <c r="U19" s="1836"/>
      <c r="V19" s="1835"/>
      <c r="W19" s="1838"/>
      <c r="X19" s="1839"/>
      <c r="Y19" s="1836"/>
      <c r="Z19" s="1835"/>
      <c r="AA19" s="1836"/>
      <c r="AB19" s="1835"/>
      <c r="AC19" s="1836"/>
      <c r="AD19" s="1835"/>
      <c r="AE19" s="1838"/>
      <c r="AF19" s="1840"/>
      <c r="AG19" s="1841"/>
      <c r="AH19" s="1842"/>
      <c r="AI19" s="1843"/>
      <c r="AJ19" s="1839"/>
      <c r="AK19" s="1836"/>
      <c r="AL19" s="1835"/>
      <c r="AM19" s="1836"/>
      <c r="AN19" s="1849"/>
      <c r="AO19" s="1877"/>
    </row>
    <row r="20" ht="18.25" customHeight="1">
      <c r="A20" s="1813"/>
      <c r="B20" s="1831">
        <v>44031</v>
      </c>
      <c r="C20" s="1832"/>
      <c r="D20" s="1848"/>
      <c r="E20" s="1834"/>
      <c r="F20" s="1835"/>
      <c r="G20" s="1836"/>
      <c r="H20" s="1835"/>
      <c r="I20" s="1837"/>
      <c r="J20" s="1835"/>
      <c r="K20" s="1836"/>
      <c r="L20" s="1835"/>
      <c r="M20" s="1836"/>
      <c r="N20" s="1835"/>
      <c r="O20" s="1838"/>
      <c r="P20" s="1839"/>
      <c r="Q20" s="1836"/>
      <c r="R20" s="1835"/>
      <c r="S20" s="1836"/>
      <c r="T20" s="1835"/>
      <c r="U20" s="1836"/>
      <c r="V20" s="1835"/>
      <c r="W20" s="1838"/>
      <c r="X20" s="1839"/>
      <c r="Y20" s="1836"/>
      <c r="Z20" s="1835"/>
      <c r="AA20" s="1836"/>
      <c r="AB20" s="1835"/>
      <c r="AC20" s="1836"/>
      <c r="AD20" s="1835"/>
      <c r="AE20" s="1838"/>
      <c r="AF20" s="1840"/>
      <c r="AG20" s="1836"/>
      <c r="AH20" s="1842"/>
      <c r="AI20" s="1843"/>
      <c r="AJ20" s="1839"/>
      <c r="AK20" s="1836"/>
      <c r="AL20" s="1835"/>
      <c r="AM20" s="1836"/>
      <c r="AN20" s="1849"/>
      <c r="AO20" s="1877"/>
    </row>
    <row r="21" ht="18.25" customHeight="1">
      <c r="A21" s="1813"/>
      <c r="B21" s="1831">
        <v>44034</v>
      </c>
      <c r="C21" s="1832"/>
      <c r="D21" s="1848"/>
      <c r="E21" s="1834"/>
      <c r="F21" s="1835"/>
      <c r="G21" s="1836"/>
      <c r="H21" s="1835"/>
      <c r="I21" s="1837"/>
      <c r="J21" s="1835"/>
      <c r="K21" s="1836"/>
      <c r="L21" s="1835"/>
      <c r="M21" s="1836"/>
      <c r="N21" s="1835"/>
      <c r="O21" s="1838"/>
      <c r="P21" s="1839"/>
      <c r="Q21" s="1836"/>
      <c r="R21" s="1835"/>
      <c r="S21" s="1836"/>
      <c r="T21" s="1835"/>
      <c r="U21" s="1836"/>
      <c r="V21" s="1835"/>
      <c r="W21" s="1838"/>
      <c r="X21" s="1839"/>
      <c r="Y21" s="1836"/>
      <c r="Z21" s="1835"/>
      <c r="AA21" s="1836"/>
      <c r="AB21" s="1835"/>
      <c r="AC21" s="1836"/>
      <c r="AD21" s="1835"/>
      <c r="AE21" s="1838"/>
      <c r="AF21" s="1840"/>
      <c r="AG21" s="1876"/>
      <c r="AH21" s="1842"/>
      <c r="AI21" s="1843"/>
      <c r="AJ21" s="1839"/>
      <c r="AK21" s="1836"/>
      <c r="AL21" s="1835"/>
      <c r="AM21" s="1836"/>
      <c r="AN21" s="1849"/>
      <c r="AO21" s="1877"/>
    </row>
    <row r="22" ht="18.25" customHeight="1">
      <c r="A22" s="1813"/>
      <c r="B22" s="1831">
        <v>44055</v>
      </c>
      <c r="C22" s="1832"/>
      <c r="D22" s="1848"/>
      <c r="E22" s="1834"/>
      <c r="F22" s="1835"/>
      <c r="G22" s="1836"/>
      <c r="H22" s="1835"/>
      <c r="I22" s="1837"/>
      <c r="J22" s="1835"/>
      <c r="K22" s="1836"/>
      <c r="L22" s="1835"/>
      <c r="M22" s="1836"/>
      <c r="N22" s="1835"/>
      <c r="O22" s="1838"/>
      <c r="P22" s="1839"/>
      <c r="Q22" s="1836"/>
      <c r="R22" s="1835"/>
      <c r="S22" s="1836"/>
      <c r="T22" s="1835"/>
      <c r="U22" s="1836"/>
      <c r="V22" s="1835"/>
      <c r="W22" s="1838"/>
      <c r="X22" s="1839"/>
      <c r="Y22" s="1836"/>
      <c r="Z22" s="1835"/>
      <c r="AA22" s="1836"/>
      <c r="AB22" s="1835"/>
      <c r="AC22" s="1836"/>
      <c r="AD22" s="1835"/>
      <c r="AE22" s="1838"/>
      <c r="AF22" s="1840"/>
      <c r="AG22" s="1841"/>
      <c r="AH22" s="1842"/>
      <c r="AI22" s="1843"/>
      <c r="AJ22" s="1839"/>
      <c r="AK22" s="1836"/>
      <c r="AL22" s="1835"/>
      <c r="AM22" s="1836"/>
      <c r="AN22" s="1849"/>
      <c r="AO22" s="1877"/>
    </row>
    <row r="23" ht="18.25" customHeight="1">
      <c r="A23" s="1813"/>
      <c r="B23" s="1831">
        <v>44041</v>
      </c>
      <c r="C23" s="1832"/>
      <c r="D23" s="1848"/>
      <c r="E23" s="1834"/>
      <c r="F23" s="1835"/>
      <c r="G23" s="1836"/>
      <c r="H23" s="1835"/>
      <c r="I23" s="1837"/>
      <c r="J23" s="1835"/>
      <c r="K23" s="1836"/>
      <c r="L23" s="1835"/>
      <c r="M23" s="1836"/>
      <c r="N23" s="1835"/>
      <c r="O23" s="1838"/>
      <c r="P23" s="1839"/>
      <c r="Q23" s="1836"/>
      <c r="R23" s="1835"/>
      <c r="S23" s="1836"/>
      <c r="T23" s="1835"/>
      <c r="U23" s="1836"/>
      <c r="V23" s="1835"/>
      <c r="W23" s="1838"/>
      <c r="X23" s="1839"/>
      <c r="Y23" s="1836"/>
      <c r="Z23" s="1835"/>
      <c r="AA23" s="1836"/>
      <c r="AB23" s="1835"/>
      <c r="AC23" s="1836"/>
      <c r="AD23" s="1835"/>
      <c r="AE23" s="1838"/>
      <c r="AF23" s="1840"/>
      <c r="AG23" s="1841"/>
      <c r="AH23" s="1842"/>
      <c r="AI23" s="1843"/>
      <c r="AJ23" s="1839"/>
      <c r="AK23" s="1836"/>
      <c r="AL23" s="1835"/>
      <c r="AM23" s="1836"/>
      <c r="AN23" s="1849"/>
      <c r="AO23" s="1877"/>
    </row>
    <row r="24" ht="18.25" customHeight="1">
      <c r="A24" s="1813"/>
      <c r="B24" s="1831">
        <v>44136</v>
      </c>
      <c r="C24" s="1832"/>
      <c r="D24" s="1848"/>
      <c r="E24" s="1834"/>
      <c r="F24" s="1835"/>
      <c r="G24" s="1836"/>
      <c r="H24" s="1835"/>
      <c r="I24" s="1837"/>
      <c r="J24" s="1835"/>
      <c r="K24" s="1836"/>
      <c r="L24" s="1835"/>
      <c r="M24" s="1836"/>
      <c r="N24" s="1835"/>
      <c r="O24" s="1838"/>
      <c r="P24" s="1839"/>
      <c r="Q24" s="1836"/>
      <c r="R24" s="1835"/>
      <c r="S24" s="1836"/>
      <c r="T24" s="1835"/>
      <c r="U24" s="1836"/>
      <c r="V24" s="1835"/>
      <c r="W24" s="1838"/>
      <c r="X24" s="1839"/>
      <c r="Y24" s="1836"/>
      <c r="Z24" s="1835"/>
      <c r="AA24" s="1836"/>
      <c r="AB24" s="1835"/>
      <c r="AC24" s="1836"/>
      <c r="AD24" s="1835"/>
      <c r="AE24" s="1838"/>
      <c r="AF24" s="1840"/>
      <c r="AG24" s="1841"/>
      <c r="AH24" s="1842"/>
      <c r="AI24" s="1843"/>
      <c r="AJ24" s="1839"/>
      <c r="AK24" s="1836"/>
      <c r="AL24" s="1835"/>
      <c r="AM24" s="1836"/>
      <c r="AN24" s="1849"/>
      <c r="AO24" s="1877"/>
    </row>
    <row r="25" ht="18.25" customHeight="1">
      <c r="A25" s="1813"/>
      <c r="B25" s="1814">
        <v>44167</v>
      </c>
      <c r="C25" s="1815"/>
      <c r="D25" s="1846"/>
      <c r="E25" s="1817"/>
      <c r="F25" s="1818"/>
      <c r="G25" s="1819"/>
      <c r="H25" s="1818"/>
      <c r="I25" s="1820"/>
      <c r="J25" s="1818"/>
      <c r="K25" s="1819"/>
      <c r="L25" s="1818"/>
      <c r="M25" s="1819"/>
      <c r="N25" s="1818"/>
      <c r="O25" s="1821"/>
      <c r="P25" s="1822"/>
      <c r="Q25" s="1819"/>
      <c r="R25" s="1818"/>
      <c r="S25" s="1819"/>
      <c r="T25" s="1818"/>
      <c r="U25" s="1819"/>
      <c r="V25" s="1818"/>
      <c r="W25" s="1821"/>
      <c r="X25" s="1822"/>
      <c r="Y25" s="1819"/>
      <c r="Z25" s="1818"/>
      <c r="AA25" s="1819"/>
      <c r="AB25" s="1818"/>
      <c r="AC25" s="1819"/>
      <c r="AD25" s="1818"/>
      <c r="AE25" s="1821"/>
      <c r="AF25" s="1824"/>
      <c r="AG25" s="1825"/>
      <c r="AH25" s="1826"/>
      <c r="AI25" s="1827"/>
      <c r="AJ25" s="1822"/>
      <c r="AK25" s="1819"/>
      <c r="AL25" s="1818"/>
      <c r="AM25" s="1819"/>
      <c r="AN25" s="1828"/>
      <c r="AO25" s="1875"/>
    </row>
    <row r="26" ht="18.25" customHeight="1">
      <c r="A26" s="1861"/>
      <c r="B26" s="1862">
        <v>44209</v>
      </c>
      <c r="C26" s="1799"/>
      <c r="D26" s="1872"/>
      <c r="E26" s="1801"/>
      <c r="F26" s="1802"/>
      <c r="G26" s="1803"/>
      <c r="H26" s="1802"/>
      <c r="I26" s="1804"/>
      <c r="J26" s="1802"/>
      <c r="K26" s="1803"/>
      <c r="L26" s="1802"/>
      <c r="M26" s="1803"/>
      <c r="N26" s="1802"/>
      <c r="O26" s="1805"/>
      <c r="P26" s="1806"/>
      <c r="Q26" s="1803"/>
      <c r="R26" s="1802"/>
      <c r="S26" s="1803"/>
      <c r="T26" s="1802"/>
      <c r="U26" s="1803"/>
      <c r="V26" s="1802"/>
      <c r="W26" s="1805"/>
      <c r="X26" s="1806"/>
      <c r="Y26" s="1803"/>
      <c r="Z26" s="1802"/>
      <c r="AA26" s="1803"/>
      <c r="AB26" s="1802"/>
      <c r="AC26" s="1803"/>
      <c r="AD26" s="1802"/>
      <c r="AE26" s="1805"/>
      <c r="AF26" s="1808"/>
      <c r="AG26" s="1809"/>
      <c r="AH26" s="1810"/>
      <c r="AI26" s="1811"/>
      <c r="AJ26" s="1806"/>
      <c r="AK26" s="1803"/>
      <c r="AL26" s="1802"/>
      <c r="AM26" s="1803"/>
      <c r="AN26" s="1802"/>
      <c r="AO26" s="1802"/>
    </row>
    <row r="27" ht="18.25" customHeight="1">
      <c r="A27" s="1861"/>
      <c r="B27" s="1863">
        <v>44258</v>
      </c>
      <c r="C27" s="1832"/>
      <c r="D27" s="1833">
        <v>70</v>
      </c>
      <c r="E27" s="1851">
        <v>176</v>
      </c>
      <c r="F27" s="1835"/>
      <c r="G27" s="1836"/>
      <c r="H27" s="1835"/>
      <c r="I27" s="1837"/>
      <c r="J27" s="1835"/>
      <c r="K27" s="1836"/>
      <c r="L27" s="1835"/>
      <c r="M27" s="1836"/>
      <c r="N27" s="1835"/>
      <c r="O27" s="1838"/>
      <c r="P27" s="1839"/>
      <c r="Q27" s="1836"/>
      <c r="R27" s="1835"/>
      <c r="S27" s="1836"/>
      <c r="T27" s="1835"/>
      <c r="U27" s="1836"/>
      <c r="V27" s="1835"/>
      <c r="W27" s="1838"/>
      <c r="X27" s="1839"/>
      <c r="Y27" s="1836"/>
      <c r="Z27" s="1835"/>
      <c r="AA27" s="1836"/>
      <c r="AB27" s="1835"/>
      <c r="AC27" s="1836"/>
      <c r="AD27" s="1835"/>
      <c r="AE27" s="1838"/>
      <c r="AF27" s="1840"/>
      <c r="AG27" s="1841"/>
      <c r="AH27" s="1842"/>
      <c r="AI27" s="1843"/>
      <c r="AJ27" s="1839"/>
      <c r="AK27" s="1836"/>
      <c r="AL27" s="1835"/>
      <c r="AM27" s="1836"/>
      <c r="AN27" s="1835"/>
      <c r="AO27" s="1835"/>
    </row>
    <row r="28" ht="18.25" customHeight="1">
      <c r="A28" s="1861"/>
      <c r="B28" s="1863">
        <v>44283</v>
      </c>
      <c r="C28" s="1832"/>
      <c r="D28" s="1848"/>
      <c r="E28" s="1834"/>
      <c r="F28" s="1835"/>
      <c r="G28" s="1836"/>
      <c r="H28" s="1835"/>
      <c r="I28" s="1837"/>
      <c r="J28" s="1835"/>
      <c r="K28" s="1836"/>
      <c r="L28" s="1835"/>
      <c r="M28" s="1836"/>
      <c r="N28" s="1835"/>
      <c r="O28" s="1838"/>
      <c r="P28" s="1839"/>
      <c r="Q28" s="1836"/>
      <c r="R28" s="1835"/>
      <c r="S28" s="1836"/>
      <c r="T28" s="1835"/>
      <c r="U28" s="1836"/>
      <c r="V28" s="1835"/>
      <c r="W28" s="1838"/>
      <c r="X28" s="1839"/>
      <c r="Y28" s="1836"/>
      <c r="Z28" s="1835"/>
      <c r="AA28" s="1836"/>
      <c r="AB28" s="1835"/>
      <c r="AC28" s="1836"/>
      <c r="AD28" s="1835"/>
      <c r="AE28" s="1838"/>
      <c r="AF28" s="1840"/>
      <c r="AG28" s="1841">
        <v>12</v>
      </c>
      <c r="AH28" s="1842"/>
      <c r="AI28" s="1843"/>
      <c r="AJ28" s="1844">
        <v>65</v>
      </c>
      <c r="AK28" s="1841">
        <v>75</v>
      </c>
      <c r="AL28" s="1842">
        <v>16</v>
      </c>
      <c r="AM28" s="1841">
        <v>125</v>
      </c>
      <c r="AN28" s="1842">
        <v>85</v>
      </c>
      <c r="AO28" s="1835"/>
    </row>
    <row r="29" ht="18.25" customHeight="1">
      <c r="A29" s="1861"/>
      <c r="B29" s="1863"/>
      <c r="C29" s="1832"/>
      <c r="D29" s="1848"/>
      <c r="E29" s="1834"/>
      <c r="F29" s="1835"/>
      <c r="G29" s="1836"/>
      <c r="H29" s="1835"/>
      <c r="I29" s="1837"/>
      <c r="J29" s="1835"/>
      <c r="K29" s="1836"/>
      <c r="L29" s="1835"/>
      <c r="M29" s="1836"/>
      <c r="N29" s="1835"/>
      <c r="O29" s="1838"/>
      <c r="P29" s="1839"/>
      <c r="Q29" s="1836"/>
      <c r="R29" s="1835"/>
      <c r="S29" s="1836"/>
      <c r="T29" s="1835"/>
      <c r="U29" s="1836"/>
      <c r="V29" s="1835"/>
      <c r="W29" s="1838"/>
      <c r="X29" s="1839"/>
      <c r="Y29" s="1836"/>
      <c r="Z29" s="1835"/>
      <c r="AA29" s="1836"/>
      <c r="AB29" s="1835"/>
      <c r="AC29" s="1836"/>
      <c r="AD29" s="1835"/>
      <c r="AE29" s="1838"/>
      <c r="AF29" s="1840"/>
      <c r="AG29" s="1841"/>
      <c r="AH29" s="1842"/>
      <c r="AI29" s="1843"/>
      <c r="AJ29" s="1839"/>
      <c r="AK29" s="1836"/>
      <c r="AL29" s="1835"/>
      <c r="AM29" s="1836"/>
      <c r="AN29" s="1835"/>
      <c r="AO29" s="1835"/>
    </row>
    <row r="30" ht="18.25" customHeight="1">
      <c r="A30" s="1861"/>
      <c r="B30" s="1863"/>
      <c r="C30" s="1832"/>
      <c r="D30" s="1848"/>
      <c r="E30" s="1834"/>
      <c r="F30" s="1835"/>
      <c r="G30" s="1836"/>
      <c r="H30" s="1835"/>
      <c r="I30" s="1837"/>
      <c r="J30" s="1835"/>
      <c r="K30" s="1836"/>
      <c r="L30" s="1835"/>
      <c r="M30" s="1836"/>
      <c r="N30" s="1835"/>
      <c r="O30" s="1838"/>
      <c r="P30" s="1839"/>
      <c r="Q30" s="1836"/>
      <c r="R30" s="1835"/>
      <c r="S30" s="1836"/>
      <c r="T30" s="1835"/>
      <c r="U30" s="1836"/>
      <c r="V30" s="1835"/>
      <c r="W30" s="1838"/>
      <c r="X30" s="1839"/>
      <c r="Y30" s="1836"/>
      <c r="Z30" s="1835"/>
      <c r="AA30" s="1836"/>
      <c r="AB30" s="1835"/>
      <c r="AC30" s="1836"/>
      <c r="AD30" s="1835"/>
      <c r="AE30" s="1838"/>
      <c r="AF30" s="1840"/>
      <c r="AG30" s="1841"/>
      <c r="AH30" s="1842"/>
      <c r="AI30" s="1843"/>
      <c r="AJ30" s="1839"/>
      <c r="AK30" s="1836"/>
      <c r="AL30" s="1835"/>
      <c r="AM30" s="1836"/>
      <c r="AN30" s="1835"/>
      <c r="AO30" s="1835"/>
    </row>
    <row r="31" ht="18.25" customHeight="1">
      <c r="A31" t="s" s="1864">
        <v>460</v>
      </c>
      <c r="B31" s="1865"/>
      <c r="C31" s="1866"/>
      <c r="D31" s="1842">
        <f>MAX(D4:D29)</f>
        <v>70</v>
      </c>
      <c r="E31" s="1841">
        <f>MAX(E4:E29)</f>
        <v>176</v>
      </c>
      <c r="F31" s="1842">
        <f>MAX(F4:F29)</f>
        <v>0</v>
      </c>
      <c r="G31" s="1841">
        <f>MAX(G4:G29)</f>
        <v>0</v>
      </c>
      <c r="H31" s="1842">
        <f>MAX(H4:H29)</f>
        <v>0</v>
      </c>
      <c r="I31" s="1841">
        <f>MAX(I4:I29)</f>
        <v>0</v>
      </c>
      <c r="J31" s="1842">
        <f>MAX(J4:J29)</f>
        <v>0</v>
      </c>
      <c r="K31" s="1841">
        <f>MAX(K4:K29)</f>
        <v>0</v>
      </c>
      <c r="L31" s="1842">
        <f>MAX(L4:L29)</f>
        <v>0</v>
      </c>
      <c r="M31" s="1841">
        <f>MAX(M4:M29)</f>
        <v>0</v>
      </c>
      <c r="N31" s="1842">
        <f>MAX(N4:N29)</f>
        <v>0</v>
      </c>
      <c r="O31" s="1841">
        <f>MAX(O4:O29)</f>
        <v>0</v>
      </c>
      <c r="P31" s="1842">
        <f>MAX(P4:P29)</f>
        <v>0</v>
      </c>
      <c r="Q31" s="1841">
        <f>MAX(Q4:Q29)</f>
        <v>0</v>
      </c>
      <c r="R31" s="1842">
        <f>MAX(R4:R29)</f>
        <v>0</v>
      </c>
      <c r="S31" s="1841">
        <f>MAX(S4:S29)</f>
        <v>0</v>
      </c>
      <c r="T31" s="1842">
        <f>MAX(T4:T29)</f>
        <v>0</v>
      </c>
      <c r="U31" s="1841">
        <f>MAX(U4:U29)</f>
        <v>0</v>
      </c>
      <c r="V31" s="1842">
        <f>MAX(V4:V29)</f>
        <v>0</v>
      </c>
      <c r="W31" s="1841">
        <f>MAX(W4:W29)</f>
        <v>0</v>
      </c>
      <c r="X31" s="1842">
        <f>MAX(X4:X29)</f>
        <v>0</v>
      </c>
      <c r="Y31" s="1841">
        <f>MAX(Y4:Y29)</f>
        <v>0</v>
      </c>
      <c r="Z31" s="1842">
        <f>MAX(Z4:Z29)</f>
        <v>0</v>
      </c>
      <c r="AA31" s="1841">
        <f>MAX(AA4:AA29)</f>
        <v>0</v>
      </c>
      <c r="AB31" s="1842">
        <f>MAX(AB4:AB29)</f>
        <v>0</v>
      </c>
      <c r="AC31" s="1841">
        <f>MAX(AC4:AC29)</f>
        <v>0</v>
      </c>
      <c r="AD31" s="1842">
        <f>MAX(AD4:AD29)</f>
        <v>0</v>
      </c>
      <c r="AE31" s="1841">
        <f>MIN(AE4:AE30)</f>
        <v>0</v>
      </c>
      <c r="AF31" s="1885">
        <f>MIN(AF4:AF30)</f>
        <v>0</v>
      </c>
      <c r="AG31" s="1841">
        <f>MAX(AG4:AG29)</f>
        <v>12</v>
      </c>
      <c r="AH31" s="1842">
        <f>MAX(AH4:AH29)</f>
        <v>0</v>
      </c>
      <c r="AI31" s="1841">
        <f>MIN(AI4:AI30)</f>
        <v>0</v>
      </c>
      <c r="AJ31" s="1842">
        <f>MAX(AJ4:AJ29)</f>
        <v>65</v>
      </c>
      <c r="AK31" s="1841">
        <f>MAX(AK4:AK29)</f>
        <v>75</v>
      </c>
      <c r="AL31" s="1842">
        <f>MAX(AL4:AL29)</f>
        <v>16</v>
      </c>
      <c r="AM31" s="1841">
        <f>MAX(AM4:AM29)</f>
        <v>125</v>
      </c>
      <c r="AN31" s="1842">
        <f>MAX(AN4:AN29)</f>
        <v>85</v>
      </c>
      <c r="AO31" s="1842">
        <f>MAX(AO4:AO29)</f>
        <v>0</v>
      </c>
    </row>
  </sheetData>
  <mergeCells count="8">
    <mergeCell ref="A1:AO1"/>
    <mergeCell ref="E2:O2"/>
    <mergeCell ref="P2:W2"/>
    <mergeCell ref="X2:AE2"/>
    <mergeCell ref="AF2:AI2"/>
    <mergeCell ref="A4:A29"/>
    <mergeCell ref="A31:B31"/>
    <mergeCell ref="AJ2:AO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Q30"/>
  <sheetViews>
    <sheetView workbookViewId="0" showGridLines="0" defaultGridColor="1">
      <pane topLeftCell="D1" xSplit="3" ySplit="0" activePane="topRight" state="frozen"/>
    </sheetView>
  </sheetViews>
  <sheetFormatPr defaultColWidth="16.3333" defaultRowHeight="19.9" customHeight="1" outlineLevelRow="0" outlineLevelCol="0"/>
  <cols>
    <col min="1" max="2" width="16.3516" style="1892" customWidth="1"/>
    <col min="3" max="3" width="16.5" style="1892" customWidth="1"/>
    <col min="4" max="43" width="16.3516" style="1892" customWidth="1"/>
    <col min="44" max="16384" width="16.3516" style="1892" customWidth="1"/>
  </cols>
  <sheetData>
    <row r="1" ht="21.2" customHeight="1">
      <c r="A1" t="s" s="521">
        <v>415</v>
      </c>
      <c r="B1" t="s" s="522">
        <v>473</v>
      </c>
      <c r="C1" t="s" s="1333">
        <v>179</v>
      </c>
      <c r="D1" t="s" s="1334">
        <v>180</v>
      </c>
      <c r="E1" s="1335"/>
      <c r="F1" t="s" s="1334">
        <v>181</v>
      </c>
      <c r="G1" s="1335"/>
      <c r="H1" t="s" s="1334">
        <v>182</v>
      </c>
      <c r="I1" s="1335"/>
      <c r="J1" t="s" s="1334">
        <v>183</v>
      </c>
      <c r="K1" s="1335"/>
      <c r="L1" t="s" s="1334">
        <v>184</v>
      </c>
      <c r="M1" s="1335"/>
      <c r="N1" t="s" s="1334">
        <v>185</v>
      </c>
      <c r="O1" s="1335"/>
      <c r="P1" t="s" s="1334">
        <v>186</v>
      </c>
      <c r="Q1" s="1335"/>
      <c r="R1" t="s" s="1334">
        <v>187</v>
      </c>
      <c r="S1" s="1335"/>
      <c r="T1" t="s" s="1334">
        <v>188</v>
      </c>
      <c r="U1" s="1335"/>
      <c r="V1" s="1761"/>
      <c r="W1" s="1335"/>
      <c r="X1" s="1762"/>
      <c r="Y1" s="1335"/>
      <c r="Z1" s="1762"/>
      <c r="AA1" s="1335"/>
      <c r="AB1" s="1762"/>
      <c r="AC1" s="1335"/>
      <c r="AD1" s="1762"/>
      <c r="AE1" s="1335"/>
      <c r="AF1" s="1762"/>
      <c r="AG1" s="1335"/>
      <c r="AH1" s="1762"/>
      <c r="AI1" s="1335"/>
      <c r="AJ1" s="1762"/>
      <c r="AK1" s="1335"/>
      <c r="AL1" s="1762"/>
      <c r="AM1" s="1335"/>
      <c r="AN1" s="1762"/>
      <c r="AO1" s="1335"/>
      <c r="AP1" s="1762"/>
      <c r="AQ1" s="1335"/>
    </row>
    <row r="2" ht="21.2" customHeight="1">
      <c r="A2" s="533"/>
      <c r="B2" s="534"/>
      <c r="C2" t="s" s="1341">
        <v>194</v>
      </c>
      <c r="D2" s="1342"/>
      <c r="E2" s="1343"/>
      <c r="F2" s="1342"/>
      <c r="G2" s="1343"/>
      <c r="H2" s="1344"/>
      <c r="I2" s="1733"/>
      <c r="J2" s="1344"/>
      <c r="K2" s="1733"/>
      <c r="L2" s="1344"/>
      <c r="M2" s="1733"/>
      <c r="N2" s="1344"/>
      <c r="O2" s="1733"/>
      <c r="P2" s="1344"/>
      <c r="Q2" s="1733"/>
      <c r="R2" s="1344"/>
      <c r="S2" s="1733"/>
      <c r="T2" s="1344"/>
      <c r="U2" s="1733"/>
      <c r="V2" s="1764"/>
      <c r="W2" s="1733"/>
      <c r="X2" s="1344"/>
      <c r="Y2" s="1733"/>
      <c r="Z2" s="1344"/>
      <c r="AA2" s="1733"/>
      <c r="AB2" s="1344"/>
      <c r="AC2" s="1733"/>
      <c r="AD2" s="1344"/>
      <c r="AE2" s="1733"/>
      <c r="AF2" s="1344"/>
      <c r="AG2" s="1733"/>
      <c r="AH2" s="1344"/>
      <c r="AI2" s="1733"/>
      <c r="AJ2" s="1344"/>
      <c r="AK2" s="1733"/>
      <c r="AL2" s="1344"/>
      <c r="AM2" s="1733"/>
      <c r="AN2" s="1344"/>
      <c r="AO2" s="1733"/>
      <c r="AP2" s="1344"/>
      <c r="AQ2" s="1733"/>
    </row>
    <row r="3" ht="21.2" customHeight="1">
      <c r="A3" t="s" s="545">
        <v>109</v>
      </c>
      <c r="B3" s="546"/>
      <c r="C3" t="s" s="1349">
        <v>203</v>
      </c>
      <c r="D3" t="s" s="545">
        <v>204</v>
      </c>
      <c r="E3" t="s" s="1349">
        <v>205</v>
      </c>
      <c r="F3" t="s" s="545">
        <v>204</v>
      </c>
      <c r="G3" t="s" s="1349">
        <v>205</v>
      </c>
      <c r="H3" t="s" s="1350">
        <v>204</v>
      </c>
      <c r="I3" t="s" s="1736">
        <v>205</v>
      </c>
      <c r="J3" t="s" s="1350">
        <v>204</v>
      </c>
      <c r="K3" t="s" s="1736">
        <v>205</v>
      </c>
      <c r="L3" t="s" s="1350">
        <v>204</v>
      </c>
      <c r="M3" t="s" s="1736">
        <v>205</v>
      </c>
      <c r="N3" t="s" s="1350">
        <v>204</v>
      </c>
      <c r="O3" t="s" s="1736">
        <v>205</v>
      </c>
      <c r="P3" t="s" s="1350">
        <v>204</v>
      </c>
      <c r="Q3" t="s" s="1736">
        <v>205</v>
      </c>
      <c r="R3" t="s" s="1350">
        <v>204</v>
      </c>
      <c r="S3" t="s" s="1736">
        <v>205</v>
      </c>
      <c r="T3" t="s" s="1350">
        <v>204</v>
      </c>
      <c r="U3" t="s" s="1736">
        <v>205</v>
      </c>
      <c r="V3" t="s" s="1350">
        <v>204</v>
      </c>
      <c r="W3" t="s" s="1736">
        <v>205</v>
      </c>
      <c r="X3" t="s" s="1350">
        <v>204</v>
      </c>
      <c r="Y3" t="s" s="1736">
        <v>205</v>
      </c>
      <c r="Z3" t="s" s="1350">
        <v>204</v>
      </c>
      <c r="AA3" t="s" s="1736">
        <v>205</v>
      </c>
      <c r="AB3" t="s" s="1350">
        <v>204</v>
      </c>
      <c r="AC3" t="s" s="1736">
        <v>205</v>
      </c>
      <c r="AD3" t="s" s="1350">
        <v>204</v>
      </c>
      <c r="AE3" t="s" s="1736">
        <v>205</v>
      </c>
      <c r="AF3" t="s" s="1350">
        <v>204</v>
      </c>
      <c r="AG3" t="s" s="1736">
        <v>205</v>
      </c>
      <c r="AH3" t="s" s="1350">
        <v>204</v>
      </c>
      <c r="AI3" t="s" s="1736">
        <v>205</v>
      </c>
      <c r="AJ3" t="s" s="1350">
        <v>204</v>
      </c>
      <c r="AK3" t="s" s="1736">
        <v>205</v>
      </c>
      <c r="AL3" t="s" s="1350">
        <v>204</v>
      </c>
      <c r="AM3" t="s" s="1736">
        <v>205</v>
      </c>
      <c r="AN3" t="s" s="1350">
        <v>204</v>
      </c>
      <c r="AO3" t="s" s="1736">
        <v>205</v>
      </c>
      <c r="AP3" t="s" s="1350">
        <v>204</v>
      </c>
      <c r="AQ3" t="s" s="1736">
        <v>205</v>
      </c>
    </row>
    <row r="4" ht="19.9" customHeight="1">
      <c r="A4" s="1354">
        <f>SUM(D4:U4)</f>
        <v>0</v>
      </c>
      <c r="B4" t="s" s="556">
        <v>206</v>
      </c>
      <c r="C4" t="s" s="1351">
        <v>407</v>
      </c>
      <c r="D4" s="1737"/>
      <c r="E4" s="1738"/>
      <c r="F4" s="1737"/>
      <c r="G4" s="1738"/>
      <c r="H4" s="1737"/>
      <c r="I4" s="1738"/>
      <c r="J4" s="1737"/>
      <c r="K4" s="1738"/>
      <c r="L4" s="1737"/>
      <c r="M4" s="1738"/>
      <c r="N4" s="1354">
        <f>'6.Spieltag'!AB4</f>
        <v>0</v>
      </c>
      <c r="O4" s="1355">
        <f>'6.Spieltag'!AC4</f>
        <v>0</v>
      </c>
      <c r="P4" s="1354">
        <f>'7.Spieltag'!AB4</f>
        <v>0</v>
      </c>
      <c r="Q4" s="1355">
        <f>'7.Spieltag'!AC4</f>
        <v>0</v>
      </c>
      <c r="R4" s="1354">
        <f>'8.Spieltag'!AB4</f>
        <v>0</v>
      </c>
      <c r="S4" s="1355">
        <f>'8.Spieltag'!AC4</f>
        <v>0</v>
      </c>
      <c r="T4" s="1354">
        <f>'9.Spieltag'!AB4</f>
        <v>0</v>
      </c>
      <c r="U4" s="1355">
        <f>'9.Spieltag'!AC4</f>
        <v>0</v>
      </c>
      <c r="V4" s="1737"/>
      <c r="W4" s="1738"/>
      <c r="X4" s="1737"/>
      <c r="Y4" s="1738"/>
      <c r="Z4" s="1737"/>
      <c r="AA4" s="1738"/>
      <c r="AB4" s="1737"/>
      <c r="AC4" s="1738"/>
      <c r="AD4" s="1737"/>
      <c r="AE4" s="1738"/>
      <c r="AF4" s="1737"/>
      <c r="AG4" s="1738"/>
      <c r="AH4" s="1737"/>
      <c r="AI4" s="1738"/>
      <c r="AJ4" s="1737"/>
      <c r="AK4" s="1738"/>
      <c r="AL4" s="1737"/>
      <c r="AM4" s="1738"/>
      <c r="AN4" s="1737"/>
      <c r="AO4" s="1738"/>
      <c r="AP4" s="1737"/>
      <c r="AQ4" s="1738"/>
    </row>
    <row r="5" ht="19.9" customHeight="1">
      <c r="A5" s="1352">
        <f>SUM(D5:U5)</f>
        <v>0</v>
      </c>
      <c r="B5" s="567"/>
      <c r="C5" t="s" s="1351">
        <v>408</v>
      </c>
      <c r="D5" s="1739"/>
      <c r="E5" s="1740"/>
      <c r="F5" s="1739"/>
      <c r="G5" s="1740"/>
      <c r="H5" s="1739"/>
      <c r="I5" s="1740"/>
      <c r="J5" s="1739"/>
      <c r="K5" s="1740"/>
      <c r="L5" s="1739"/>
      <c r="M5" s="1740"/>
      <c r="N5" s="1352">
        <f>'6.Spieltag'!AB5</f>
        <v>0</v>
      </c>
      <c r="O5" s="1353">
        <f>'6.Spieltag'!AC5</f>
        <v>0</v>
      </c>
      <c r="P5" s="1352">
        <f>'7.Spieltag'!AB5</f>
        <v>0</v>
      </c>
      <c r="Q5" s="1353">
        <f>'7.Spieltag'!AC5</f>
        <v>0</v>
      </c>
      <c r="R5" s="1352">
        <f>'8.Spieltag'!AB5</f>
        <v>0</v>
      </c>
      <c r="S5" s="1353">
        <f>'8.Spieltag'!AC5</f>
        <v>0</v>
      </c>
      <c r="T5" s="1352">
        <f>'9.Spieltag'!AB5</f>
        <v>0</v>
      </c>
      <c r="U5" s="1353">
        <f>'9.Spieltag'!AC5</f>
        <v>0</v>
      </c>
      <c r="V5" s="1739"/>
      <c r="W5" s="1740"/>
      <c r="X5" s="1739"/>
      <c r="Y5" s="1740"/>
      <c r="Z5" s="1739"/>
      <c r="AA5" s="1740"/>
      <c r="AB5" s="1739"/>
      <c r="AC5" s="1740"/>
      <c r="AD5" s="1739"/>
      <c r="AE5" s="1740"/>
      <c r="AF5" s="1739"/>
      <c r="AG5" s="1740"/>
      <c r="AH5" s="1739"/>
      <c r="AI5" s="1740"/>
      <c r="AJ5" s="1739"/>
      <c r="AK5" s="1740"/>
      <c r="AL5" s="1739"/>
      <c r="AM5" s="1740"/>
      <c r="AN5" s="1739"/>
      <c r="AO5" s="1740"/>
      <c r="AP5" s="1739"/>
      <c r="AQ5" s="1740"/>
    </row>
    <row r="6" ht="19.9" customHeight="1">
      <c r="A6" s="1354">
        <f>SUM(D6:U6)</f>
        <v>0</v>
      </c>
      <c r="B6" s="567"/>
      <c r="C6" t="s" s="1351">
        <v>208</v>
      </c>
      <c r="D6" s="1737"/>
      <c r="E6" s="1738"/>
      <c r="F6" s="1737"/>
      <c r="G6" s="1738"/>
      <c r="H6" s="1737"/>
      <c r="I6" s="1738"/>
      <c r="J6" s="1737"/>
      <c r="K6" s="1738"/>
      <c r="L6" s="1737"/>
      <c r="M6" s="1738"/>
      <c r="N6" s="1354">
        <f>'6.Spieltag'!AB6</f>
        <v>0</v>
      </c>
      <c r="O6" s="1355">
        <f>'6.Spieltag'!AC6</f>
        <v>0</v>
      </c>
      <c r="P6" s="1354">
        <f>'7.Spieltag'!AB6</f>
        <v>0</v>
      </c>
      <c r="Q6" s="1355">
        <f>'7.Spieltag'!AC6</f>
        <v>0</v>
      </c>
      <c r="R6" s="1354">
        <f>'8.Spieltag'!AB6</f>
        <v>0</v>
      </c>
      <c r="S6" s="1355">
        <f>'8.Spieltag'!AC6</f>
        <v>0</v>
      </c>
      <c r="T6" s="1354">
        <f>'9.Spieltag'!AB6</f>
        <v>0</v>
      </c>
      <c r="U6" s="1355">
        <f>'9.Spieltag'!AC6</f>
        <v>0</v>
      </c>
      <c r="V6" s="1737"/>
      <c r="W6" s="1738"/>
      <c r="X6" s="1737"/>
      <c r="Y6" s="1738"/>
      <c r="Z6" s="1737"/>
      <c r="AA6" s="1738"/>
      <c r="AB6" s="1737"/>
      <c r="AC6" s="1738"/>
      <c r="AD6" s="1737"/>
      <c r="AE6" s="1738"/>
      <c r="AF6" s="1737"/>
      <c r="AG6" s="1738"/>
      <c r="AH6" s="1737"/>
      <c r="AI6" s="1738"/>
      <c r="AJ6" s="1737"/>
      <c r="AK6" s="1738"/>
      <c r="AL6" s="1737"/>
      <c r="AM6" s="1738"/>
      <c r="AN6" s="1737"/>
      <c r="AO6" s="1738"/>
      <c r="AP6" s="1737"/>
      <c r="AQ6" s="1738"/>
    </row>
    <row r="7" ht="19.9" customHeight="1">
      <c r="A7" s="1352">
        <f>SUM(D7:U7)</f>
        <v>0</v>
      </c>
      <c r="B7" s="567"/>
      <c r="C7" t="s" s="1351">
        <v>209</v>
      </c>
      <c r="D7" s="1739"/>
      <c r="E7" s="1740"/>
      <c r="F7" s="1739"/>
      <c r="G7" s="1740"/>
      <c r="H7" s="1739"/>
      <c r="I7" s="1740"/>
      <c r="J7" s="1739"/>
      <c r="K7" s="1740"/>
      <c r="L7" s="1739"/>
      <c r="M7" s="1740"/>
      <c r="N7" s="1352">
        <f>'6.Spieltag'!AB7</f>
        <v>0</v>
      </c>
      <c r="O7" s="1353">
        <f>'6.Spieltag'!AC7</f>
        <v>0</v>
      </c>
      <c r="P7" s="1352">
        <f>'7.Spieltag'!AB7</f>
        <v>0</v>
      </c>
      <c r="Q7" s="1353">
        <f>'7.Spieltag'!AC7</f>
        <v>0</v>
      </c>
      <c r="R7" s="1352">
        <f>'8.Spieltag'!AB7</f>
        <v>0</v>
      </c>
      <c r="S7" s="1353">
        <f>'8.Spieltag'!AC7</f>
        <v>0</v>
      </c>
      <c r="T7" s="1352">
        <f>'9.Spieltag'!AB7</f>
        <v>0</v>
      </c>
      <c r="U7" s="1353">
        <f>'9.Spieltag'!AC7</f>
        <v>0</v>
      </c>
      <c r="V7" s="1739"/>
      <c r="W7" s="1740"/>
      <c r="X7" s="1739"/>
      <c r="Y7" s="1740"/>
      <c r="Z7" s="1739"/>
      <c r="AA7" s="1740"/>
      <c r="AB7" s="1739"/>
      <c r="AC7" s="1740"/>
      <c r="AD7" s="1739"/>
      <c r="AE7" s="1740"/>
      <c r="AF7" s="1739"/>
      <c r="AG7" s="1740"/>
      <c r="AH7" s="1739"/>
      <c r="AI7" s="1740"/>
      <c r="AJ7" s="1739"/>
      <c r="AK7" s="1740"/>
      <c r="AL7" s="1739"/>
      <c r="AM7" s="1740"/>
      <c r="AN7" s="1739"/>
      <c r="AO7" s="1740"/>
      <c r="AP7" s="1739"/>
      <c r="AQ7" s="1740"/>
    </row>
    <row r="8" ht="19.9" customHeight="1">
      <c r="A8" s="1354">
        <f>SUM(D8:U8)</f>
        <v>0</v>
      </c>
      <c r="B8" s="567"/>
      <c r="C8" t="s" s="1351">
        <v>210</v>
      </c>
      <c r="D8" s="1737"/>
      <c r="E8" s="1738"/>
      <c r="F8" s="1737"/>
      <c r="G8" s="1738"/>
      <c r="H8" s="1737"/>
      <c r="I8" s="1738"/>
      <c r="J8" s="1737"/>
      <c r="K8" s="1738"/>
      <c r="L8" s="1737"/>
      <c r="M8" s="1738"/>
      <c r="N8" s="1354">
        <f>'6.Spieltag'!AB8</f>
        <v>0</v>
      </c>
      <c r="O8" s="1355">
        <f>'6.Spieltag'!AC8</f>
        <v>0</v>
      </c>
      <c r="P8" s="1354">
        <f>'7.Spieltag'!AB8</f>
        <v>0</v>
      </c>
      <c r="Q8" s="1355">
        <f>'7.Spieltag'!AC8</f>
        <v>0</v>
      </c>
      <c r="R8" s="1354">
        <f>'8.Spieltag'!AB8</f>
        <v>0</v>
      </c>
      <c r="S8" s="1355">
        <f>'8.Spieltag'!AC8</f>
        <v>0</v>
      </c>
      <c r="T8" s="1354">
        <f>'9.Spieltag'!AB8</f>
        <v>0</v>
      </c>
      <c r="U8" s="1355">
        <f>'9.Spieltag'!AC8</f>
        <v>0</v>
      </c>
      <c r="V8" s="1737"/>
      <c r="W8" s="1738"/>
      <c r="X8" s="1737"/>
      <c r="Y8" s="1738"/>
      <c r="Z8" s="1737"/>
      <c r="AA8" s="1738"/>
      <c r="AB8" s="1737"/>
      <c r="AC8" s="1738"/>
      <c r="AD8" s="1737"/>
      <c r="AE8" s="1738"/>
      <c r="AF8" s="1737"/>
      <c r="AG8" s="1738"/>
      <c r="AH8" s="1737"/>
      <c r="AI8" s="1738"/>
      <c r="AJ8" s="1737"/>
      <c r="AK8" s="1738"/>
      <c r="AL8" s="1737"/>
      <c r="AM8" s="1738"/>
      <c r="AN8" s="1737"/>
      <c r="AO8" s="1738"/>
      <c r="AP8" s="1737"/>
      <c r="AQ8" s="1738"/>
    </row>
    <row r="9" ht="19.9" customHeight="1">
      <c r="A9" s="1352">
        <f>SUM(D9:U9)</f>
        <v>0</v>
      </c>
      <c r="B9" s="567"/>
      <c r="C9" t="s" s="1351">
        <v>211</v>
      </c>
      <c r="D9" s="1739"/>
      <c r="E9" s="1740"/>
      <c r="F9" s="1739"/>
      <c r="G9" s="1740"/>
      <c r="H9" s="1739"/>
      <c r="I9" s="1740"/>
      <c r="J9" s="1739"/>
      <c r="K9" s="1740"/>
      <c r="L9" s="1739"/>
      <c r="M9" s="1740"/>
      <c r="N9" s="1352">
        <f>'6.Spieltag'!AB9</f>
        <v>0</v>
      </c>
      <c r="O9" s="1353">
        <f>'6.Spieltag'!AC9</f>
        <v>0</v>
      </c>
      <c r="P9" s="1352">
        <f>'7.Spieltag'!AB9</f>
        <v>0</v>
      </c>
      <c r="Q9" s="1353">
        <f>'7.Spieltag'!AC9</f>
        <v>0</v>
      </c>
      <c r="R9" s="1352">
        <f>'8.Spieltag'!AB9</f>
        <v>0</v>
      </c>
      <c r="S9" s="1353">
        <f>'8.Spieltag'!AC9</f>
        <v>0</v>
      </c>
      <c r="T9" s="1352">
        <f>'9.Spieltag'!AB9</f>
        <v>0</v>
      </c>
      <c r="U9" s="1353">
        <f>'9.Spieltag'!AC9</f>
        <v>0</v>
      </c>
      <c r="V9" s="1739"/>
      <c r="W9" s="1740"/>
      <c r="X9" s="1739"/>
      <c r="Y9" s="1740"/>
      <c r="Z9" s="1739"/>
      <c r="AA9" s="1740"/>
      <c r="AB9" s="1739"/>
      <c r="AC9" s="1740"/>
      <c r="AD9" s="1739"/>
      <c r="AE9" s="1740"/>
      <c r="AF9" s="1739"/>
      <c r="AG9" s="1740"/>
      <c r="AH9" s="1739"/>
      <c r="AI9" s="1740"/>
      <c r="AJ9" s="1739"/>
      <c r="AK9" s="1740"/>
      <c r="AL9" s="1739"/>
      <c r="AM9" s="1740"/>
      <c r="AN9" s="1739"/>
      <c r="AO9" s="1740"/>
      <c r="AP9" s="1739"/>
      <c r="AQ9" s="1740"/>
    </row>
    <row r="10" ht="20.25" customHeight="1">
      <c r="A10" s="1354">
        <f>SUM(D10:U10)</f>
        <v>0</v>
      </c>
      <c r="B10" s="574"/>
      <c r="C10" t="s" s="1356">
        <v>212</v>
      </c>
      <c r="D10" s="1737"/>
      <c r="E10" s="1738"/>
      <c r="F10" s="1737"/>
      <c r="G10" s="1738"/>
      <c r="H10" s="1737"/>
      <c r="I10" s="1738"/>
      <c r="J10" s="1737"/>
      <c r="K10" s="1738"/>
      <c r="L10" s="1737"/>
      <c r="M10" s="1738"/>
      <c r="N10" s="1354">
        <f>'6.Spieltag'!AB10</f>
        <v>0</v>
      </c>
      <c r="O10" s="1355">
        <f>'6.Spieltag'!AC10</f>
        <v>0</v>
      </c>
      <c r="P10" s="1354">
        <f>'7.Spieltag'!AB10</f>
        <v>0</v>
      </c>
      <c r="Q10" s="1355">
        <f>'7.Spieltag'!AC10</f>
        <v>0</v>
      </c>
      <c r="R10" s="1354">
        <f>'8.Spieltag'!AB10</f>
        <v>0</v>
      </c>
      <c r="S10" s="1355">
        <f>'8.Spieltag'!AC10</f>
        <v>0</v>
      </c>
      <c r="T10" s="1354">
        <f>'9.Spieltag'!AB10</f>
        <v>0</v>
      </c>
      <c r="U10" s="1355">
        <f>'9.Spieltag'!AC10</f>
        <v>0</v>
      </c>
      <c r="V10" s="1737"/>
      <c r="W10" s="1738"/>
      <c r="X10" s="1737"/>
      <c r="Y10" s="1738"/>
      <c r="Z10" s="1737"/>
      <c r="AA10" s="1738"/>
      <c r="AB10" s="1737"/>
      <c r="AC10" s="1738"/>
      <c r="AD10" s="1737"/>
      <c r="AE10" s="1738"/>
      <c r="AF10" s="1737"/>
      <c r="AG10" s="1738"/>
      <c r="AH10" s="1737"/>
      <c r="AI10" s="1738"/>
      <c r="AJ10" s="1737"/>
      <c r="AK10" s="1738"/>
      <c r="AL10" s="1737"/>
      <c r="AM10" s="1738"/>
      <c r="AN10" s="1737"/>
      <c r="AO10" s="1738"/>
      <c r="AP10" s="1737"/>
      <c r="AQ10" s="1738"/>
    </row>
    <row r="11" ht="9" customHeight="1">
      <c r="A11" s="576">
        <f>SUM(D11:I11)</f>
        <v>0</v>
      </c>
      <c r="B11" s="577"/>
      <c r="C11" s="1743"/>
      <c r="D11" s="1744"/>
      <c r="E11" s="1359"/>
      <c r="F11" s="1358"/>
      <c r="G11" s="1359"/>
      <c r="H11" s="1358"/>
      <c r="I11" s="1359"/>
      <c r="J11" s="1358"/>
      <c r="K11" s="1359"/>
      <c r="L11" s="1358"/>
      <c r="M11" s="1359"/>
      <c r="N11" s="1358"/>
      <c r="O11" s="1359"/>
      <c r="P11" s="1358"/>
      <c r="Q11" s="1359"/>
      <c r="R11" s="1358"/>
      <c r="S11" s="1359"/>
      <c r="T11" s="1358"/>
      <c r="U11" s="1359"/>
      <c r="V11" s="1358"/>
      <c r="W11" s="1359"/>
      <c r="X11" s="1358"/>
      <c r="Y11" s="1359"/>
      <c r="Z11" s="1358"/>
      <c r="AA11" s="1359"/>
      <c r="AB11" s="1358"/>
      <c r="AC11" s="1359"/>
      <c r="AD11" s="1358"/>
      <c r="AE11" s="1359"/>
      <c r="AF11" s="1358"/>
      <c r="AG11" s="1359"/>
      <c r="AH11" s="1358"/>
      <c r="AI11" s="1359"/>
      <c r="AJ11" s="1358"/>
      <c r="AK11" s="1359"/>
      <c r="AL11" s="1358"/>
      <c r="AM11" s="1359"/>
      <c r="AN11" s="1358"/>
      <c r="AO11" s="1359"/>
      <c r="AP11" s="1358"/>
      <c r="AQ11" s="1359"/>
    </row>
    <row r="12" ht="20.25" customHeight="1">
      <c r="A12" s="1352">
        <f>SUM(D12:U12)</f>
        <v>0</v>
      </c>
      <c r="B12" t="s" s="585">
        <v>213</v>
      </c>
      <c r="C12" t="s" s="1362">
        <v>82</v>
      </c>
      <c r="D12" s="1768"/>
      <c r="E12" s="1769"/>
      <c r="F12" s="1768"/>
      <c r="G12" s="1769"/>
      <c r="H12" s="1768"/>
      <c r="I12" s="1769"/>
      <c r="J12" s="1768"/>
      <c r="K12" s="1769"/>
      <c r="L12" s="1768"/>
      <c r="M12" s="1769"/>
      <c r="N12" s="1768"/>
      <c r="O12" s="1769"/>
      <c r="P12" s="1768"/>
      <c r="Q12" s="1769"/>
      <c r="R12" s="1768"/>
      <c r="S12" s="1769"/>
      <c r="T12" s="1768"/>
      <c r="U12" s="1769"/>
      <c r="V12" s="1768"/>
      <c r="W12" s="1769"/>
      <c r="X12" s="1768"/>
      <c r="Y12" s="1769"/>
      <c r="Z12" s="1768"/>
      <c r="AA12" s="1769"/>
      <c r="AB12" s="1768"/>
      <c r="AC12" s="1769"/>
      <c r="AD12" s="1768"/>
      <c r="AE12" s="1769"/>
      <c r="AF12" s="1768"/>
      <c r="AG12" s="1769"/>
      <c r="AH12" s="1768"/>
      <c r="AI12" s="1769"/>
      <c r="AJ12" s="1768"/>
      <c r="AK12" s="1769"/>
      <c r="AL12" s="1768"/>
      <c r="AM12" s="1769"/>
      <c r="AN12" s="1768"/>
      <c r="AO12" s="1769"/>
      <c r="AP12" s="1768"/>
      <c r="AQ12" s="1769"/>
    </row>
    <row r="13" ht="20.25" customHeight="1">
      <c r="A13" s="1354">
        <f>SUM(D13:U13)</f>
        <v>0</v>
      </c>
      <c r="B13" s="574"/>
      <c r="C13" t="s" s="1356">
        <v>76</v>
      </c>
      <c r="D13" s="1768"/>
      <c r="E13" s="1769"/>
      <c r="F13" s="1768"/>
      <c r="G13" s="1769"/>
      <c r="H13" s="1768"/>
      <c r="I13" s="1769"/>
      <c r="J13" s="1768"/>
      <c r="K13" s="1769"/>
      <c r="L13" s="1768"/>
      <c r="M13" s="1769"/>
      <c r="N13" s="1768"/>
      <c r="O13" s="1769"/>
      <c r="P13" s="1768"/>
      <c r="Q13" s="1769"/>
      <c r="R13" s="1768"/>
      <c r="S13" s="1769"/>
      <c r="T13" s="1768"/>
      <c r="U13" s="1769"/>
      <c r="V13" s="1768"/>
      <c r="W13" s="1769"/>
      <c r="X13" s="1768"/>
      <c r="Y13" s="1769"/>
      <c r="Z13" s="1768"/>
      <c r="AA13" s="1769"/>
      <c r="AB13" s="1768"/>
      <c r="AC13" s="1769"/>
      <c r="AD13" s="1768"/>
      <c r="AE13" s="1769"/>
      <c r="AF13" s="1768"/>
      <c r="AG13" s="1769"/>
      <c r="AH13" s="1768"/>
      <c r="AI13" s="1769"/>
      <c r="AJ13" s="1768"/>
      <c r="AK13" s="1769"/>
      <c r="AL13" s="1768"/>
      <c r="AM13" s="1769"/>
      <c r="AN13" s="1768"/>
      <c r="AO13" s="1769"/>
      <c r="AP13" s="1768"/>
      <c r="AQ13" s="1769"/>
    </row>
    <row r="14" ht="9" customHeight="1">
      <c r="A14" s="576">
        <f>SUM(D14:I14)</f>
        <v>0</v>
      </c>
      <c r="B14" s="577"/>
      <c r="C14" s="1743"/>
      <c r="D14" s="1744"/>
      <c r="E14" s="1359"/>
      <c r="F14" s="1358"/>
      <c r="G14" s="1359"/>
      <c r="H14" s="1358"/>
      <c r="I14" s="1359"/>
      <c r="J14" s="1358"/>
      <c r="K14" s="1359"/>
      <c r="L14" s="1358"/>
      <c r="M14" s="1359"/>
      <c r="N14" s="1358"/>
      <c r="O14" s="1359"/>
      <c r="P14" s="1358"/>
      <c r="Q14" s="1359"/>
      <c r="R14" s="1358"/>
      <c r="S14" s="1359"/>
      <c r="T14" s="1358"/>
      <c r="U14" s="1359"/>
      <c r="V14" s="1358"/>
      <c r="W14" s="1359"/>
      <c r="X14" s="1358"/>
      <c r="Y14" s="1359"/>
      <c r="Z14" s="1358"/>
      <c r="AA14" s="1359"/>
      <c r="AB14" s="1358"/>
      <c r="AC14" s="1359"/>
      <c r="AD14" s="1358"/>
      <c r="AE14" s="1359"/>
      <c r="AF14" s="1358"/>
      <c r="AG14" s="1359"/>
      <c r="AH14" s="1358"/>
      <c r="AI14" s="1359"/>
      <c r="AJ14" s="1358"/>
      <c r="AK14" s="1359"/>
      <c r="AL14" s="1358"/>
      <c r="AM14" s="1359"/>
      <c r="AN14" s="1358"/>
      <c r="AO14" s="1359"/>
      <c r="AP14" s="1358"/>
      <c r="AQ14" s="1359"/>
    </row>
    <row r="15" ht="20.25" customHeight="1">
      <c r="A15" s="1352">
        <f>SUM(D15:U15)</f>
        <v>0</v>
      </c>
      <c r="B15" t="s" s="585">
        <v>214</v>
      </c>
      <c r="C15" t="s" s="1362">
        <v>215</v>
      </c>
      <c r="D15" s="1739"/>
      <c r="E15" s="1740"/>
      <c r="F15" s="1739"/>
      <c r="G15" s="1740"/>
      <c r="H15" s="1739"/>
      <c r="I15" s="1740"/>
      <c r="J15" s="1739"/>
      <c r="K15" s="1740"/>
      <c r="L15" s="1739"/>
      <c r="M15" s="1740"/>
      <c r="N15" s="1352">
        <f>'6.Spieltag'!AB15</f>
        <v>0</v>
      </c>
      <c r="O15" s="1353">
        <f>'6.Spieltag'!AC15</f>
        <v>0</v>
      </c>
      <c r="P15" s="1352">
        <f>'7.Spieltag'!AB15</f>
        <v>0</v>
      </c>
      <c r="Q15" s="1353">
        <f>'7.Spieltag'!AC15</f>
        <v>0</v>
      </c>
      <c r="R15" s="1352">
        <f>'8.Spieltag'!AB15</f>
        <v>0</v>
      </c>
      <c r="S15" s="1353">
        <f>'8.Spieltag'!AC15</f>
        <v>0</v>
      </c>
      <c r="T15" s="1352">
        <f>'9.Spieltag'!AB15</f>
        <v>0</v>
      </c>
      <c r="U15" s="1353">
        <f>'9.Spieltag'!AC15</f>
        <v>0</v>
      </c>
      <c r="V15" s="1739"/>
      <c r="W15" s="1740"/>
      <c r="X15" s="1739"/>
      <c r="Y15" s="1740"/>
      <c r="Z15" s="1739"/>
      <c r="AA15" s="1740"/>
      <c r="AB15" s="1739"/>
      <c r="AC15" s="1740"/>
      <c r="AD15" s="1739"/>
      <c r="AE15" s="1740"/>
      <c r="AF15" s="1739"/>
      <c r="AG15" s="1740"/>
      <c r="AH15" s="1739"/>
      <c r="AI15" s="1740"/>
      <c r="AJ15" s="1739"/>
      <c r="AK15" s="1740"/>
      <c r="AL15" s="1739"/>
      <c r="AM15" s="1740"/>
      <c r="AN15" s="1739"/>
      <c r="AO15" s="1740"/>
      <c r="AP15" s="1739"/>
      <c r="AQ15" s="1740"/>
    </row>
    <row r="16" ht="19.9" customHeight="1">
      <c r="A16" s="1354">
        <f>SUM(D16:U16)</f>
        <v>0</v>
      </c>
      <c r="B16" s="567"/>
      <c r="C16" t="s" s="1351">
        <v>216</v>
      </c>
      <c r="D16" s="1737"/>
      <c r="E16" s="1738"/>
      <c r="F16" s="1737"/>
      <c r="G16" s="1738"/>
      <c r="H16" s="1737"/>
      <c r="I16" s="1738"/>
      <c r="J16" s="1737"/>
      <c r="K16" s="1738"/>
      <c r="L16" s="1737"/>
      <c r="M16" s="1738"/>
      <c r="N16" s="1354">
        <f>'6.Spieltag'!AB16</f>
        <v>0</v>
      </c>
      <c r="O16" s="1355">
        <f>'6.Spieltag'!AC16</f>
        <v>0</v>
      </c>
      <c r="P16" s="1354">
        <f>'7.Spieltag'!AB16</f>
        <v>0</v>
      </c>
      <c r="Q16" s="1355">
        <f>'7.Spieltag'!AC16</f>
        <v>0</v>
      </c>
      <c r="R16" s="1354">
        <f>'8.Spieltag'!AB16</f>
        <v>0</v>
      </c>
      <c r="S16" s="1355">
        <f>'8.Spieltag'!AC16</f>
        <v>0</v>
      </c>
      <c r="T16" s="1354">
        <f>'9.Spieltag'!AB16</f>
        <v>0</v>
      </c>
      <c r="U16" s="1355">
        <f>'9.Spieltag'!AC16</f>
        <v>0</v>
      </c>
      <c r="V16" s="1737"/>
      <c r="W16" s="1738"/>
      <c r="X16" s="1737"/>
      <c r="Y16" s="1738"/>
      <c r="Z16" s="1737"/>
      <c r="AA16" s="1738"/>
      <c r="AB16" s="1737"/>
      <c r="AC16" s="1738"/>
      <c r="AD16" s="1737"/>
      <c r="AE16" s="1738"/>
      <c r="AF16" s="1737"/>
      <c r="AG16" s="1738"/>
      <c r="AH16" s="1737"/>
      <c r="AI16" s="1738"/>
      <c r="AJ16" s="1737"/>
      <c r="AK16" s="1738"/>
      <c r="AL16" s="1737"/>
      <c r="AM16" s="1738"/>
      <c r="AN16" s="1737"/>
      <c r="AO16" s="1738"/>
      <c r="AP16" s="1737"/>
      <c r="AQ16" s="1738"/>
    </row>
    <row r="17" ht="20.25" customHeight="1">
      <c r="A17" s="1352">
        <f>SUM(D17:U17)</f>
        <v>0</v>
      </c>
      <c r="B17" s="574"/>
      <c r="C17" t="s" s="1356">
        <v>217</v>
      </c>
      <c r="D17" s="1739"/>
      <c r="E17" s="1740"/>
      <c r="F17" s="1739"/>
      <c r="G17" s="1740"/>
      <c r="H17" s="1739"/>
      <c r="I17" s="1740"/>
      <c r="J17" s="1739"/>
      <c r="K17" s="1740"/>
      <c r="L17" s="1739"/>
      <c r="M17" s="1740"/>
      <c r="N17" s="1352">
        <f>'6.Spieltag'!AB17</f>
        <v>0</v>
      </c>
      <c r="O17" s="1353">
        <f>'6.Spieltag'!AC17</f>
        <v>0</v>
      </c>
      <c r="P17" s="1352">
        <f>'7.Spieltag'!AB17</f>
        <v>0</v>
      </c>
      <c r="Q17" s="1353">
        <f>'7.Spieltag'!AC17</f>
        <v>0</v>
      </c>
      <c r="R17" s="1352">
        <f>'8.Spieltag'!AB17</f>
        <v>0</v>
      </c>
      <c r="S17" s="1353">
        <f>'8.Spieltag'!AC17</f>
        <v>0</v>
      </c>
      <c r="T17" s="1352">
        <f>'9.Spieltag'!AB17</f>
        <v>0</v>
      </c>
      <c r="U17" s="1353">
        <f>'9.Spieltag'!AC17</f>
        <v>0</v>
      </c>
      <c r="V17" s="1739"/>
      <c r="W17" s="1740"/>
      <c r="X17" s="1739"/>
      <c r="Y17" s="1740"/>
      <c r="Z17" s="1739"/>
      <c r="AA17" s="1740"/>
      <c r="AB17" s="1739"/>
      <c r="AC17" s="1740"/>
      <c r="AD17" s="1739"/>
      <c r="AE17" s="1740"/>
      <c r="AF17" s="1739"/>
      <c r="AG17" s="1740"/>
      <c r="AH17" s="1739"/>
      <c r="AI17" s="1740"/>
      <c r="AJ17" s="1739"/>
      <c r="AK17" s="1740"/>
      <c r="AL17" s="1739"/>
      <c r="AM17" s="1740"/>
      <c r="AN17" s="1739"/>
      <c r="AO17" s="1740"/>
      <c r="AP17" s="1739"/>
      <c r="AQ17" s="1740"/>
    </row>
    <row r="18" ht="9" customHeight="1">
      <c r="A18" s="576">
        <f>SUM(D18:I18)</f>
        <v>0</v>
      </c>
      <c r="B18" s="577"/>
      <c r="C18" s="1743"/>
      <c r="D18" s="1744"/>
      <c r="E18" s="1359"/>
      <c r="F18" s="1358"/>
      <c r="G18" s="1359"/>
      <c r="H18" s="1358"/>
      <c r="I18" s="1359"/>
      <c r="J18" s="1358"/>
      <c r="K18" s="1359"/>
      <c r="L18" s="1358"/>
      <c r="M18" s="1359"/>
      <c r="N18" s="1358"/>
      <c r="O18" s="1359"/>
      <c r="P18" s="1358"/>
      <c r="Q18" s="1359"/>
      <c r="R18" s="1358"/>
      <c r="S18" s="1359"/>
      <c r="T18" s="1358"/>
      <c r="U18" s="1359"/>
      <c r="V18" s="1358"/>
      <c r="W18" s="1359"/>
      <c r="X18" s="1358"/>
      <c r="Y18" s="1359"/>
      <c r="Z18" s="1358"/>
      <c r="AA18" s="1359"/>
      <c r="AB18" s="1358"/>
      <c r="AC18" s="1359"/>
      <c r="AD18" s="1358"/>
      <c r="AE18" s="1359"/>
      <c r="AF18" s="1358"/>
      <c r="AG18" s="1359"/>
      <c r="AH18" s="1358"/>
      <c r="AI18" s="1359"/>
      <c r="AJ18" s="1358"/>
      <c r="AK18" s="1359"/>
      <c r="AL18" s="1358"/>
      <c r="AM18" s="1359"/>
      <c r="AN18" s="1358"/>
      <c r="AO18" s="1359"/>
      <c r="AP18" s="1358"/>
      <c r="AQ18" s="1359"/>
    </row>
    <row r="19" ht="20.25" customHeight="1">
      <c r="A19" s="1354">
        <f>SUM(D19:U19)</f>
        <v>0</v>
      </c>
      <c r="B19" t="s" s="585">
        <v>218</v>
      </c>
      <c r="C19" t="s" s="1362">
        <v>52</v>
      </c>
      <c r="D19" s="1737"/>
      <c r="E19" s="1738"/>
      <c r="F19" s="1737"/>
      <c r="G19" s="1738"/>
      <c r="H19" s="1737"/>
      <c r="I19" s="1738"/>
      <c r="J19" s="1737"/>
      <c r="K19" s="1738"/>
      <c r="L19" s="1737"/>
      <c r="M19" s="1738"/>
      <c r="N19" s="1354">
        <f>'6.Spieltag'!AB19</f>
        <v>0</v>
      </c>
      <c r="O19" s="1355">
        <f>'6.Spieltag'!AC19</f>
        <v>0</v>
      </c>
      <c r="P19" s="1354">
        <f>'7.Spieltag'!AB19</f>
        <v>0</v>
      </c>
      <c r="Q19" s="1355">
        <f>'7.Spieltag'!AC19</f>
        <v>0</v>
      </c>
      <c r="R19" s="1354">
        <f>'8.Spieltag'!AB19</f>
        <v>0</v>
      </c>
      <c r="S19" s="1355">
        <f>'8.Spieltag'!AC19</f>
        <v>0</v>
      </c>
      <c r="T19" s="1354">
        <f>'9.Spieltag'!AB19</f>
        <v>0</v>
      </c>
      <c r="U19" s="1355">
        <f>'9.Spieltag'!AC19</f>
        <v>0</v>
      </c>
      <c r="V19" s="1737"/>
      <c r="W19" s="1738"/>
      <c r="X19" s="1737"/>
      <c r="Y19" s="1738"/>
      <c r="Z19" s="1737"/>
      <c r="AA19" s="1738"/>
      <c r="AB19" s="1737"/>
      <c r="AC19" s="1738"/>
      <c r="AD19" s="1737"/>
      <c r="AE19" s="1738"/>
      <c r="AF19" s="1737"/>
      <c r="AG19" s="1738"/>
      <c r="AH19" s="1737"/>
      <c r="AI19" s="1738"/>
      <c r="AJ19" s="1737"/>
      <c r="AK19" s="1738"/>
      <c r="AL19" s="1737"/>
      <c r="AM19" s="1738"/>
      <c r="AN19" s="1737"/>
      <c r="AO19" s="1738"/>
      <c r="AP19" s="1737"/>
      <c r="AQ19" s="1738"/>
    </row>
    <row r="20" ht="19.9" customHeight="1">
      <c r="A20" s="1352">
        <f>SUM(D20:U20)</f>
        <v>0</v>
      </c>
      <c r="B20" s="567"/>
      <c r="C20" t="s" s="1366">
        <v>219</v>
      </c>
      <c r="D20" s="1739"/>
      <c r="E20" s="1740"/>
      <c r="F20" s="1739"/>
      <c r="G20" s="1740"/>
      <c r="H20" s="1739"/>
      <c r="I20" s="1740"/>
      <c r="J20" s="1739"/>
      <c r="K20" s="1740"/>
      <c r="L20" s="1739"/>
      <c r="M20" s="1740"/>
      <c r="N20" s="1352">
        <f>'6.Spieltag'!AB20</f>
        <v>0</v>
      </c>
      <c r="O20" s="1353">
        <f>'6.Spieltag'!AC20</f>
        <v>0</v>
      </c>
      <c r="P20" s="1352">
        <f>'7.Spieltag'!AB20</f>
        <v>0</v>
      </c>
      <c r="Q20" s="1353">
        <f>'7.Spieltag'!AC20</f>
        <v>0</v>
      </c>
      <c r="R20" s="1352">
        <f>'8.Spieltag'!AB20</f>
        <v>0</v>
      </c>
      <c r="S20" s="1353">
        <f>'8.Spieltag'!AC20</f>
        <v>0</v>
      </c>
      <c r="T20" s="1352">
        <f>'9.Spieltag'!AB20</f>
        <v>0</v>
      </c>
      <c r="U20" s="1353">
        <f>'9.Spieltag'!AC20</f>
        <v>0</v>
      </c>
      <c r="V20" s="1739"/>
      <c r="W20" s="1740"/>
      <c r="X20" s="1739"/>
      <c r="Y20" s="1740"/>
      <c r="Z20" s="1739"/>
      <c r="AA20" s="1740"/>
      <c r="AB20" s="1739"/>
      <c r="AC20" s="1740"/>
      <c r="AD20" s="1739"/>
      <c r="AE20" s="1740"/>
      <c r="AF20" s="1739"/>
      <c r="AG20" s="1740"/>
      <c r="AH20" s="1739"/>
      <c r="AI20" s="1740"/>
      <c r="AJ20" s="1739"/>
      <c r="AK20" s="1740"/>
      <c r="AL20" s="1739"/>
      <c r="AM20" s="1740"/>
      <c r="AN20" s="1739"/>
      <c r="AO20" s="1740"/>
      <c r="AP20" s="1739"/>
      <c r="AQ20" s="1740"/>
    </row>
    <row r="21" ht="19.9" customHeight="1">
      <c r="A21" s="1354">
        <f>SUM(D21:U21)</f>
        <v>0</v>
      </c>
      <c r="B21" s="567"/>
      <c r="C21" t="s" s="1366">
        <v>220</v>
      </c>
      <c r="D21" s="1737"/>
      <c r="E21" s="1738"/>
      <c r="F21" s="1737"/>
      <c r="G21" s="1738"/>
      <c r="H21" s="1737"/>
      <c r="I21" s="1738"/>
      <c r="J21" s="1737"/>
      <c r="K21" s="1738"/>
      <c r="L21" s="1737"/>
      <c r="M21" s="1738"/>
      <c r="N21" s="1354">
        <f>'6.Spieltag'!AB21</f>
        <v>0</v>
      </c>
      <c r="O21" s="1355">
        <f>'6.Spieltag'!AC21</f>
        <v>0</v>
      </c>
      <c r="P21" s="1354">
        <f>'7.Spieltag'!AB21</f>
        <v>0</v>
      </c>
      <c r="Q21" s="1355">
        <f>'7.Spieltag'!AC21</f>
        <v>0</v>
      </c>
      <c r="R21" s="1354">
        <f>'8.Spieltag'!AB21</f>
        <v>0</v>
      </c>
      <c r="S21" s="1355">
        <f>'8.Spieltag'!AC21</f>
        <v>0</v>
      </c>
      <c r="T21" s="1354">
        <f>'9.Spieltag'!AB21</f>
        <v>0</v>
      </c>
      <c r="U21" s="1355">
        <f>'9.Spieltag'!AC21</f>
        <v>0</v>
      </c>
      <c r="V21" s="1737"/>
      <c r="W21" s="1738"/>
      <c r="X21" s="1737"/>
      <c r="Y21" s="1738"/>
      <c r="Z21" s="1737"/>
      <c r="AA21" s="1738"/>
      <c r="AB21" s="1737"/>
      <c r="AC21" s="1738"/>
      <c r="AD21" s="1737"/>
      <c r="AE21" s="1738"/>
      <c r="AF21" s="1737"/>
      <c r="AG21" s="1738"/>
      <c r="AH21" s="1737"/>
      <c r="AI21" s="1738"/>
      <c r="AJ21" s="1737"/>
      <c r="AK21" s="1738"/>
      <c r="AL21" s="1737"/>
      <c r="AM21" s="1738"/>
      <c r="AN21" s="1737"/>
      <c r="AO21" s="1738"/>
      <c r="AP21" s="1737"/>
      <c r="AQ21" s="1738"/>
    </row>
    <row r="22" ht="19.9" customHeight="1">
      <c r="A22" s="1352">
        <f>SUM(D22:U22)</f>
        <v>0</v>
      </c>
      <c r="B22" s="567"/>
      <c r="C22" t="s" s="1366">
        <v>221</v>
      </c>
      <c r="D22" s="1739"/>
      <c r="E22" s="1740"/>
      <c r="F22" s="1739"/>
      <c r="G22" s="1740"/>
      <c r="H22" s="1739"/>
      <c r="I22" s="1740"/>
      <c r="J22" s="1739"/>
      <c r="K22" s="1740"/>
      <c r="L22" s="1739"/>
      <c r="M22" s="1740"/>
      <c r="N22" s="1352">
        <f>'6.Spieltag'!AB22</f>
        <v>0</v>
      </c>
      <c r="O22" s="1353">
        <f>'6.Spieltag'!AC22</f>
        <v>0</v>
      </c>
      <c r="P22" s="1352">
        <f>'7.Spieltag'!AB22</f>
        <v>0</v>
      </c>
      <c r="Q22" s="1353">
        <f>'7.Spieltag'!AC22</f>
        <v>0</v>
      </c>
      <c r="R22" s="1352">
        <f>'8.Spieltag'!AB22</f>
        <v>0</v>
      </c>
      <c r="S22" s="1353">
        <f>'8.Spieltag'!AC22</f>
        <v>0</v>
      </c>
      <c r="T22" s="1352">
        <f>'9.Spieltag'!AB22</f>
        <v>0</v>
      </c>
      <c r="U22" s="1353">
        <f>'9.Spieltag'!AC22</f>
        <v>0</v>
      </c>
      <c r="V22" s="1739"/>
      <c r="W22" s="1740"/>
      <c r="X22" s="1739"/>
      <c r="Y22" s="1740"/>
      <c r="Z22" s="1739"/>
      <c r="AA22" s="1740"/>
      <c r="AB22" s="1739"/>
      <c r="AC22" s="1740"/>
      <c r="AD22" s="1739"/>
      <c r="AE22" s="1740"/>
      <c r="AF22" s="1739"/>
      <c r="AG22" s="1740"/>
      <c r="AH22" s="1739"/>
      <c r="AI22" s="1740"/>
      <c r="AJ22" s="1739"/>
      <c r="AK22" s="1740"/>
      <c r="AL22" s="1739"/>
      <c r="AM22" s="1740"/>
      <c r="AN22" s="1739"/>
      <c r="AO22" s="1740"/>
      <c r="AP22" s="1739"/>
      <c r="AQ22" s="1740"/>
    </row>
    <row r="23" ht="19.9" customHeight="1">
      <c r="A23" s="1354">
        <f>SUM(D23:U23)</f>
        <v>0</v>
      </c>
      <c r="B23" s="567"/>
      <c r="C23" t="s" s="1366">
        <v>222</v>
      </c>
      <c r="D23" s="1737"/>
      <c r="E23" s="1738"/>
      <c r="F23" s="1737"/>
      <c r="G23" s="1738"/>
      <c r="H23" s="1737"/>
      <c r="I23" s="1738"/>
      <c r="J23" s="1737"/>
      <c r="K23" s="1738"/>
      <c r="L23" s="1737"/>
      <c r="M23" s="1738"/>
      <c r="N23" s="1354">
        <f>'6.Spieltag'!AB23</f>
        <v>0</v>
      </c>
      <c r="O23" s="1355">
        <f>'6.Spieltag'!AC23</f>
        <v>0</v>
      </c>
      <c r="P23" s="1354">
        <f>'7.Spieltag'!AB23</f>
        <v>0</v>
      </c>
      <c r="Q23" s="1355">
        <f>'7.Spieltag'!AC23</f>
        <v>0</v>
      </c>
      <c r="R23" s="1354">
        <f>'8.Spieltag'!AB23</f>
        <v>0</v>
      </c>
      <c r="S23" s="1355">
        <f>'8.Spieltag'!AC23</f>
        <v>0</v>
      </c>
      <c r="T23" s="1354">
        <f>'9.Spieltag'!AB23</f>
        <v>0</v>
      </c>
      <c r="U23" s="1355">
        <f>'9.Spieltag'!AC23</f>
        <v>0</v>
      </c>
      <c r="V23" s="1737"/>
      <c r="W23" s="1738"/>
      <c r="X23" s="1737"/>
      <c r="Y23" s="1738"/>
      <c r="Z23" s="1737"/>
      <c r="AA23" s="1738"/>
      <c r="AB23" s="1737"/>
      <c r="AC23" s="1738"/>
      <c r="AD23" s="1737"/>
      <c r="AE23" s="1738"/>
      <c r="AF23" s="1737"/>
      <c r="AG23" s="1738"/>
      <c r="AH23" s="1737"/>
      <c r="AI23" s="1738"/>
      <c r="AJ23" s="1737"/>
      <c r="AK23" s="1738"/>
      <c r="AL23" s="1737"/>
      <c r="AM23" s="1738"/>
      <c r="AN23" s="1737"/>
      <c r="AO23" s="1738"/>
      <c r="AP23" s="1737"/>
      <c r="AQ23" s="1738"/>
    </row>
    <row r="24" ht="19.9" customHeight="1">
      <c r="A24" s="1352">
        <f>SUM(D24:U24)</f>
        <v>0</v>
      </c>
      <c r="B24" s="567"/>
      <c r="C24" t="s" s="1366">
        <v>223</v>
      </c>
      <c r="D24" s="1739"/>
      <c r="E24" s="1740"/>
      <c r="F24" s="1739"/>
      <c r="G24" s="1740"/>
      <c r="H24" s="1739"/>
      <c r="I24" s="1740"/>
      <c r="J24" s="1739"/>
      <c r="K24" s="1740"/>
      <c r="L24" s="1739"/>
      <c r="M24" s="1740"/>
      <c r="N24" s="1352">
        <f>'6.Spieltag'!AB24</f>
        <v>0</v>
      </c>
      <c r="O24" s="1353">
        <f>'6.Spieltag'!AC24</f>
        <v>0</v>
      </c>
      <c r="P24" s="1352">
        <f>'7.Spieltag'!AB24</f>
        <v>0</v>
      </c>
      <c r="Q24" s="1353">
        <f>'7.Spieltag'!AC24</f>
        <v>0</v>
      </c>
      <c r="R24" s="1352">
        <f>'8.Spieltag'!AB24</f>
        <v>0</v>
      </c>
      <c r="S24" s="1353">
        <f>'8.Spieltag'!AC24</f>
        <v>0</v>
      </c>
      <c r="T24" s="1352">
        <f>'9.Spieltag'!AB24</f>
        <v>0</v>
      </c>
      <c r="U24" s="1353">
        <f>'9.Spieltag'!AC24</f>
        <v>0</v>
      </c>
      <c r="V24" s="1739"/>
      <c r="W24" s="1740"/>
      <c r="X24" s="1739"/>
      <c r="Y24" s="1740"/>
      <c r="Z24" s="1739"/>
      <c r="AA24" s="1740"/>
      <c r="AB24" s="1739"/>
      <c r="AC24" s="1740"/>
      <c r="AD24" s="1739"/>
      <c r="AE24" s="1740"/>
      <c r="AF24" s="1739"/>
      <c r="AG24" s="1740"/>
      <c r="AH24" s="1739"/>
      <c r="AI24" s="1740"/>
      <c r="AJ24" s="1739"/>
      <c r="AK24" s="1740"/>
      <c r="AL24" s="1739"/>
      <c r="AM24" s="1740"/>
      <c r="AN24" s="1739"/>
      <c r="AO24" s="1740"/>
      <c r="AP24" s="1739"/>
      <c r="AQ24" s="1740"/>
    </row>
    <row r="25" ht="19.9" customHeight="1">
      <c r="A25" s="1354">
        <f>SUM(D25:U25)</f>
        <v>0</v>
      </c>
      <c r="B25" s="567"/>
      <c r="C25" t="s" s="1366">
        <v>409</v>
      </c>
      <c r="D25" s="1737"/>
      <c r="E25" s="1738"/>
      <c r="F25" s="1737"/>
      <c r="G25" s="1738"/>
      <c r="H25" s="1737"/>
      <c r="I25" s="1738"/>
      <c r="J25" s="1737"/>
      <c r="K25" s="1738"/>
      <c r="L25" s="1737"/>
      <c r="M25" s="1738"/>
      <c r="N25" s="1354">
        <f>'6.Spieltag'!AB25</f>
        <v>0</v>
      </c>
      <c r="O25" s="1355">
        <f>'6.Spieltag'!AC25</f>
        <v>0</v>
      </c>
      <c r="P25" s="1354">
        <f>'7.Spieltag'!AB25</f>
        <v>0</v>
      </c>
      <c r="Q25" s="1355">
        <f>'7.Spieltag'!AC25</f>
        <v>0</v>
      </c>
      <c r="R25" s="1354">
        <f>'8.Spieltag'!AB25</f>
        <v>0</v>
      </c>
      <c r="S25" s="1355">
        <f>'8.Spieltag'!AC25</f>
        <v>0</v>
      </c>
      <c r="T25" s="1354">
        <f>'9.Spieltag'!AB25</f>
        <v>0</v>
      </c>
      <c r="U25" s="1355">
        <f>'9.Spieltag'!AC25</f>
        <v>0</v>
      </c>
      <c r="V25" s="1737"/>
      <c r="W25" s="1738"/>
      <c r="X25" s="1737"/>
      <c r="Y25" s="1738"/>
      <c r="Z25" s="1737"/>
      <c r="AA25" s="1738"/>
      <c r="AB25" s="1737"/>
      <c r="AC25" s="1738"/>
      <c r="AD25" s="1737"/>
      <c r="AE25" s="1738"/>
      <c r="AF25" s="1737"/>
      <c r="AG25" s="1738"/>
      <c r="AH25" s="1737"/>
      <c r="AI25" s="1738"/>
      <c r="AJ25" s="1737"/>
      <c r="AK25" s="1738"/>
      <c r="AL25" s="1737"/>
      <c r="AM25" s="1738"/>
      <c r="AN25" s="1737"/>
      <c r="AO25" s="1738"/>
      <c r="AP25" s="1737"/>
      <c r="AQ25" s="1738"/>
    </row>
    <row r="26" ht="19.9" customHeight="1">
      <c r="A26" s="1352">
        <f>SUM(D26:U26)</f>
        <v>0</v>
      </c>
      <c r="B26" s="567"/>
      <c r="C26" t="s" s="1351">
        <v>225</v>
      </c>
      <c r="D26" s="1739"/>
      <c r="E26" s="1740"/>
      <c r="F26" s="1739"/>
      <c r="G26" s="1740"/>
      <c r="H26" s="1739"/>
      <c r="I26" s="1740"/>
      <c r="J26" s="1739"/>
      <c r="K26" s="1740"/>
      <c r="L26" s="1739"/>
      <c r="M26" s="1740"/>
      <c r="N26" s="1352">
        <f>'6.Spieltag'!AB26</f>
        <v>0</v>
      </c>
      <c r="O26" s="1353">
        <f>'6.Spieltag'!AC26</f>
        <v>0</v>
      </c>
      <c r="P26" s="1352">
        <f>'7.Spieltag'!AB26</f>
        <v>0</v>
      </c>
      <c r="Q26" s="1353">
        <f>'7.Spieltag'!AC26</f>
        <v>0</v>
      </c>
      <c r="R26" s="1352">
        <f>'8.Spieltag'!AB26</f>
        <v>0</v>
      </c>
      <c r="S26" s="1353">
        <f>'8.Spieltag'!AC26</f>
        <v>0</v>
      </c>
      <c r="T26" s="1352">
        <f>'9.Spieltag'!AB26</f>
        <v>0</v>
      </c>
      <c r="U26" s="1353">
        <f>'9.Spieltag'!AC26</f>
        <v>0</v>
      </c>
      <c r="V26" s="1739"/>
      <c r="W26" s="1740"/>
      <c r="X26" s="1739"/>
      <c r="Y26" s="1740"/>
      <c r="Z26" s="1739"/>
      <c r="AA26" s="1740"/>
      <c r="AB26" s="1739"/>
      <c r="AC26" s="1740"/>
      <c r="AD26" s="1739"/>
      <c r="AE26" s="1740"/>
      <c r="AF26" s="1739"/>
      <c r="AG26" s="1740"/>
      <c r="AH26" s="1739"/>
      <c r="AI26" s="1740"/>
      <c r="AJ26" s="1739"/>
      <c r="AK26" s="1740"/>
      <c r="AL26" s="1739"/>
      <c r="AM26" s="1740"/>
      <c r="AN26" s="1739"/>
      <c r="AO26" s="1740"/>
      <c r="AP26" s="1739"/>
      <c r="AQ26" s="1740"/>
    </row>
    <row r="27" ht="19.9" customHeight="1">
      <c r="A27" s="1354">
        <f>SUM(D27:U27)</f>
        <v>0</v>
      </c>
      <c r="B27" s="567"/>
      <c r="C27" t="s" s="1351">
        <v>226</v>
      </c>
      <c r="D27" s="1737"/>
      <c r="E27" s="1738"/>
      <c r="F27" s="1737"/>
      <c r="G27" s="1738"/>
      <c r="H27" s="1737"/>
      <c r="I27" s="1738"/>
      <c r="J27" s="1737"/>
      <c r="K27" s="1738"/>
      <c r="L27" s="1737"/>
      <c r="M27" s="1738"/>
      <c r="N27" s="1354">
        <f>'6.Spieltag'!AB27</f>
        <v>0</v>
      </c>
      <c r="O27" s="1355">
        <f>'6.Spieltag'!AC27</f>
        <v>0</v>
      </c>
      <c r="P27" s="1354">
        <f>'7.Spieltag'!AB27</f>
        <v>0</v>
      </c>
      <c r="Q27" s="1355">
        <f>'7.Spieltag'!AC27</f>
        <v>0</v>
      </c>
      <c r="R27" s="1354">
        <f>'8.Spieltag'!AB27</f>
        <v>0</v>
      </c>
      <c r="S27" s="1355">
        <f>'8.Spieltag'!AC27</f>
        <v>0</v>
      </c>
      <c r="T27" s="1354">
        <f>'9.Spieltag'!AB27</f>
        <v>0</v>
      </c>
      <c r="U27" s="1355">
        <f>'9.Spieltag'!AC27</f>
        <v>0</v>
      </c>
      <c r="V27" s="1737"/>
      <c r="W27" s="1738"/>
      <c r="X27" s="1737"/>
      <c r="Y27" s="1738"/>
      <c r="Z27" s="1737"/>
      <c r="AA27" s="1738"/>
      <c r="AB27" s="1737"/>
      <c r="AC27" s="1738"/>
      <c r="AD27" s="1737"/>
      <c r="AE27" s="1738"/>
      <c r="AF27" s="1737"/>
      <c r="AG27" s="1738"/>
      <c r="AH27" s="1737"/>
      <c r="AI27" s="1738"/>
      <c r="AJ27" s="1737"/>
      <c r="AK27" s="1738"/>
      <c r="AL27" s="1737"/>
      <c r="AM27" s="1738"/>
      <c r="AN27" s="1737"/>
      <c r="AO27" s="1738"/>
      <c r="AP27" s="1737"/>
      <c r="AQ27" s="1738"/>
    </row>
    <row r="28" ht="21.2" customHeight="1">
      <c r="A28" s="1352">
        <f>SUM(D28:U28)</f>
        <v>0</v>
      </c>
      <c r="B28" s="595"/>
      <c r="C28" t="s" s="1367">
        <v>227</v>
      </c>
      <c r="D28" s="1739"/>
      <c r="E28" s="1740"/>
      <c r="F28" s="1739"/>
      <c r="G28" s="1740"/>
      <c r="H28" s="1739"/>
      <c r="I28" s="1740"/>
      <c r="J28" s="1739"/>
      <c r="K28" s="1740"/>
      <c r="L28" s="1739"/>
      <c r="M28" s="1740"/>
      <c r="N28" s="1352">
        <f>'6.Spieltag'!AB28</f>
        <v>0</v>
      </c>
      <c r="O28" s="1353">
        <f>'6.Spieltag'!AC28</f>
        <v>0</v>
      </c>
      <c r="P28" s="1352">
        <f>'7.Spieltag'!AB28</f>
        <v>0</v>
      </c>
      <c r="Q28" s="1353">
        <f>'7.Spieltag'!AC28</f>
        <v>0</v>
      </c>
      <c r="R28" s="1352">
        <f>'8.Spieltag'!AB28</f>
        <v>0</v>
      </c>
      <c r="S28" s="1353">
        <f>'8.Spieltag'!AC28</f>
        <v>0</v>
      </c>
      <c r="T28" s="1352">
        <f>'9.Spieltag'!AB28</f>
        <v>0</v>
      </c>
      <c r="U28" s="1353">
        <f>'9.Spieltag'!AC28</f>
        <v>0</v>
      </c>
      <c r="V28" s="1739"/>
      <c r="W28" s="1740"/>
      <c r="X28" s="1739"/>
      <c r="Y28" s="1740"/>
      <c r="Z28" s="1739"/>
      <c r="AA28" s="1740"/>
      <c r="AB28" s="1739"/>
      <c r="AC28" s="1740"/>
      <c r="AD28" s="1739"/>
      <c r="AE28" s="1740"/>
      <c r="AF28" s="1739"/>
      <c r="AG28" s="1740"/>
      <c r="AH28" s="1739"/>
      <c r="AI28" s="1740"/>
      <c r="AJ28" s="1739"/>
      <c r="AK28" s="1740"/>
      <c r="AL28" s="1739"/>
      <c r="AM28" s="1740"/>
      <c r="AN28" s="1739"/>
      <c r="AO28" s="1740"/>
      <c r="AP28" s="1739"/>
      <c r="AQ28" s="1740"/>
    </row>
    <row r="29" ht="11" customHeight="1">
      <c r="A29" s="598">
        <f>SUM(D29:I29)</f>
        <v>0</v>
      </c>
      <c r="B29" s="599"/>
      <c r="C29" s="1773"/>
      <c r="D29" s="1358"/>
      <c r="E29" s="1359"/>
      <c r="F29" s="1358"/>
      <c r="G29" s="1359"/>
      <c r="H29" s="1358"/>
      <c r="I29" s="1359"/>
      <c r="J29" s="1358"/>
      <c r="K29" s="1359"/>
      <c r="L29" s="1358"/>
      <c r="M29" s="1359"/>
      <c r="N29" s="1358"/>
      <c r="O29" s="1359"/>
      <c r="P29" s="1358"/>
      <c r="Q29" s="1359"/>
      <c r="R29" s="1358"/>
      <c r="S29" s="1359"/>
      <c r="T29" s="1358"/>
      <c r="U29" s="1359"/>
      <c r="V29" s="1358"/>
      <c r="W29" s="1359"/>
      <c r="X29" s="1358"/>
      <c r="Y29" s="1359"/>
      <c r="Z29" s="1358"/>
      <c r="AA29" s="1359"/>
      <c r="AB29" s="1358"/>
      <c r="AC29" s="1359"/>
      <c r="AD29" s="1358"/>
      <c r="AE29" s="1359"/>
      <c r="AF29" s="1358"/>
      <c r="AG29" s="1359"/>
      <c r="AH29" s="1358"/>
      <c r="AI29" s="1359"/>
      <c r="AJ29" s="1358"/>
      <c r="AK29" s="1359"/>
      <c r="AL29" s="1358"/>
      <c r="AM29" s="1359"/>
      <c r="AN29" s="1358"/>
      <c r="AO29" s="1359"/>
      <c r="AP29" s="1358"/>
      <c r="AQ29" s="1359"/>
    </row>
    <row r="30" ht="20.55" customHeight="1">
      <c r="A30" s="1775">
        <f>(($A20-$A21)*100%)/($A20-$A21+$A27)</f>
      </c>
      <c r="B30" t="s" s="1776">
        <v>34</v>
      </c>
      <c r="C30" s="1370"/>
      <c r="D30" s="1358"/>
      <c r="E30" s="1359"/>
      <c r="F30" s="1374"/>
      <c r="G30" s="1373"/>
      <c r="H30" s="1374"/>
      <c r="I30" s="1373"/>
      <c r="J30" s="1374"/>
      <c r="K30" s="1373"/>
      <c r="L30" s="1374"/>
      <c r="M30" s="1373"/>
      <c r="N30" s="1374"/>
      <c r="O30" s="1373"/>
      <c r="P30" s="1374"/>
      <c r="Q30" s="1373"/>
      <c r="R30" s="1374"/>
      <c r="S30" s="1373"/>
      <c r="T30" s="1374"/>
      <c r="U30" s="1373"/>
      <c r="V30" s="1374"/>
      <c r="W30" s="1373"/>
      <c r="X30" s="1374"/>
      <c r="Y30" s="1373"/>
      <c r="Z30" s="1374"/>
      <c r="AA30" s="1373"/>
      <c r="AB30" s="1374"/>
      <c r="AC30" s="1373"/>
      <c r="AD30" s="1374"/>
      <c r="AE30" s="1373"/>
      <c r="AF30" s="1374"/>
      <c r="AG30" s="1373"/>
      <c r="AH30" s="1374"/>
      <c r="AI30" s="1373"/>
      <c r="AJ30" s="1374"/>
      <c r="AK30" s="1373"/>
      <c r="AL30" s="1374"/>
      <c r="AM30" s="1373"/>
      <c r="AN30" s="1374"/>
      <c r="AO30" s="1373"/>
      <c r="AP30" s="1374"/>
      <c r="AQ30" s="1373"/>
    </row>
  </sheetData>
  <mergeCells count="44">
    <mergeCell ref="B4:B10"/>
    <mergeCell ref="B15:B17"/>
    <mergeCell ref="B19:B28"/>
    <mergeCell ref="B12:B13"/>
    <mergeCell ref="D2:E2"/>
    <mergeCell ref="F2:G2"/>
    <mergeCell ref="L2:M2"/>
    <mergeCell ref="J2:K2"/>
    <mergeCell ref="H2:I2"/>
    <mergeCell ref="D1:E1"/>
    <mergeCell ref="L1:M1"/>
    <mergeCell ref="J1:K1"/>
    <mergeCell ref="H1:I1"/>
    <mergeCell ref="F1:G1"/>
    <mergeCell ref="R2:S2"/>
    <mergeCell ref="P2:Q2"/>
    <mergeCell ref="N2:O2"/>
    <mergeCell ref="AB1:AC1"/>
    <mergeCell ref="Z1:AA1"/>
    <mergeCell ref="X1:Y1"/>
    <mergeCell ref="V1:W1"/>
    <mergeCell ref="T1:U1"/>
    <mergeCell ref="R1:S1"/>
    <mergeCell ref="P1:Q1"/>
    <mergeCell ref="N1:O1"/>
    <mergeCell ref="AB2:AC2"/>
    <mergeCell ref="Z2:AA2"/>
    <mergeCell ref="X2:Y2"/>
    <mergeCell ref="V2:W2"/>
    <mergeCell ref="T2:U2"/>
    <mergeCell ref="AF2:AG2"/>
    <mergeCell ref="AD2:AE2"/>
    <mergeCell ref="AP1:AQ1"/>
    <mergeCell ref="AN1:AO1"/>
    <mergeCell ref="AL1:AM1"/>
    <mergeCell ref="AJ1:AK1"/>
    <mergeCell ref="AH1:AI1"/>
    <mergeCell ref="AF1:AG1"/>
    <mergeCell ref="AD1:AE1"/>
    <mergeCell ref="AP2:AQ2"/>
    <mergeCell ref="AN2:AO2"/>
    <mergeCell ref="AL2:AM2"/>
    <mergeCell ref="AJ2:AK2"/>
    <mergeCell ref="AH2:AI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O31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14.2" customHeight="1" outlineLevelRow="0" outlineLevelCol="0"/>
  <cols>
    <col min="1" max="41" width="13.3516" style="1893" customWidth="1"/>
    <col min="42" max="16384" width="16.3516" style="1893" customWidth="1"/>
  </cols>
  <sheetData>
    <row r="1" ht="14.6" customHeight="1">
      <c r="A1" t="s" s="1778">
        <v>373</v>
      </c>
      <c r="B1" s="1778"/>
      <c r="C1" s="1778"/>
      <c r="D1" s="1778"/>
      <c r="E1" s="1778"/>
      <c r="F1" s="1778"/>
      <c r="G1" s="1778"/>
      <c r="H1" s="1778"/>
      <c r="I1" s="1778"/>
      <c r="J1" s="1778"/>
      <c r="K1" s="1778"/>
      <c r="L1" s="1778"/>
      <c r="M1" s="1778"/>
      <c r="N1" s="1778"/>
      <c r="O1" s="1778"/>
      <c r="P1" s="1778"/>
      <c r="Q1" s="1778"/>
      <c r="R1" s="1778"/>
      <c r="S1" s="1778"/>
      <c r="T1" s="1778"/>
      <c r="U1" s="1778"/>
      <c r="V1" s="1778"/>
      <c r="W1" s="1778"/>
      <c r="X1" s="1778"/>
      <c r="Y1" s="1778"/>
      <c r="Z1" s="1778"/>
      <c r="AA1" s="1778"/>
      <c r="AB1" s="1778"/>
      <c r="AC1" s="1778"/>
      <c r="AD1" s="1778"/>
      <c r="AE1" s="1778"/>
      <c r="AF1" s="1778"/>
      <c r="AG1" s="1778"/>
      <c r="AH1" s="1778"/>
      <c r="AI1" s="1778"/>
      <c r="AJ1" s="1778"/>
      <c r="AK1" s="1778"/>
      <c r="AL1" s="1778"/>
      <c r="AM1" s="1778"/>
      <c r="AN1" s="1778"/>
      <c r="AO1" s="1778"/>
    </row>
    <row r="2" ht="18.65" customHeight="1">
      <c r="A2" t="s" s="1779">
        <v>475</v>
      </c>
      <c r="B2" t="s" s="1780">
        <v>476</v>
      </c>
      <c r="C2" s="1781"/>
      <c r="D2" s="1782"/>
      <c r="E2" t="s" s="1783">
        <v>418</v>
      </c>
      <c r="F2" s="1782"/>
      <c r="G2" s="1782"/>
      <c r="H2" s="1782"/>
      <c r="I2" s="1782"/>
      <c r="J2" s="1782"/>
      <c r="K2" s="1782"/>
      <c r="L2" s="1782"/>
      <c r="M2" s="1782"/>
      <c r="N2" s="1782"/>
      <c r="O2" s="1782"/>
      <c r="P2" t="s" s="1784">
        <v>419</v>
      </c>
      <c r="Q2" s="1782"/>
      <c r="R2" s="1782"/>
      <c r="S2" s="1782"/>
      <c r="T2" s="1782"/>
      <c r="U2" s="1782"/>
      <c r="V2" s="1782"/>
      <c r="W2" s="1785"/>
      <c r="X2" t="s" s="1786">
        <v>420</v>
      </c>
      <c r="Y2" s="1782"/>
      <c r="Z2" s="1782"/>
      <c r="AA2" s="1782"/>
      <c r="AB2" s="1782"/>
      <c r="AC2" s="1782"/>
      <c r="AD2" s="1782"/>
      <c r="AE2" s="1785"/>
      <c r="AF2" t="s" s="1787">
        <v>421</v>
      </c>
      <c r="AG2" s="1782"/>
      <c r="AH2" s="1782"/>
      <c r="AI2" s="1785"/>
      <c r="AJ2" t="s" s="1786">
        <v>422</v>
      </c>
      <c r="AK2" s="1782"/>
      <c r="AL2" s="1782"/>
      <c r="AM2" s="1782"/>
      <c r="AN2" s="1785"/>
      <c r="AO2" s="1871"/>
    </row>
    <row r="3" ht="39.7" customHeight="1">
      <c r="A3" s="1788">
        <v>2003</v>
      </c>
      <c r="B3" t="s" s="1789">
        <v>423</v>
      </c>
      <c r="C3" s="1790"/>
      <c r="D3" t="s" s="1791">
        <v>424</v>
      </c>
      <c r="E3" t="s" s="1792">
        <v>425</v>
      </c>
      <c r="F3" t="s" s="1793">
        <v>426</v>
      </c>
      <c r="G3" t="s" s="1794">
        <v>427</v>
      </c>
      <c r="H3" t="s" s="1793">
        <v>428</v>
      </c>
      <c r="I3" t="s" s="1794">
        <v>429</v>
      </c>
      <c r="J3" t="s" s="1793">
        <v>430</v>
      </c>
      <c r="K3" t="s" s="1794">
        <v>431</v>
      </c>
      <c r="L3" t="s" s="1793">
        <v>432</v>
      </c>
      <c r="M3" t="s" s="1794">
        <v>433</v>
      </c>
      <c r="N3" t="s" s="1793">
        <v>434</v>
      </c>
      <c r="O3" t="s" s="1795">
        <v>435</v>
      </c>
      <c r="P3" t="s" s="1796">
        <v>436</v>
      </c>
      <c r="Q3" t="s" s="1794">
        <v>437</v>
      </c>
      <c r="R3" t="s" s="1793">
        <v>438</v>
      </c>
      <c r="S3" t="s" s="1794">
        <v>439</v>
      </c>
      <c r="T3" t="s" s="1793">
        <v>440</v>
      </c>
      <c r="U3" t="s" s="1794">
        <v>441</v>
      </c>
      <c r="V3" t="s" s="1793">
        <v>442</v>
      </c>
      <c r="W3" t="s" s="1795">
        <v>443</v>
      </c>
      <c r="X3" t="s" s="1796">
        <v>444</v>
      </c>
      <c r="Y3" t="s" s="1794">
        <v>445</v>
      </c>
      <c r="Z3" t="s" s="1793">
        <v>446</v>
      </c>
      <c r="AA3" t="s" s="1794">
        <v>447</v>
      </c>
      <c r="AB3" t="s" s="1793">
        <v>448</v>
      </c>
      <c r="AC3" t="s" s="1794">
        <v>449</v>
      </c>
      <c r="AD3" t="s" s="1793">
        <v>450</v>
      </c>
      <c r="AE3" t="s" s="1795">
        <v>451</v>
      </c>
      <c r="AF3" t="s" s="1796">
        <v>452</v>
      </c>
      <c r="AG3" t="s" s="1794">
        <v>453</v>
      </c>
      <c r="AH3" t="s" s="1793">
        <v>454</v>
      </c>
      <c r="AI3" t="s" s="1795">
        <v>455</v>
      </c>
      <c r="AJ3" t="s" s="1796">
        <v>456</v>
      </c>
      <c r="AK3" t="s" s="1794">
        <v>457</v>
      </c>
      <c r="AL3" t="s" s="1793">
        <v>339</v>
      </c>
      <c r="AM3" t="s" s="1794">
        <v>458</v>
      </c>
      <c r="AN3" t="s" s="1793">
        <v>459</v>
      </c>
      <c r="AO3" t="s" s="1793">
        <v>466</v>
      </c>
    </row>
    <row r="4" ht="18.25" customHeight="1">
      <c r="A4" s="1797"/>
      <c r="B4" s="1798">
        <v>42976</v>
      </c>
      <c r="C4" s="1799"/>
      <c r="D4" s="1872"/>
      <c r="E4" s="1801"/>
      <c r="F4" s="1802"/>
      <c r="G4" s="1803"/>
      <c r="H4" s="1802"/>
      <c r="I4" s="1804"/>
      <c r="J4" s="1802"/>
      <c r="K4" s="1803"/>
      <c r="L4" s="1802"/>
      <c r="M4" s="1803"/>
      <c r="N4" s="1802"/>
      <c r="O4" s="1805"/>
      <c r="P4" s="1806"/>
      <c r="Q4" s="1803"/>
      <c r="R4" s="1802"/>
      <c r="S4" s="1803"/>
      <c r="T4" s="1802"/>
      <c r="U4" s="1803"/>
      <c r="V4" s="1802"/>
      <c r="W4" s="1805"/>
      <c r="X4" s="1806"/>
      <c r="Y4" s="1803"/>
      <c r="Z4" s="1802"/>
      <c r="AA4" s="1803"/>
      <c r="AB4" s="1802"/>
      <c r="AC4" s="1803"/>
      <c r="AD4" s="1802"/>
      <c r="AE4" s="1805"/>
      <c r="AF4" s="1808"/>
      <c r="AG4" s="1809"/>
      <c r="AH4" s="1810"/>
      <c r="AI4" s="1811"/>
      <c r="AJ4" s="1806"/>
      <c r="AK4" s="1803"/>
      <c r="AL4" s="1802"/>
      <c r="AM4" s="1803"/>
      <c r="AN4" s="1812"/>
      <c r="AO4" s="1874"/>
    </row>
    <row r="5" ht="18.25" customHeight="1">
      <c r="A5" s="1813"/>
      <c r="B5" s="1814">
        <v>43091</v>
      </c>
      <c r="C5" s="1815"/>
      <c r="D5" s="1846"/>
      <c r="E5" s="1817"/>
      <c r="F5" s="1818"/>
      <c r="G5" s="1819"/>
      <c r="H5" s="1818"/>
      <c r="I5" s="1820"/>
      <c r="J5" s="1818"/>
      <c r="K5" s="1819"/>
      <c r="L5" s="1818"/>
      <c r="M5" s="1819"/>
      <c r="N5" s="1818"/>
      <c r="O5" s="1821"/>
      <c r="P5" s="1822"/>
      <c r="Q5" s="1819"/>
      <c r="R5" s="1818"/>
      <c r="S5" s="1819"/>
      <c r="T5" s="1818"/>
      <c r="U5" s="1819"/>
      <c r="V5" s="1818"/>
      <c r="W5" s="1821"/>
      <c r="X5" s="1822"/>
      <c r="Y5" s="1819"/>
      <c r="Z5" s="1818"/>
      <c r="AA5" s="1819"/>
      <c r="AB5" s="1818"/>
      <c r="AC5" s="1819"/>
      <c r="AD5" s="1818"/>
      <c r="AE5" s="1821"/>
      <c r="AF5" s="1824"/>
      <c r="AG5" s="1825"/>
      <c r="AH5" s="1826"/>
      <c r="AI5" s="1827"/>
      <c r="AJ5" s="1822"/>
      <c r="AK5" s="1819"/>
      <c r="AL5" s="1818"/>
      <c r="AM5" s="1819"/>
      <c r="AN5" s="1828"/>
      <c r="AO5" s="1875"/>
    </row>
    <row r="6" ht="18.25" customHeight="1">
      <c r="A6" s="1813"/>
      <c r="B6" s="1798">
        <v>43327</v>
      </c>
      <c r="C6" s="1799"/>
      <c r="D6" s="1872"/>
      <c r="E6" s="1801"/>
      <c r="F6" s="1802"/>
      <c r="G6" s="1803"/>
      <c r="H6" s="1802"/>
      <c r="I6" s="1804"/>
      <c r="J6" s="1802"/>
      <c r="K6" s="1803"/>
      <c r="L6" s="1802"/>
      <c r="M6" s="1803"/>
      <c r="N6" s="1802"/>
      <c r="O6" s="1805"/>
      <c r="P6" s="1806"/>
      <c r="Q6" s="1803"/>
      <c r="R6" s="1802"/>
      <c r="S6" s="1803"/>
      <c r="T6" s="1802"/>
      <c r="U6" s="1803"/>
      <c r="V6" s="1802"/>
      <c r="W6" s="1805"/>
      <c r="X6" s="1806"/>
      <c r="Y6" s="1803"/>
      <c r="Z6" s="1802"/>
      <c r="AA6" s="1803"/>
      <c r="AB6" s="1802"/>
      <c r="AC6" s="1803"/>
      <c r="AD6" s="1802"/>
      <c r="AE6" s="1805"/>
      <c r="AF6" s="1808"/>
      <c r="AG6" s="1829"/>
      <c r="AH6" s="1810"/>
      <c r="AI6" s="1811"/>
      <c r="AJ6" s="1806"/>
      <c r="AK6" s="1803"/>
      <c r="AL6" s="1802"/>
      <c r="AM6" s="1803"/>
      <c r="AN6" s="1812"/>
      <c r="AO6" s="1874"/>
    </row>
    <row r="7" ht="18.25" customHeight="1">
      <c r="A7" s="1813"/>
      <c r="B7" s="1831">
        <v>43403</v>
      </c>
      <c r="C7" s="1832"/>
      <c r="D7" s="1848"/>
      <c r="E7" s="1834"/>
      <c r="F7" s="1835"/>
      <c r="G7" s="1836"/>
      <c r="H7" s="1835"/>
      <c r="I7" s="1837"/>
      <c r="J7" s="1835"/>
      <c r="K7" s="1836"/>
      <c r="L7" s="1835"/>
      <c r="M7" s="1836"/>
      <c r="N7" s="1835"/>
      <c r="O7" s="1838"/>
      <c r="P7" s="1839"/>
      <c r="Q7" s="1836"/>
      <c r="R7" s="1835"/>
      <c r="S7" s="1836"/>
      <c r="T7" s="1835"/>
      <c r="U7" s="1836"/>
      <c r="V7" s="1835"/>
      <c r="W7" s="1838"/>
      <c r="X7" s="1839"/>
      <c r="Y7" s="1836"/>
      <c r="Z7" s="1835"/>
      <c r="AA7" s="1836"/>
      <c r="AB7" s="1835"/>
      <c r="AC7" s="1836"/>
      <c r="AD7" s="1835"/>
      <c r="AE7" s="1838"/>
      <c r="AF7" s="1840"/>
      <c r="AG7" s="1841"/>
      <c r="AH7" s="1842"/>
      <c r="AI7" s="1843"/>
      <c r="AJ7" s="1839"/>
      <c r="AK7" s="1836"/>
      <c r="AL7" s="1835"/>
      <c r="AM7" s="1836"/>
      <c r="AN7" s="1849"/>
      <c r="AO7" s="1877"/>
    </row>
    <row r="8" ht="18.25" customHeight="1">
      <c r="A8" s="1813"/>
      <c r="B8" s="1814">
        <v>43416</v>
      </c>
      <c r="C8" s="1815"/>
      <c r="D8" s="1846"/>
      <c r="E8" s="1817"/>
      <c r="F8" s="1818"/>
      <c r="G8" s="1819"/>
      <c r="H8" s="1818"/>
      <c r="I8" s="1820"/>
      <c r="J8" s="1818"/>
      <c r="K8" s="1819"/>
      <c r="L8" s="1818"/>
      <c r="M8" s="1819"/>
      <c r="N8" s="1818"/>
      <c r="O8" s="1821"/>
      <c r="P8" s="1822"/>
      <c r="Q8" s="1819"/>
      <c r="R8" s="1818"/>
      <c r="S8" s="1819"/>
      <c r="T8" s="1818"/>
      <c r="U8" s="1819"/>
      <c r="V8" s="1818"/>
      <c r="W8" s="1821"/>
      <c r="X8" s="1822"/>
      <c r="Y8" s="1819"/>
      <c r="Z8" s="1818"/>
      <c r="AA8" s="1819"/>
      <c r="AB8" s="1818"/>
      <c r="AC8" s="1819"/>
      <c r="AD8" s="1818"/>
      <c r="AE8" s="1821"/>
      <c r="AF8" s="1824"/>
      <c r="AG8" s="1847"/>
      <c r="AH8" s="1826"/>
      <c r="AI8" s="1827"/>
      <c r="AJ8" s="1822"/>
      <c r="AK8" s="1819"/>
      <c r="AL8" s="1818"/>
      <c r="AM8" s="1819"/>
      <c r="AN8" s="1828"/>
      <c r="AO8" s="1875"/>
    </row>
    <row r="9" ht="18.25" customHeight="1">
      <c r="A9" s="1813"/>
      <c r="B9" s="1798">
        <v>43468</v>
      </c>
      <c r="C9" s="1799"/>
      <c r="D9" s="1872"/>
      <c r="E9" s="1801"/>
      <c r="F9" s="1802"/>
      <c r="G9" s="1803"/>
      <c r="H9" s="1802"/>
      <c r="I9" s="1804"/>
      <c r="J9" s="1802"/>
      <c r="K9" s="1803"/>
      <c r="L9" s="1802"/>
      <c r="M9" s="1803"/>
      <c r="N9" s="1802"/>
      <c r="O9" s="1805"/>
      <c r="P9" s="1806"/>
      <c r="Q9" s="1803"/>
      <c r="R9" s="1802"/>
      <c r="S9" s="1803"/>
      <c r="T9" s="1802"/>
      <c r="U9" s="1803"/>
      <c r="V9" s="1802"/>
      <c r="W9" s="1805"/>
      <c r="X9" s="1806"/>
      <c r="Y9" s="1803"/>
      <c r="Z9" s="1802"/>
      <c r="AA9" s="1803"/>
      <c r="AB9" s="1802"/>
      <c r="AC9" s="1803"/>
      <c r="AD9" s="1802"/>
      <c r="AE9" s="1805"/>
      <c r="AF9" s="1808"/>
      <c r="AG9" s="1809"/>
      <c r="AH9" s="1810"/>
      <c r="AI9" s="1811"/>
      <c r="AJ9" s="1806"/>
      <c r="AK9" s="1803"/>
      <c r="AL9" s="1802"/>
      <c r="AM9" s="1803"/>
      <c r="AN9" s="1812"/>
      <c r="AO9" s="1874"/>
    </row>
    <row r="10" ht="18.25" customHeight="1">
      <c r="A10" s="1813"/>
      <c r="B10" s="1831">
        <v>43469</v>
      </c>
      <c r="C10" s="1832"/>
      <c r="D10" s="1848"/>
      <c r="E10" s="1834"/>
      <c r="F10" s="1835"/>
      <c r="G10" s="1836"/>
      <c r="H10" s="1835"/>
      <c r="I10" s="1837"/>
      <c r="J10" s="1835"/>
      <c r="K10" s="1836"/>
      <c r="L10" s="1835"/>
      <c r="M10" s="1836"/>
      <c r="N10" s="1835"/>
      <c r="O10" s="1838"/>
      <c r="P10" s="1839"/>
      <c r="Q10" s="1836"/>
      <c r="R10" s="1835"/>
      <c r="S10" s="1836"/>
      <c r="T10" s="1835"/>
      <c r="U10" s="1836"/>
      <c r="V10" s="1835"/>
      <c r="W10" s="1838"/>
      <c r="X10" s="1839"/>
      <c r="Y10" s="1836"/>
      <c r="Z10" s="1835"/>
      <c r="AA10" s="1836"/>
      <c r="AB10" s="1835"/>
      <c r="AC10" s="1836"/>
      <c r="AD10" s="1835"/>
      <c r="AE10" s="1838"/>
      <c r="AF10" s="1840"/>
      <c r="AG10" s="1841"/>
      <c r="AH10" s="1842"/>
      <c r="AI10" s="1843"/>
      <c r="AJ10" s="1839"/>
      <c r="AK10" s="1836"/>
      <c r="AL10" s="1835"/>
      <c r="AM10" s="1836"/>
      <c r="AN10" s="1849"/>
      <c r="AO10" s="1877"/>
    </row>
    <row r="11" ht="18.25" customHeight="1">
      <c r="A11" s="1813"/>
      <c r="B11" s="1831">
        <v>43470</v>
      </c>
      <c r="C11" s="1832"/>
      <c r="D11" s="1848"/>
      <c r="E11" s="1834"/>
      <c r="F11" s="1835"/>
      <c r="G11" s="1836"/>
      <c r="H11" s="1835"/>
      <c r="I11" s="1837"/>
      <c r="J11" s="1835"/>
      <c r="K11" s="1836"/>
      <c r="L11" s="1835"/>
      <c r="M11" s="1836"/>
      <c r="N11" s="1835"/>
      <c r="O11" s="1838"/>
      <c r="P11" s="1839"/>
      <c r="Q11" s="1836"/>
      <c r="R11" s="1835"/>
      <c r="S11" s="1836"/>
      <c r="T11" s="1835"/>
      <c r="U11" s="1836"/>
      <c r="V11" s="1835"/>
      <c r="W11" s="1838"/>
      <c r="X11" s="1839"/>
      <c r="Y11" s="1836"/>
      <c r="Z11" s="1835"/>
      <c r="AA11" s="1836"/>
      <c r="AB11" s="1835"/>
      <c r="AC11" s="1836"/>
      <c r="AD11" s="1835"/>
      <c r="AE11" s="1838"/>
      <c r="AF11" s="1840"/>
      <c r="AG11" s="1841"/>
      <c r="AH11" s="1842"/>
      <c r="AI11" s="1843"/>
      <c r="AJ11" s="1839"/>
      <c r="AK11" s="1836"/>
      <c r="AL11" s="1835"/>
      <c r="AM11" s="1836"/>
      <c r="AN11" s="1849"/>
      <c r="AO11" s="1877"/>
    </row>
    <row r="12" ht="18.25" customHeight="1">
      <c r="A12" s="1813"/>
      <c r="B12" s="1831">
        <v>43471</v>
      </c>
      <c r="C12" s="1832"/>
      <c r="D12" s="1848"/>
      <c r="E12" s="1834"/>
      <c r="F12" s="1835"/>
      <c r="G12" s="1836"/>
      <c r="H12" s="1835"/>
      <c r="I12" s="1837"/>
      <c r="J12" s="1835"/>
      <c r="K12" s="1836"/>
      <c r="L12" s="1835"/>
      <c r="M12" s="1836"/>
      <c r="N12" s="1835"/>
      <c r="O12" s="1838"/>
      <c r="P12" s="1839"/>
      <c r="Q12" s="1836"/>
      <c r="R12" s="1835"/>
      <c r="S12" s="1836"/>
      <c r="T12" s="1835"/>
      <c r="U12" s="1836"/>
      <c r="V12" s="1835"/>
      <c r="W12" s="1838"/>
      <c r="X12" s="1839"/>
      <c r="Y12" s="1836"/>
      <c r="Z12" s="1835"/>
      <c r="AA12" s="1836"/>
      <c r="AB12" s="1835"/>
      <c r="AC12" s="1836"/>
      <c r="AD12" s="1835"/>
      <c r="AE12" s="1838"/>
      <c r="AF12" s="1840"/>
      <c r="AG12" s="1841"/>
      <c r="AH12" s="1842"/>
      <c r="AI12" s="1843"/>
      <c r="AJ12" s="1839"/>
      <c r="AK12" s="1836"/>
      <c r="AL12" s="1835"/>
      <c r="AM12" s="1836"/>
      <c r="AN12" s="1849"/>
      <c r="AO12" s="1877"/>
    </row>
    <row r="13" ht="18.25" customHeight="1">
      <c r="A13" s="1813"/>
      <c r="B13" s="1831">
        <v>43639</v>
      </c>
      <c r="C13" s="1832"/>
      <c r="D13" s="1848"/>
      <c r="E13" s="1834"/>
      <c r="F13" s="1835"/>
      <c r="G13" s="1836"/>
      <c r="H13" s="1835"/>
      <c r="I13" s="1837"/>
      <c r="J13" s="1835"/>
      <c r="K13" s="1836"/>
      <c r="L13" s="1835"/>
      <c r="M13" s="1836"/>
      <c r="N13" s="1835"/>
      <c r="O13" s="1838"/>
      <c r="P13" s="1839"/>
      <c r="Q13" s="1836"/>
      <c r="R13" s="1835"/>
      <c r="S13" s="1836"/>
      <c r="T13" s="1835"/>
      <c r="U13" s="1836"/>
      <c r="V13" s="1835"/>
      <c r="W13" s="1838"/>
      <c r="X13" s="1839"/>
      <c r="Y13" s="1836"/>
      <c r="Z13" s="1835"/>
      <c r="AA13" s="1836"/>
      <c r="AB13" s="1835"/>
      <c r="AC13" s="1836"/>
      <c r="AD13" s="1835"/>
      <c r="AE13" s="1838"/>
      <c r="AF13" s="1840"/>
      <c r="AG13" s="1841"/>
      <c r="AH13" s="1842"/>
      <c r="AI13" s="1843"/>
      <c r="AJ13" s="1839"/>
      <c r="AK13" s="1836"/>
      <c r="AL13" s="1835"/>
      <c r="AM13" s="1836"/>
      <c r="AN13" s="1849"/>
      <c r="AO13" s="1877"/>
    </row>
    <row r="14" ht="18.25" customHeight="1">
      <c r="A14" s="1813"/>
      <c r="B14" s="1831">
        <v>43646</v>
      </c>
      <c r="C14" s="1832"/>
      <c r="D14" s="1848"/>
      <c r="E14" s="1834"/>
      <c r="F14" s="1835"/>
      <c r="G14" s="1836"/>
      <c r="H14" s="1835"/>
      <c r="I14" s="1837"/>
      <c r="J14" s="1835"/>
      <c r="K14" s="1836"/>
      <c r="L14" s="1835"/>
      <c r="M14" s="1836"/>
      <c r="N14" s="1835"/>
      <c r="O14" s="1838"/>
      <c r="P14" s="1839"/>
      <c r="Q14" s="1836"/>
      <c r="R14" s="1835"/>
      <c r="S14" s="1836"/>
      <c r="T14" s="1835"/>
      <c r="U14" s="1836"/>
      <c r="V14" s="1835"/>
      <c r="W14" s="1838"/>
      <c r="X14" s="1839"/>
      <c r="Y14" s="1836"/>
      <c r="Z14" s="1835"/>
      <c r="AA14" s="1836"/>
      <c r="AB14" s="1835"/>
      <c r="AC14" s="1836"/>
      <c r="AD14" s="1835"/>
      <c r="AE14" s="1838"/>
      <c r="AF14" s="1840"/>
      <c r="AG14" s="1841"/>
      <c r="AH14" s="1842"/>
      <c r="AI14" s="1843"/>
      <c r="AJ14" s="1839"/>
      <c r="AK14" s="1836"/>
      <c r="AL14" s="1835"/>
      <c r="AM14" s="1836"/>
      <c r="AN14" s="1849"/>
      <c r="AO14" s="1877"/>
    </row>
    <row r="15" ht="18.25" customHeight="1">
      <c r="A15" s="1813"/>
      <c r="B15" s="1831">
        <v>43673</v>
      </c>
      <c r="C15" s="1832"/>
      <c r="D15" s="1848"/>
      <c r="E15" s="1834"/>
      <c r="F15" s="1835"/>
      <c r="G15" s="1836"/>
      <c r="H15" s="1835"/>
      <c r="I15" s="1837"/>
      <c r="J15" s="1835"/>
      <c r="K15" s="1836"/>
      <c r="L15" s="1835"/>
      <c r="M15" s="1836"/>
      <c r="N15" s="1835"/>
      <c r="O15" s="1838"/>
      <c r="P15" s="1839"/>
      <c r="Q15" s="1836"/>
      <c r="R15" s="1835"/>
      <c r="S15" s="1836"/>
      <c r="T15" s="1835"/>
      <c r="U15" s="1836"/>
      <c r="V15" s="1835"/>
      <c r="W15" s="1838"/>
      <c r="X15" s="1839"/>
      <c r="Y15" s="1836"/>
      <c r="Z15" s="1835"/>
      <c r="AA15" s="1836"/>
      <c r="AB15" s="1835"/>
      <c r="AC15" s="1836"/>
      <c r="AD15" s="1835"/>
      <c r="AE15" s="1838"/>
      <c r="AF15" s="1840"/>
      <c r="AG15" s="1853"/>
      <c r="AH15" s="1854"/>
      <c r="AI15" s="1843"/>
      <c r="AJ15" s="1839"/>
      <c r="AK15" s="1836"/>
      <c r="AL15" s="1835"/>
      <c r="AM15" s="1836"/>
      <c r="AN15" s="1849"/>
      <c r="AO15" s="1877"/>
    </row>
    <row r="16" ht="18.25" customHeight="1">
      <c r="A16" s="1813"/>
      <c r="B16" s="1814">
        <v>43693</v>
      </c>
      <c r="C16" s="1815"/>
      <c r="D16" s="1846"/>
      <c r="E16" s="1817"/>
      <c r="F16" s="1818"/>
      <c r="G16" s="1819"/>
      <c r="H16" s="1818"/>
      <c r="I16" s="1820"/>
      <c r="J16" s="1818"/>
      <c r="K16" s="1819"/>
      <c r="L16" s="1818"/>
      <c r="M16" s="1819"/>
      <c r="N16" s="1818"/>
      <c r="O16" s="1821"/>
      <c r="P16" s="1822"/>
      <c r="Q16" s="1819"/>
      <c r="R16" s="1818"/>
      <c r="S16" s="1819"/>
      <c r="T16" s="1818"/>
      <c r="U16" s="1819"/>
      <c r="V16" s="1818"/>
      <c r="W16" s="1821"/>
      <c r="X16" s="1822"/>
      <c r="Y16" s="1819"/>
      <c r="Z16" s="1818"/>
      <c r="AA16" s="1819"/>
      <c r="AB16" s="1818"/>
      <c r="AC16" s="1819"/>
      <c r="AD16" s="1818"/>
      <c r="AE16" s="1821"/>
      <c r="AF16" s="1824"/>
      <c r="AG16" s="1847"/>
      <c r="AH16" s="1826"/>
      <c r="AI16" s="1827"/>
      <c r="AJ16" s="1822"/>
      <c r="AK16" s="1819"/>
      <c r="AL16" s="1818"/>
      <c r="AM16" s="1819"/>
      <c r="AN16" s="1828"/>
      <c r="AO16" s="1875"/>
    </row>
    <row r="17" ht="18.25" customHeight="1">
      <c r="A17" s="1813"/>
      <c r="B17" s="1798">
        <v>43837</v>
      </c>
      <c r="C17" s="1799"/>
      <c r="D17" s="1872"/>
      <c r="E17" s="1801"/>
      <c r="F17" s="1802"/>
      <c r="G17" s="1803"/>
      <c r="H17" s="1802"/>
      <c r="I17" s="1859"/>
      <c r="J17" s="1802"/>
      <c r="K17" s="1803"/>
      <c r="L17" s="1802"/>
      <c r="M17" s="1803"/>
      <c r="N17" s="1802"/>
      <c r="O17" s="1805"/>
      <c r="P17" s="1806"/>
      <c r="Q17" s="1803"/>
      <c r="R17" s="1802"/>
      <c r="S17" s="1803"/>
      <c r="T17" s="1802"/>
      <c r="U17" s="1803"/>
      <c r="V17" s="1802"/>
      <c r="W17" s="1805"/>
      <c r="X17" s="1806"/>
      <c r="Y17" s="1803"/>
      <c r="Z17" s="1802"/>
      <c r="AA17" s="1803"/>
      <c r="AB17" s="1802"/>
      <c r="AC17" s="1803"/>
      <c r="AD17" s="1802"/>
      <c r="AE17" s="1805"/>
      <c r="AF17" s="1808"/>
      <c r="AG17" s="1809"/>
      <c r="AH17" s="1810"/>
      <c r="AI17" s="1811"/>
      <c r="AJ17" s="1806"/>
      <c r="AK17" s="1803"/>
      <c r="AL17" s="1802"/>
      <c r="AM17" s="1803"/>
      <c r="AN17" s="1812"/>
      <c r="AO17" s="1874"/>
    </row>
    <row r="18" ht="18.25" customHeight="1">
      <c r="A18" s="1813"/>
      <c r="B18" s="1831">
        <v>43982</v>
      </c>
      <c r="C18" s="1832"/>
      <c r="D18" s="1848"/>
      <c r="E18" s="1834"/>
      <c r="F18" s="1835"/>
      <c r="G18" s="1836"/>
      <c r="H18" s="1835"/>
      <c r="I18" s="1837"/>
      <c r="J18" s="1835"/>
      <c r="K18" s="1836"/>
      <c r="L18" s="1835"/>
      <c r="M18" s="1836"/>
      <c r="N18" s="1835"/>
      <c r="O18" s="1838"/>
      <c r="P18" s="1839"/>
      <c r="Q18" s="1836"/>
      <c r="R18" s="1835"/>
      <c r="S18" s="1836"/>
      <c r="T18" s="1835"/>
      <c r="U18" s="1836"/>
      <c r="V18" s="1835"/>
      <c r="W18" s="1838"/>
      <c r="X18" s="1839"/>
      <c r="Y18" s="1836"/>
      <c r="Z18" s="1835"/>
      <c r="AA18" s="1836"/>
      <c r="AB18" s="1835"/>
      <c r="AC18" s="1836"/>
      <c r="AD18" s="1835"/>
      <c r="AE18" s="1838"/>
      <c r="AF18" s="1840"/>
      <c r="AG18" s="1841"/>
      <c r="AH18" s="1842"/>
      <c r="AI18" s="1843"/>
      <c r="AJ18" s="1839"/>
      <c r="AK18" s="1836"/>
      <c r="AL18" s="1835"/>
      <c r="AM18" s="1836"/>
      <c r="AN18" s="1849"/>
      <c r="AO18" s="1877"/>
    </row>
    <row r="19" ht="18.25" customHeight="1">
      <c r="A19" s="1813"/>
      <c r="B19" s="1831">
        <v>43983</v>
      </c>
      <c r="C19" s="1832"/>
      <c r="D19" s="1848"/>
      <c r="E19" s="1834"/>
      <c r="F19" s="1835"/>
      <c r="G19" s="1836"/>
      <c r="H19" s="1835"/>
      <c r="I19" s="1837"/>
      <c r="J19" s="1835"/>
      <c r="K19" s="1836"/>
      <c r="L19" s="1835"/>
      <c r="M19" s="1836"/>
      <c r="N19" s="1835"/>
      <c r="O19" s="1838"/>
      <c r="P19" s="1839"/>
      <c r="Q19" s="1836"/>
      <c r="R19" s="1835"/>
      <c r="S19" s="1836"/>
      <c r="T19" s="1835"/>
      <c r="U19" s="1836"/>
      <c r="V19" s="1835"/>
      <c r="W19" s="1838"/>
      <c r="X19" s="1839"/>
      <c r="Y19" s="1836"/>
      <c r="Z19" s="1835"/>
      <c r="AA19" s="1836"/>
      <c r="AB19" s="1835"/>
      <c r="AC19" s="1836"/>
      <c r="AD19" s="1835"/>
      <c r="AE19" s="1838"/>
      <c r="AF19" s="1840"/>
      <c r="AG19" s="1841"/>
      <c r="AH19" s="1842"/>
      <c r="AI19" s="1843"/>
      <c r="AJ19" s="1839"/>
      <c r="AK19" s="1836"/>
      <c r="AL19" s="1835"/>
      <c r="AM19" s="1836"/>
      <c r="AN19" s="1849"/>
      <c r="AO19" s="1877"/>
    </row>
    <row r="20" ht="18.25" customHeight="1">
      <c r="A20" s="1813"/>
      <c r="B20" s="1831">
        <v>44031</v>
      </c>
      <c r="C20" s="1832"/>
      <c r="D20" s="1848"/>
      <c r="E20" s="1834"/>
      <c r="F20" s="1835"/>
      <c r="G20" s="1836"/>
      <c r="H20" s="1835"/>
      <c r="I20" s="1837"/>
      <c r="J20" s="1835"/>
      <c r="K20" s="1836"/>
      <c r="L20" s="1835"/>
      <c r="M20" s="1836"/>
      <c r="N20" s="1835"/>
      <c r="O20" s="1838"/>
      <c r="P20" s="1839"/>
      <c r="Q20" s="1836"/>
      <c r="R20" s="1835"/>
      <c r="S20" s="1836"/>
      <c r="T20" s="1835"/>
      <c r="U20" s="1836"/>
      <c r="V20" s="1835"/>
      <c r="W20" s="1838"/>
      <c r="X20" s="1839"/>
      <c r="Y20" s="1836"/>
      <c r="Z20" s="1835"/>
      <c r="AA20" s="1836"/>
      <c r="AB20" s="1835"/>
      <c r="AC20" s="1836"/>
      <c r="AD20" s="1835"/>
      <c r="AE20" s="1838"/>
      <c r="AF20" s="1840"/>
      <c r="AG20" s="1841"/>
      <c r="AH20" s="1842"/>
      <c r="AI20" s="1843"/>
      <c r="AJ20" s="1839"/>
      <c r="AK20" s="1836"/>
      <c r="AL20" s="1835"/>
      <c r="AM20" s="1836"/>
      <c r="AN20" s="1849"/>
      <c r="AO20" s="1877"/>
    </row>
    <row r="21" ht="18.25" customHeight="1">
      <c r="A21" s="1813"/>
      <c r="B21" s="1831">
        <v>44034</v>
      </c>
      <c r="C21" s="1832"/>
      <c r="D21" s="1848"/>
      <c r="E21" s="1834"/>
      <c r="F21" s="1835"/>
      <c r="G21" s="1836"/>
      <c r="H21" s="1835"/>
      <c r="I21" s="1837"/>
      <c r="J21" s="1835"/>
      <c r="K21" s="1836"/>
      <c r="L21" s="1835"/>
      <c r="M21" s="1836"/>
      <c r="N21" s="1835"/>
      <c r="O21" s="1838"/>
      <c r="P21" s="1839"/>
      <c r="Q21" s="1836"/>
      <c r="R21" s="1835"/>
      <c r="S21" s="1836"/>
      <c r="T21" s="1835"/>
      <c r="U21" s="1836"/>
      <c r="V21" s="1835"/>
      <c r="W21" s="1838"/>
      <c r="X21" s="1839"/>
      <c r="Y21" s="1836"/>
      <c r="Z21" s="1835"/>
      <c r="AA21" s="1836"/>
      <c r="AB21" s="1835"/>
      <c r="AC21" s="1836"/>
      <c r="AD21" s="1835"/>
      <c r="AE21" s="1838"/>
      <c r="AF21" s="1840"/>
      <c r="AG21" s="1876"/>
      <c r="AH21" s="1842"/>
      <c r="AI21" s="1843"/>
      <c r="AJ21" s="1839"/>
      <c r="AK21" s="1836"/>
      <c r="AL21" s="1835"/>
      <c r="AM21" s="1836"/>
      <c r="AN21" s="1849"/>
      <c r="AO21" s="1877"/>
    </row>
    <row r="22" ht="18.25" customHeight="1">
      <c r="A22" s="1813"/>
      <c r="B22" s="1831">
        <v>44055</v>
      </c>
      <c r="C22" s="1832"/>
      <c r="D22" s="1848"/>
      <c r="E22" s="1834"/>
      <c r="F22" s="1835"/>
      <c r="G22" s="1836"/>
      <c r="H22" s="1835"/>
      <c r="I22" s="1837"/>
      <c r="J22" s="1835"/>
      <c r="K22" s="1836"/>
      <c r="L22" s="1835"/>
      <c r="M22" s="1836"/>
      <c r="N22" s="1835"/>
      <c r="O22" s="1838"/>
      <c r="P22" s="1839"/>
      <c r="Q22" s="1836"/>
      <c r="R22" s="1835"/>
      <c r="S22" s="1836"/>
      <c r="T22" s="1835"/>
      <c r="U22" s="1836"/>
      <c r="V22" s="1835"/>
      <c r="W22" s="1838"/>
      <c r="X22" s="1839"/>
      <c r="Y22" s="1836"/>
      <c r="Z22" s="1835"/>
      <c r="AA22" s="1836"/>
      <c r="AB22" s="1835"/>
      <c r="AC22" s="1836"/>
      <c r="AD22" s="1835"/>
      <c r="AE22" s="1838"/>
      <c r="AF22" s="1840"/>
      <c r="AG22" s="1841"/>
      <c r="AH22" s="1842"/>
      <c r="AI22" s="1843"/>
      <c r="AJ22" s="1839"/>
      <c r="AK22" s="1836"/>
      <c r="AL22" s="1835"/>
      <c r="AM22" s="1836"/>
      <c r="AN22" s="1849"/>
      <c r="AO22" s="1877"/>
    </row>
    <row r="23" ht="18.25" customHeight="1">
      <c r="A23" s="1813"/>
      <c r="B23" s="1831">
        <v>44041</v>
      </c>
      <c r="C23" s="1832"/>
      <c r="D23" s="1848"/>
      <c r="E23" s="1834"/>
      <c r="F23" s="1835"/>
      <c r="G23" s="1836"/>
      <c r="H23" s="1835"/>
      <c r="I23" s="1837"/>
      <c r="J23" s="1835"/>
      <c r="K23" s="1836"/>
      <c r="L23" s="1835"/>
      <c r="M23" s="1836"/>
      <c r="N23" s="1835"/>
      <c r="O23" s="1838"/>
      <c r="P23" s="1839"/>
      <c r="Q23" s="1836"/>
      <c r="R23" s="1835"/>
      <c r="S23" s="1836"/>
      <c r="T23" s="1835"/>
      <c r="U23" s="1836"/>
      <c r="V23" s="1835"/>
      <c r="W23" s="1838"/>
      <c r="X23" s="1839"/>
      <c r="Y23" s="1836"/>
      <c r="Z23" s="1835"/>
      <c r="AA23" s="1836"/>
      <c r="AB23" s="1835"/>
      <c r="AC23" s="1836"/>
      <c r="AD23" s="1835"/>
      <c r="AE23" s="1838"/>
      <c r="AF23" s="1840"/>
      <c r="AG23" s="1841"/>
      <c r="AH23" s="1842"/>
      <c r="AI23" s="1843"/>
      <c r="AJ23" s="1839"/>
      <c r="AK23" s="1836"/>
      <c r="AL23" s="1835"/>
      <c r="AM23" s="1836"/>
      <c r="AN23" s="1849"/>
      <c r="AO23" s="1877"/>
    </row>
    <row r="24" ht="18.25" customHeight="1">
      <c r="A24" s="1813"/>
      <c r="B24" s="1831">
        <v>44136</v>
      </c>
      <c r="C24" s="1832"/>
      <c r="D24" s="1848"/>
      <c r="E24" s="1834"/>
      <c r="F24" s="1835"/>
      <c r="G24" s="1836"/>
      <c r="H24" s="1835"/>
      <c r="I24" s="1837"/>
      <c r="J24" s="1835"/>
      <c r="K24" s="1836"/>
      <c r="L24" s="1835"/>
      <c r="M24" s="1836"/>
      <c r="N24" s="1835"/>
      <c r="O24" s="1838"/>
      <c r="P24" s="1839"/>
      <c r="Q24" s="1836"/>
      <c r="R24" s="1835"/>
      <c r="S24" s="1836"/>
      <c r="T24" s="1835"/>
      <c r="U24" s="1836"/>
      <c r="V24" s="1835"/>
      <c r="W24" s="1838"/>
      <c r="X24" s="1839"/>
      <c r="Y24" s="1836"/>
      <c r="Z24" s="1835"/>
      <c r="AA24" s="1836"/>
      <c r="AB24" s="1835"/>
      <c r="AC24" s="1836"/>
      <c r="AD24" s="1835"/>
      <c r="AE24" s="1838"/>
      <c r="AF24" s="1840"/>
      <c r="AG24" s="1841"/>
      <c r="AH24" s="1842"/>
      <c r="AI24" s="1843"/>
      <c r="AJ24" s="1839"/>
      <c r="AK24" s="1836"/>
      <c r="AL24" s="1835"/>
      <c r="AM24" s="1836"/>
      <c r="AN24" s="1849"/>
      <c r="AO24" s="1877"/>
    </row>
    <row r="25" ht="18.25" customHeight="1">
      <c r="A25" s="1813"/>
      <c r="B25" s="1814">
        <v>44167</v>
      </c>
      <c r="C25" s="1815"/>
      <c r="D25" s="1846"/>
      <c r="E25" s="1817"/>
      <c r="F25" s="1818"/>
      <c r="G25" s="1819"/>
      <c r="H25" s="1818"/>
      <c r="I25" s="1820"/>
      <c r="J25" s="1818"/>
      <c r="K25" s="1819"/>
      <c r="L25" s="1818"/>
      <c r="M25" s="1819"/>
      <c r="N25" s="1818"/>
      <c r="O25" s="1821"/>
      <c r="P25" s="1822"/>
      <c r="Q25" s="1819"/>
      <c r="R25" s="1818"/>
      <c r="S25" s="1819"/>
      <c r="T25" s="1818"/>
      <c r="U25" s="1819"/>
      <c r="V25" s="1818"/>
      <c r="W25" s="1821"/>
      <c r="X25" s="1822"/>
      <c r="Y25" s="1819"/>
      <c r="Z25" s="1818"/>
      <c r="AA25" s="1819"/>
      <c r="AB25" s="1818"/>
      <c r="AC25" s="1819"/>
      <c r="AD25" s="1818"/>
      <c r="AE25" s="1821"/>
      <c r="AF25" s="1824"/>
      <c r="AG25" s="1825"/>
      <c r="AH25" s="1826"/>
      <c r="AI25" s="1827"/>
      <c r="AJ25" s="1822"/>
      <c r="AK25" s="1819"/>
      <c r="AL25" s="1818"/>
      <c r="AM25" s="1819"/>
      <c r="AN25" s="1828"/>
      <c r="AO25" s="1875"/>
    </row>
    <row r="26" ht="18.25" customHeight="1">
      <c r="A26" s="1861"/>
      <c r="B26" s="1862">
        <v>44209</v>
      </c>
      <c r="C26" s="1799"/>
      <c r="D26" s="1872"/>
      <c r="E26" s="1801"/>
      <c r="F26" s="1802"/>
      <c r="G26" s="1803"/>
      <c r="H26" s="1802"/>
      <c r="I26" s="1804"/>
      <c r="J26" s="1802"/>
      <c r="K26" s="1803"/>
      <c r="L26" s="1802"/>
      <c r="M26" s="1803"/>
      <c r="N26" s="1802"/>
      <c r="O26" s="1805"/>
      <c r="P26" s="1806"/>
      <c r="Q26" s="1803"/>
      <c r="R26" s="1802"/>
      <c r="S26" s="1803"/>
      <c r="T26" s="1802"/>
      <c r="U26" s="1803"/>
      <c r="V26" s="1802"/>
      <c r="W26" s="1805"/>
      <c r="X26" s="1806"/>
      <c r="Y26" s="1803"/>
      <c r="Z26" s="1802"/>
      <c r="AA26" s="1803"/>
      <c r="AB26" s="1802"/>
      <c r="AC26" s="1803"/>
      <c r="AD26" s="1802"/>
      <c r="AE26" s="1805"/>
      <c r="AF26" s="1808"/>
      <c r="AG26" s="1809"/>
      <c r="AH26" s="1810"/>
      <c r="AI26" s="1811"/>
      <c r="AJ26" s="1806"/>
      <c r="AK26" s="1803"/>
      <c r="AL26" s="1802"/>
      <c r="AM26" s="1803"/>
      <c r="AN26" s="1802"/>
      <c r="AO26" s="1802"/>
    </row>
    <row r="27" ht="18.25" customHeight="1">
      <c r="A27" s="1861"/>
      <c r="B27" s="1863">
        <v>44258</v>
      </c>
      <c r="C27" s="1832"/>
      <c r="D27" s="1848"/>
      <c r="E27" s="1834"/>
      <c r="F27" s="1835"/>
      <c r="G27" s="1836"/>
      <c r="H27" s="1835"/>
      <c r="I27" s="1837"/>
      <c r="J27" s="1835"/>
      <c r="K27" s="1836"/>
      <c r="L27" s="1835"/>
      <c r="M27" s="1836"/>
      <c r="N27" s="1835"/>
      <c r="O27" s="1838"/>
      <c r="P27" s="1839"/>
      <c r="Q27" s="1836"/>
      <c r="R27" s="1835"/>
      <c r="S27" s="1836"/>
      <c r="T27" s="1835"/>
      <c r="U27" s="1836"/>
      <c r="V27" s="1835"/>
      <c r="W27" s="1838"/>
      <c r="X27" s="1839"/>
      <c r="Y27" s="1836"/>
      <c r="Z27" s="1835"/>
      <c r="AA27" s="1836"/>
      <c r="AB27" s="1835"/>
      <c r="AC27" s="1836"/>
      <c r="AD27" s="1835"/>
      <c r="AE27" s="1838"/>
      <c r="AF27" s="1840"/>
      <c r="AG27" s="1841"/>
      <c r="AH27" s="1842"/>
      <c r="AI27" s="1843"/>
      <c r="AJ27" s="1839"/>
      <c r="AK27" s="1836"/>
      <c r="AL27" s="1835"/>
      <c r="AM27" s="1836"/>
      <c r="AN27" s="1835"/>
      <c r="AO27" s="1835"/>
    </row>
    <row r="28" ht="18.25" customHeight="1">
      <c r="A28" s="1861"/>
      <c r="B28" s="1863">
        <v>44283</v>
      </c>
      <c r="C28" s="1832"/>
      <c r="D28" s="1848"/>
      <c r="E28" s="1834"/>
      <c r="F28" s="1835"/>
      <c r="G28" s="1836"/>
      <c r="H28" s="1835"/>
      <c r="I28" s="1837"/>
      <c r="J28" s="1835"/>
      <c r="K28" s="1836"/>
      <c r="L28" s="1835"/>
      <c r="M28" s="1836"/>
      <c r="N28" s="1835"/>
      <c r="O28" s="1838"/>
      <c r="P28" s="1839"/>
      <c r="Q28" s="1836"/>
      <c r="R28" s="1835"/>
      <c r="S28" s="1836"/>
      <c r="T28" s="1835"/>
      <c r="U28" s="1836"/>
      <c r="V28" s="1835"/>
      <c r="W28" s="1838"/>
      <c r="X28" s="1839"/>
      <c r="Y28" s="1836"/>
      <c r="Z28" s="1835"/>
      <c r="AA28" s="1836"/>
      <c r="AB28" s="1835"/>
      <c r="AC28" s="1836"/>
      <c r="AD28" s="1835"/>
      <c r="AE28" s="1838"/>
      <c r="AF28" s="1840"/>
      <c r="AG28" s="1841"/>
      <c r="AH28" s="1842"/>
      <c r="AI28" s="1843"/>
      <c r="AJ28" s="1839"/>
      <c r="AK28" s="1836"/>
      <c r="AL28" s="1835"/>
      <c r="AM28" s="1836"/>
      <c r="AN28" s="1835"/>
      <c r="AO28" s="1835"/>
    </row>
    <row r="29" ht="18.25" customHeight="1">
      <c r="A29" s="1861"/>
      <c r="B29" s="1863"/>
      <c r="C29" s="1832"/>
      <c r="D29" s="1848"/>
      <c r="E29" s="1834"/>
      <c r="F29" s="1835"/>
      <c r="G29" s="1836"/>
      <c r="H29" s="1835"/>
      <c r="I29" s="1837"/>
      <c r="J29" s="1835"/>
      <c r="K29" s="1836"/>
      <c r="L29" s="1835"/>
      <c r="M29" s="1836"/>
      <c r="N29" s="1835"/>
      <c r="O29" s="1838"/>
      <c r="P29" s="1839"/>
      <c r="Q29" s="1836"/>
      <c r="R29" s="1835"/>
      <c r="S29" s="1836"/>
      <c r="T29" s="1835"/>
      <c r="U29" s="1836"/>
      <c r="V29" s="1835"/>
      <c r="W29" s="1838"/>
      <c r="X29" s="1839"/>
      <c r="Y29" s="1836"/>
      <c r="Z29" s="1835"/>
      <c r="AA29" s="1836"/>
      <c r="AB29" s="1835"/>
      <c r="AC29" s="1836"/>
      <c r="AD29" s="1835"/>
      <c r="AE29" s="1838"/>
      <c r="AF29" s="1840"/>
      <c r="AG29" s="1841"/>
      <c r="AH29" s="1842"/>
      <c r="AI29" s="1843"/>
      <c r="AJ29" s="1839"/>
      <c r="AK29" s="1836"/>
      <c r="AL29" s="1835"/>
      <c r="AM29" s="1836"/>
      <c r="AN29" s="1835"/>
      <c r="AO29" s="1835"/>
    </row>
    <row r="30" ht="18.25" customHeight="1">
      <c r="A30" s="1861"/>
      <c r="B30" s="1863"/>
      <c r="C30" s="1832"/>
      <c r="D30" s="1848"/>
      <c r="E30" s="1834"/>
      <c r="F30" s="1835"/>
      <c r="G30" s="1836"/>
      <c r="H30" s="1835"/>
      <c r="I30" s="1837"/>
      <c r="J30" s="1835"/>
      <c r="K30" s="1836"/>
      <c r="L30" s="1835"/>
      <c r="M30" s="1836"/>
      <c r="N30" s="1835"/>
      <c r="O30" s="1838"/>
      <c r="P30" s="1839"/>
      <c r="Q30" s="1836"/>
      <c r="R30" s="1835"/>
      <c r="S30" s="1836"/>
      <c r="T30" s="1835"/>
      <c r="U30" s="1836"/>
      <c r="V30" s="1835"/>
      <c r="W30" s="1838"/>
      <c r="X30" s="1839"/>
      <c r="Y30" s="1836"/>
      <c r="Z30" s="1835"/>
      <c r="AA30" s="1836"/>
      <c r="AB30" s="1835"/>
      <c r="AC30" s="1836"/>
      <c r="AD30" s="1835"/>
      <c r="AE30" s="1838"/>
      <c r="AF30" s="1840"/>
      <c r="AG30" s="1841"/>
      <c r="AH30" s="1842"/>
      <c r="AI30" s="1843"/>
      <c r="AJ30" s="1839"/>
      <c r="AK30" s="1836"/>
      <c r="AL30" s="1835"/>
      <c r="AM30" s="1836"/>
      <c r="AN30" s="1835"/>
      <c r="AO30" s="1835"/>
    </row>
    <row r="31" ht="18.25" customHeight="1">
      <c r="A31" t="s" s="1864">
        <v>460</v>
      </c>
      <c r="B31" s="1865"/>
      <c r="C31" s="1866"/>
      <c r="D31" s="1842">
        <f>MAX(D4:D29)</f>
        <v>0</v>
      </c>
      <c r="E31" s="1841">
        <f>MAX(E4:E29)</f>
        <v>0</v>
      </c>
      <c r="F31" s="1842">
        <f>MAX(F4:F29)</f>
        <v>0</v>
      </c>
      <c r="G31" s="1841">
        <f>MAX(G4:G29)</f>
        <v>0</v>
      </c>
      <c r="H31" s="1842">
        <f>MAX(H4:H29)</f>
        <v>0</v>
      </c>
      <c r="I31" s="1841">
        <f>MAX(I4:I29)</f>
        <v>0</v>
      </c>
      <c r="J31" s="1842">
        <f>MAX(J4:J29)</f>
        <v>0</v>
      </c>
      <c r="K31" s="1841">
        <f>MAX(K4:K29)</f>
        <v>0</v>
      </c>
      <c r="L31" s="1842">
        <f>MAX(L4:L29)</f>
        <v>0</v>
      </c>
      <c r="M31" s="1841">
        <f>MAX(M4:M29)</f>
        <v>0</v>
      </c>
      <c r="N31" s="1842">
        <f>MAX(N4:N29)</f>
        <v>0</v>
      </c>
      <c r="O31" s="1841">
        <f>MAX(O4:O29)</f>
        <v>0</v>
      </c>
      <c r="P31" s="1842">
        <f>MAX(P4:P29)</f>
        <v>0</v>
      </c>
      <c r="Q31" s="1841">
        <f>MAX(Q4:Q29)</f>
        <v>0</v>
      </c>
      <c r="R31" s="1842">
        <f>MAX(R4:R29)</f>
        <v>0</v>
      </c>
      <c r="S31" s="1841">
        <f>MAX(S4:S29)</f>
        <v>0</v>
      </c>
      <c r="T31" s="1842">
        <f>MAX(T4:T29)</f>
        <v>0</v>
      </c>
      <c r="U31" s="1841">
        <f>MAX(U4:U29)</f>
        <v>0</v>
      </c>
      <c r="V31" s="1842">
        <f>MAX(V4:V29)</f>
        <v>0</v>
      </c>
      <c r="W31" s="1841">
        <f>MAX(W4:W29)</f>
        <v>0</v>
      </c>
      <c r="X31" s="1842">
        <f>MAX(X4:X29)</f>
        <v>0</v>
      </c>
      <c r="Y31" s="1841">
        <f>MAX(Y4:Y29)</f>
        <v>0</v>
      </c>
      <c r="Z31" s="1842">
        <f>MAX(Z4:Z29)</f>
        <v>0</v>
      </c>
      <c r="AA31" s="1841">
        <f>MAX(AA4:AA29)</f>
        <v>0</v>
      </c>
      <c r="AB31" s="1842">
        <f>MAX(AB4:AB29)</f>
        <v>0</v>
      </c>
      <c r="AC31" s="1841">
        <f>MAX(AC4:AC29)</f>
        <v>0</v>
      </c>
      <c r="AD31" s="1842">
        <f>MAX(AD4:AD29)</f>
        <v>0</v>
      </c>
      <c r="AE31" s="1841">
        <f>MIN(AE4:AE30)</f>
        <v>0</v>
      </c>
      <c r="AF31" s="1885">
        <f>MIN(AF4:AF30)</f>
        <v>0</v>
      </c>
      <c r="AG31" s="1841">
        <f>MAX(AG4:AG29)</f>
        <v>0</v>
      </c>
      <c r="AH31" s="1842">
        <f>MAX(AH4:AH29)</f>
        <v>0</v>
      </c>
      <c r="AI31" s="1841">
        <f>MIN(AI4:AI30)</f>
        <v>0</v>
      </c>
      <c r="AJ31" s="1842">
        <f>MAX(AJ4:AJ29)</f>
        <v>0</v>
      </c>
      <c r="AK31" s="1841">
        <f>MAX(AK4:AK29)</f>
        <v>0</v>
      </c>
      <c r="AL31" s="1842">
        <f>MAX(AL4:AL29)</f>
        <v>0</v>
      </c>
      <c r="AM31" s="1841">
        <f>MAX(AM4:AM29)</f>
        <v>0</v>
      </c>
      <c r="AN31" s="1842">
        <f>MAX(AN4:AN29)</f>
        <v>0</v>
      </c>
      <c r="AO31" s="1842">
        <f>MAX(AO4:AO29)</f>
        <v>0</v>
      </c>
    </row>
  </sheetData>
  <mergeCells count="8">
    <mergeCell ref="A1:AO1"/>
    <mergeCell ref="E2:O2"/>
    <mergeCell ref="P2:W2"/>
    <mergeCell ref="X2:AE2"/>
    <mergeCell ref="AF2:AI2"/>
    <mergeCell ref="A4:A29"/>
    <mergeCell ref="A31:B31"/>
    <mergeCell ref="AJ2:AO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Q30"/>
  <sheetViews>
    <sheetView workbookViewId="0" showGridLines="0" defaultGridColor="1">
      <pane topLeftCell="D1" xSplit="3" ySplit="0" activePane="topRight" state="frozen"/>
    </sheetView>
  </sheetViews>
  <sheetFormatPr defaultColWidth="16.3333" defaultRowHeight="19.9" customHeight="1" outlineLevelRow="0" outlineLevelCol="0"/>
  <cols>
    <col min="1" max="2" width="16.3516" style="1894" customWidth="1"/>
    <col min="3" max="3" width="16.5" style="1894" customWidth="1"/>
    <col min="4" max="43" width="16.3516" style="1894" customWidth="1"/>
    <col min="44" max="16384" width="16.3516" style="1894" customWidth="1"/>
  </cols>
  <sheetData>
    <row r="1" ht="21.4" customHeight="1">
      <c r="A1" t="s" s="521">
        <v>415</v>
      </c>
      <c r="B1" t="s" s="522">
        <v>66</v>
      </c>
      <c r="C1" t="s" s="1333">
        <v>179</v>
      </c>
      <c r="D1" t="s" s="1334">
        <v>180</v>
      </c>
      <c r="E1" s="1335"/>
      <c r="F1" t="s" s="1334">
        <v>181</v>
      </c>
      <c r="G1" s="1335"/>
      <c r="H1" t="s" s="1334">
        <v>182</v>
      </c>
      <c r="I1" s="1335"/>
      <c r="J1" t="s" s="1334">
        <v>183</v>
      </c>
      <c r="K1" s="1335"/>
      <c r="L1" t="s" s="1334">
        <v>184</v>
      </c>
      <c r="M1" s="1335"/>
      <c r="N1" t="s" s="1334">
        <v>185</v>
      </c>
      <c r="O1" s="1335"/>
      <c r="P1" t="s" s="1334">
        <v>186</v>
      </c>
      <c r="Q1" s="1335"/>
      <c r="R1" t="s" s="1334">
        <v>187</v>
      </c>
      <c r="S1" s="1335"/>
      <c r="T1" t="s" s="1334">
        <v>188</v>
      </c>
      <c r="U1" s="1335"/>
      <c r="V1" s="1761"/>
      <c r="W1" s="1335"/>
      <c r="X1" s="1762"/>
      <c r="Y1" s="1335"/>
      <c r="Z1" s="1762"/>
      <c r="AA1" s="1335"/>
      <c r="AB1" s="1762"/>
      <c r="AC1" s="1335"/>
      <c r="AD1" s="1762"/>
      <c r="AE1" s="1335"/>
      <c r="AF1" s="1762"/>
      <c r="AG1" s="1335"/>
      <c r="AH1" s="1762"/>
      <c r="AI1" s="1335"/>
      <c r="AJ1" s="1762"/>
      <c r="AK1" s="1335"/>
      <c r="AL1" s="1762"/>
      <c r="AM1" s="1335"/>
      <c r="AN1" s="1762"/>
      <c r="AO1" s="1335"/>
      <c r="AP1" s="1762"/>
      <c r="AQ1" s="1335"/>
    </row>
    <row r="2" ht="21.4" customHeight="1">
      <c r="A2" s="533"/>
      <c r="B2" s="534"/>
      <c r="C2" t="s" s="1341">
        <v>194</v>
      </c>
      <c r="D2" s="1342"/>
      <c r="E2" s="1343"/>
      <c r="F2" s="1342"/>
      <c r="G2" s="1343"/>
      <c r="H2" s="1344"/>
      <c r="I2" s="1733"/>
      <c r="J2" s="1344"/>
      <c r="K2" s="1733"/>
      <c r="L2" s="1344"/>
      <c r="M2" s="1733"/>
      <c r="N2" s="1344"/>
      <c r="O2" s="1733"/>
      <c r="P2" s="1344"/>
      <c r="Q2" s="1733"/>
      <c r="R2" s="1344"/>
      <c r="S2" s="1733"/>
      <c r="T2" s="1344"/>
      <c r="U2" s="1733"/>
      <c r="V2" s="1764"/>
      <c r="W2" s="1733"/>
      <c r="X2" s="1344"/>
      <c r="Y2" s="1733"/>
      <c r="Z2" s="1344"/>
      <c r="AA2" s="1733"/>
      <c r="AB2" s="1344"/>
      <c r="AC2" s="1733"/>
      <c r="AD2" s="1344"/>
      <c r="AE2" s="1733"/>
      <c r="AF2" s="1344"/>
      <c r="AG2" s="1733"/>
      <c r="AH2" s="1344"/>
      <c r="AI2" s="1733"/>
      <c r="AJ2" s="1344"/>
      <c r="AK2" s="1733"/>
      <c r="AL2" s="1344"/>
      <c r="AM2" s="1733"/>
      <c r="AN2" s="1344"/>
      <c r="AO2" s="1733"/>
      <c r="AP2" s="1344"/>
      <c r="AQ2" s="1733"/>
    </row>
    <row r="3" ht="21.4" customHeight="1">
      <c r="A3" t="s" s="545">
        <v>109</v>
      </c>
      <c r="B3" s="546"/>
      <c r="C3" t="s" s="1349">
        <v>203</v>
      </c>
      <c r="D3" t="s" s="545">
        <v>204</v>
      </c>
      <c r="E3" t="s" s="1349">
        <v>205</v>
      </c>
      <c r="F3" t="s" s="545">
        <v>204</v>
      </c>
      <c r="G3" t="s" s="1349">
        <v>205</v>
      </c>
      <c r="H3" t="s" s="1350">
        <v>204</v>
      </c>
      <c r="I3" t="s" s="1736">
        <v>205</v>
      </c>
      <c r="J3" t="s" s="1350">
        <v>204</v>
      </c>
      <c r="K3" t="s" s="1736">
        <v>205</v>
      </c>
      <c r="L3" t="s" s="1350">
        <v>204</v>
      </c>
      <c r="M3" t="s" s="1736">
        <v>205</v>
      </c>
      <c r="N3" t="s" s="1350">
        <v>204</v>
      </c>
      <c r="O3" t="s" s="1736">
        <v>205</v>
      </c>
      <c r="P3" t="s" s="1350">
        <v>204</v>
      </c>
      <c r="Q3" t="s" s="1736">
        <v>205</v>
      </c>
      <c r="R3" t="s" s="1350">
        <v>204</v>
      </c>
      <c r="S3" t="s" s="1736">
        <v>205</v>
      </c>
      <c r="T3" t="s" s="1350">
        <v>204</v>
      </c>
      <c r="U3" t="s" s="1736">
        <v>205</v>
      </c>
      <c r="V3" t="s" s="1350">
        <v>204</v>
      </c>
      <c r="W3" t="s" s="1736">
        <v>205</v>
      </c>
      <c r="X3" t="s" s="1350">
        <v>204</v>
      </c>
      <c r="Y3" t="s" s="1736">
        <v>205</v>
      </c>
      <c r="Z3" t="s" s="1350">
        <v>204</v>
      </c>
      <c r="AA3" t="s" s="1736">
        <v>205</v>
      </c>
      <c r="AB3" t="s" s="1350">
        <v>204</v>
      </c>
      <c r="AC3" t="s" s="1736">
        <v>205</v>
      </c>
      <c r="AD3" t="s" s="1350">
        <v>204</v>
      </c>
      <c r="AE3" t="s" s="1736">
        <v>205</v>
      </c>
      <c r="AF3" t="s" s="1350">
        <v>204</v>
      </c>
      <c r="AG3" t="s" s="1736">
        <v>205</v>
      </c>
      <c r="AH3" t="s" s="1350">
        <v>204</v>
      </c>
      <c r="AI3" t="s" s="1736">
        <v>205</v>
      </c>
      <c r="AJ3" t="s" s="1350">
        <v>204</v>
      </c>
      <c r="AK3" t="s" s="1736">
        <v>205</v>
      </c>
      <c r="AL3" t="s" s="1350">
        <v>204</v>
      </c>
      <c r="AM3" t="s" s="1736">
        <v>205</v>
      </c>
      <c r="AN3" t="s" s="1350">
        <v>204</v>
      </c>
      <c r="AO3" t="s" s="1736">
        <v>205</v>
      </c>
      <c r="AP3" t="s" s="1350">
        <v>204</v>
      </c>
      <c r="AQ3" t="s" s="1736">
        <v>205</v>
      </c>
    </row>
    <row r="4" ht="20.1" customHeight="1">
      <c r="A4" s="1354">
        <f>SUM(D4:U4)</f>
        <v>0</v>
      </c>
      <c r="B4" t="s" s="556">
        <v>206</v>
      </c>
      <c r="C4" t="s" s="1351">
        <v>407</v>
      </c>
      <c r="D4" s="1354">
        <f>'1.Spieltag'!Z5</f>
        <v>0</v>
      </c>
      <c r="E4" s="1355">
        <f>'1.Spieltag'!AA5</f>
        <v>0</v>
      </c>
      <c r="F4" s="1354">
        <f>'2.Spieltag'!Z4</f>
        <v>0</v>
      </c>
      <c r="G4" s="1355">
        <f>'2.Spieltag'!AA4</f>
        <v>0</v>
      </c>
      <c r="H4" s="1354">
        <f>'3.Spieltag'!Z4</f>
        <v>0</v>
      </c>
      <c r="I4" s="1355">
        <f>'3.Spieltag'!AA4</f>
        <v>0</v>
      </c>
      <c r="J4" s="1354">
        <f>'4.Spieltag'!Z4</f>
        <v>0</v>
      </c>
      <c r="K4" s="1355">
        <f>'4.Spieltag'!AA4</f>
        <v>0</v>
      </c>
      <c r="L4" s="1354">
        <f>'5.Spieltag'!Z4</f>
        <v>0</v>
      </c>
      <c r="M4" s="1355">
        <f>'5.Spieltag'!AA4</f>
        <v>0</v>
      </c>
      <c r="N4" s="1354">
        <f>'6.Spieltag'!Z4</f>
        <v>0</v>
      </c>
      <c r="O4" s="1355">
        <f>'6.Spieltag'!AA4</f>
        <v>0</v>
      </c>
      <c r="P4" s="1354">
        <f>'7.Spieltag'!Z4</f>
        <v>0</v>
      </c>
      <c r="Q4" s="1355">
        <f>'7.Spieltag'!AA4</f>
        <v>0</v>
      </c>
      <c r="R4" s="1354">
        <f>'8.Spieltag'!Z4</f>
        <v>0</v>
      </c>
      <c r="S4" s="1355">
        <f>'8.Spieltag'!AA4</f>
        <v>0</v>
      </c>
      <c r="T4" s="1354">
        <f>'9.Spieltag'!Z4</f>
        <v>0</v>
      </c>
      <c r="U4" s="1355">
        <f>'9.Spieltag'!AA4</f>
        <v>0</v>
      </c>
      <c r="V4" s="1737"/>
      <c r="W4" s="1738"/>
      <c r="X4" s="1737"/>
      <c r="Y4" s="1738"/>
      <c r="Z4" s="1737"/>
      <c r="AA4" s="1738"/>
      <c r="AB4" s="1737"/>
      <c r="AC4" s="1738"/>
      <c r="AD4" s="1737"/>
      <c r="AE4" s="1738"/>
      <c r="AF4" s="1737"/>
      <c r="AG4" s="1738"/>
      <c r="AH4" s="1737"/>
      <c r="AI4" s="1738"/>
      <c r="AJ4" s="1737"/>
      <c r="AK4" s="1738"/>
      <c r="AL4" s="1737"/>
      <c r="AM4" s="1738"/>
      <c r="AN4" s="1737"/>
      <c r="AO4" s="1738"/>
      <c r="AP4" s="1737"/>
      <c r="AQ4" s="1738"/>
    </row>
    <row r="5" ht="20.1" customHeight="1">
      <c r="A5" s="1352">
        <f>SUM(D5:U5)</f>
        <v>0</v>
      </c>
      <c r="B5" s="567"/>
      <c r="C5" t="s" s="1351">
        <v>408</v>
      </c>
      <c r="D5" s="1352">
        <f>'1.Spieltag'!Z6</f>
        <v>0</v>
      </c>
      <c r="E5" s="1353">
        <f>'1.Spieltag'!AA6</f>
        <v>0</v>
      </c>
      <c r="F5" s="1352">
        <f>'2.Spieltag'!Z5</f>
        <v>0</v>
      </c>
      <c r="G5" s="1353">
        <f>'2.Spieltag'!AA5</f>
        <v>0</v>
      </c>
      <c r="H5" s="1352">
        <f>'3.Spieltag'!Z5</f>
        <v>0</v>
      </c>
      <c r="I5" s="1353">
        <f>'3.Spieltag'!AA5</f>
        <v>0</v>
      </c>
      <c r="J5" s="1352">
        <f>'4.Spieltag'!Z5</f>
        <v>0</v>
      </c>
      <c r="K5" s="1353">
        <f>'4.Spieltag'!AA5</f>
        <v>0</v>
      </c>
      <c r="L5" s="1352">
        <f>'5.Spieltag'!Z5</f>
        <v>0</v>
      </c>
      <c r="M5" s="1353">
        <f>'5.Spieltag'!AA5</f>
        <v>0</v>
      </c>
      <c r="N5" s="1352">
        <f>'6.Spieltag'!Z5</f>
        <v>0</v>
      </c>
      <c r="O5" s="1353">
        <f>'6.Spieltag'!AA5</f>
        <v>0</v>
      </c>
      <c r="P5" s="1352">
        <f>'7.Spieltag'!Z5</f>
        <v>0</v>
      </c>
      <c r="Q5" s="1353">
        <f>'7.Spieltag'!AA5</f>
        <v>0</v>
      </c>
      <c r="R5" s="1352">
        <f>'8.Spieltag'!Z5</f>
        <v>0</v>
      </c>
      <c r="S5" s="1353">
        <f>'8.Spieltag'!AA5</f>
        <v>0</v>
      </c>
      <c r="T5" s="1352">
        <f>'9.Spieltag'!Z5</f>
        <v>0</v>
      </c>
      <c r="U5" s="1353">
        <f>'9.Spieltag'!AA5</f>
        <v>0</v>
      </c>
      <c r="V5" s="1739"/>
      <c r="W5" s="1740"/>
      <c r="X5" s="1739"/>
      <c r="Y5" s="1740"/>
      <c r="Z5" s="1739"/>
      <c r="AA5" s="1740"/>
      <c r="AB5" s="1739"/>
      <c r="AC5" s="1740"/>
      <c r="AD5" s="1739"/>
      <c r="AE5" s="1740"/>
      <c r="AF5" s="1739"/>
      <c r="AG5" s="1740"/>
      <c r="AH5" s="1739"/>
      <c r="AI5" s="1740"/>
      <c r="AJ5" s="1739"/>
      <c r="AK5" s="1740"/>
      <c r="AL5" s="1739"/>
      <c r="AM5" s="1740"/>
      <c r="AN5" s="1739"/>
      <c r="AO5" s="1740"/>
      <c r="AP5" s="1739"/>
      <c r="AQ5" s="1740"/>
    </row>
    <row r="6" ht="20.1" customHeight="1">
      <c r="A6" s="1354">
        <f>SUM(D6:U6)</f>
        <v>0</v>
      </c>
      <c r="B6" s="567"/>
      <c r="C6" t="s" s="1351">
        <v>208</v>
      </c>
      <c r="D6" s="1354">
        <f>'1.Spieltag'!Z7</f>
        <v>0</v>
      </c>
      <c r="E6" s="1355">
        <f>'1.Spieltag'!AA7</f>
        <v>0</v>
      </c>
      <c r="F6" s="1354">
        <f>'2.Spieltag'!Z6</f>
        <v>0</v>
      </c>
      <c r="G6" s="1355">
        <f>'2.Spieltag'!AA6</f>
        <v>0</v>
      </c>
      <c r="H6" s="1354">
        <f>'3.Spieltag'!Z6</f>
        <v>0</v>
      </c>
      <c r="I6" s="1355">
        <f>'3.Spieltag'!AA6</f>
        <v>0</v>
      </c>
      <c r="J6" s="1354">
        <f>'4.Spieltag'!Z6</f>
        <v>0</v>
      </c>
      <c r="K6" s="1355">
        <f>'4.Spieltag'!AA6</f>
        <v>0</v>
      </c>
      <c r="L6" s="1354">
        <f>'5.Spieltag'!Z6</f>
        <v>0</v>
      </c>
      <c r="M6" s="1355">
        <f>'5.Spieltag'!AA6</f>
        <v>0</v>
      </c>
      <c r="N6" s="1354">
        <f>'6.Spieltag'!Z6</f>
        <v>0</v>
      </c>
      <c r="O6" s="1355">
        <f>'6.Spieltag'!AA6</f>
        <v>0</v>
      </c>
      <c r="P6" s="1354">
        <f>'7.Spieltag'!Z6</f>
        <v>0</v>
      </c>
      <c r="Q6" s="1355">
        <f>'7.Spieltag'!AA6</f>
        <v>0</v>
      </c>
      <c r="R6" s="1354">
        <f>'8.Spieltag'!Z6</f>
        <v>0</v>
      </c>
      <c r="S6" s="1355">
        <f>'8.Spieltag'!AA6</f>
        <v>0</v>
      </c>
      <c r="T6" s="1354">
        <f>'9.Spieltag'!Z6</f>
        <v>0</v>
      </c>
      <c r="U6" s="1355">
        <f>'9.Spieltag'!AA6</f>
        <v>0</v>
      </c>
      <c r="V6" s="1737"/>
      <c r="W6" s="1738"/>
      <c r="X6" s="1737"/>
      <c r="Y6" s="1738"/>
      <c r="Z6" s="1737"/>
      <c r="AA6" s="1738"/>
      <c r="AB6" s="1737"/>
      <c r="AC6" s="1738"/>
      <c r="AD6" s="1737"/>
      <c r="AE6" s="1738"/>
      <c r="AF6" s="1737"/>
      <c r="AG6" s="1738"/>
      <c r="AH6" s="1737"/>
      <c r="AI6" s="1738"/>
      <c r="AJ6" s="1737"/>
      <c r="AK6" s="1738"/>
      <c r="AL6" s="1737"/>
      <c r="AM6" s="1738"/>
      <c r="AN6" s="1737"/>
      <c r="AO6" s="1738"/>
      <c r="AP6" s="1737"/>
      <c r="AQ6" s="1738"/>
    </row>
    <row r="7" ht="20.1" customHeight="1">
      <c r="A7" s="1352">
        <f>SUM(D7:U7)</f>
        <v>0</v>
      </c>
      <c r="B7" s="567"/>
      <c r="C7" t="s" s="1351">
        <v>209</v>
      </c>
      <c r="D7" s="1352">
        <f>'1.Spieltag'!Z8</f>
        <v>0</v>
      </c>
      <c r="E7" s="1353">
        <f>'1.Spieltag'!AA8</f>
        <v>0</v>
      </c>
      <c r="F7" s="1352">
        <f>'2.Spieltag'!Z7</f>
        <v>0</v>
      </c>
      <c r="G7" s="1353">
        <f>'2.Spieltag'!AA7</f>
        <v>0</v>
      </c>
      <c r="H7" s="1352">
        <f>'3.Spieltag'!Z7</f>
        <v>0</v>
      </c>
      <c r="I7" s="1353">
        <f>'3.Spieltag'!AA7</f>
        <v>0</v>
      </c>
      <c r="J7" s="1352">
        <f>'4.Spieltag'!Z7</f>
        <v>0</v>
      </c>
      <c r="K7" s="1353">
        <f>'4.Spieltag'!AA7</f>
        <v>0</v>
      </c>
      <c r="L7" s="1352">
        <f>'5.Spieltag'!Z7</f>
        <v>0</v>
      </c>
      <c r="M7" s="1353">
        <f>'5.Spieltag'!AA7</f>
        <v>0</v>
      </c>
      <c r="N7" s="1352">
        <f>'6.Spieltag'!Z7</f>
        <v>0</v>
      </c>
      <c r="O7" s="1353">
        <f>'6.Spieltag'!AA7</f>
        <v>0</v>
      </c>
      <c r="P7" s="1352">
        <f>'7.Spieltag'!Z7</f>
        <v>0</v>
      </c>
      <c r="Q7" s="1353">
        <f>'7.Spieltag'!AA7</f>
        <v>0</v>
      </c>
      <c r="R7" s="1352">
        <f>'8.Spieltag'!Z7</f>
        <v>0</v>
      </c>
      <c r="S7" s="1353">
        <f>'8.Spieltag'!AA7</f>
        <v>0</v>
      </c>
      <c r="T7" s="1352">
        <f>'9.Spieltag'!Z7</f>
        <v>0</v>
      </c>
      <c r="U7" s="1353">
        <f>'9.Spieltag'!AA7</f>
        <v>0</v>
      </c>
      <c r="V7" s="1739"/>
      <c r="W7" s="1740"/>
      <c r="X7" s="1739"/>
      <c r="Y7" s="1740"/>
      <c r="Z7" s="1739"/>
      <c r="AA7" s="1740"/>
      <c r="AB7" s="1739"/>
      <c r="AC7" s="1740"/>
      <c r="AD7" s="1739"/>
      <c r="AE7" s="1740"/>
      <c r="AF7" s="1739"/>
      <c r="AG7" s="1740"/>
      <c r="AH7" s="1739"/>
      <c r="AI7" s="1740"/>
      <c r="AJ7" s="1739"/>
      <c r="AK7" s="1740"/>
      <c r="AL7" s="1739"/>
      <c r="AM7" s="1740"/>
      <c r="AN7" s="1739"/>
      <c r="AO7" s="1740"/>
      <c r="AP7" s="1739"/>
      <c r="AQ7" s="1740"/>
    </row>
    <row r="8" ht="20.1" customHeight="1">
      <c r="A8" s="1354">
        <f>SUM(D8:U8)</f>
        <v>0</v>
      </c>
      <c r="B8" s="567"/>
      <c r="C8" t="s" s="1351">
        <v>210</v>
      </c>
      <c r="D8" s="1354">
        <f>'1.Spieltag'!Z9</f>
        <v>0</v>
      </c>
      <c r="E8" s="1355">
        <f>'1.Spieltag'!AA9</f>
        <v>0</v>
      </c>
      <c r="F8" s="1354">
        <f>'2.Spieltag'!Z8</f>
        <v>0</v>
      </c>
      <c r="G8" s="1355">
        <f>'2.Spieltag'!AA8</f>
        <v>0</v>
      </c>
      <c r="H8" s="1354">
        <f>'3.Spieltag'!Z8</f>
        <v>0</v>
      </c>
      <c r="I8" s="1355">
        <f>'3.Spieltag'!AA8</f>
        <v>0</v>
      </c>
      <c r="J8" s="1354">
        <f>'4.Spieltag'!Z8</f>
        <v>0</v>
      </c>
      <c r="K8" s="1355">
        <f>'4.Spieltag'!AA8</f>
        <v>0</v>
      </c>
      <c r="L8" s="1354">
        <f>'5.Spieltag'!Z8</f>
        <v>0</v>
      </c>
      <c r="M8" s="1355">
        <f>'5.Spieltag'!AA8</f>
        <v>0</v>
      </c>
      <c r="N8" s="1354">
        <f>'6.Spieltag'!Z8</f>
        <v>0</v>
      </c>
      <c r="O8" s="1355">
        <f>'6.Spieltag'!AA8</f>
        <v>0</v>
      </c>
      <c r="P8" s="1354">
        <f>'7.Spieltag'!Z8</f>
        <v>0</v>
      </c>
      <c r="Q8" s="1355">
        <f>'7.Spieltag'!AA8</f>
        <v>0</v>
      </c>
      <c r="R8" s="1354">
        <f>'8.Spieltag'!Z8</f>
        <v>0</v>
      </c>
      <c r="S8" s="1355">
        <f>'8.Spieltag'!AA8</f>
        <v>0</v>
      </c>
      <c r="T8" s="1354">
        <f>'9.Spieltag'!Z8</f>
        <v>0</v>
      </c>
      <c r="U8" s="1355">
        <f>'9.Spieltag'!AA8</f>
        <v>0</v>
      </c>
      <c r="V8" s="1737"/>
      <c r="W8" s="1738"/>
      <c r="X8" s="1737"/>
      <c r="Y8" s="1738"/>
      <c r="Z8" s="1737"/>
      <c r="AA8" s="1738"/>
      <c r="AB8" s="1737"/>
      <c r="AC8" s="1738"/>
      <c r="AD8" s="1737"/>
      <c r="AE8" s="1738"/>
      <c r="AF8" s="1737"/>
      <c r="AG8" s="1738"/>
      <c r="AH8" s="1737"/>
      <c r="AI8" s="1738"/>
      <c r="AJ8" s="1737"/>
      <c r="AK8" s="1738"/>
      <c r="AL8" s="1737"/>
      <c r="AM8" s="1738"/>
      <c r="AN8" s="1737"/>
      <c r="AO8" s="1738"/>
      <c r="AP8" s="1737"/>
      <c r="AQ8" s="1738"/>
    </row>
    <row r="9" ht="20.1" customHeight="1">
      <c r="A9" s="1352">
        <f>SUM(D9:U9)</f>
        <v>0</v>
      </c>
      <c r="B9" s="567"/>
      <c r="C9" t="s" s="1351">
        <v>211</v>
      </c>
      <c r="D9" s="1352">
        <f>'1.Spieltag'!Z10</f>
        <v>0</v>
      </c>
      <c r="E9" s="1353">
        <f>'1.Spieltag'!AA10</f>
        <v>0</v>
      </c>
      <c r="F9" s="1352">
        <f>'2.Spieltag'!Z9</f>
        <v>0</v>
      </c>
      <c r="G9" s="1353">
        <f>'2.Spieltag'!AA9</f>
        <v>0</v>
      </c>
      <c r="H9" s="1352">
        <f>'3.Spieltag'!Z9</f>
        <v>0</v>
      </c>
      <c r="I9" s="1353">
        <f>'3.Spieltag'!AA9</f>
        <v>0</v>
      </c>
      <c r="J9" s="1352">
        <f>'4.Spieltag'!Z9</f>
        <v>0</v>
      </c>
      <c r="K9" s="1353">
        <f>'4.Spieltag'!AA9</f>
        <v>0</v>
      </c>
      <c r="L9" s="1352">
        <f>'5.Spieltag'!Z9</f>
        <v>0</v>
      </c>
      <c r="M9" s="1353">
        <f>'5.Spieltag'!AA9</f>
        <v>0</v>
      </c>
      <c r="N9" s="1352">
        <f>'6.Spieltag'!Z9</f>
        <v>0</v>
      </c>
      <c r="O9" s="1353">
        <f>'6.Spieltag'!AA9</f>
        <v>0</v>
      </c>
      <c r="P9" s="1352">
        <f>'7.Spieltag'!Z9</f>
        <v>0</v>
      </c>
      <c r="Q9" s="1353">
        <f>'7.Spieltag'!AA9</f>
        <v>0</v>
      </c>
      <c r="R9" s="1352">
        <f>'8.Spieltag'!Z9</f>
        <v>0</v>
      </c>
      <c r="S9" s="1353">
        <f>'8.Spieltag'!AA9</f>
        <v>0</v>
      </c>
      <c r="T9" s="1352">
        <f>'9.Spieltag'!Z9</f>
        <v>0</v>
      </c>
      <c r="U9" s="1353">
        <f>'9.Spieltag'!AA9</f>
        <v>0</v>
      </c>
      <c r="V9" s="1739"/>
      <c r="W9" s="1740"/>
      <c r="X9" s="1739"/>
      <c r="Y9" s="1740"/>
      <c r="Z9" s="1739"/>
      <c r="AA9" s="1740"/>
      <c r="AB9" s="1739"/>
      <c r="AC9" s="1740"/>
      <c r="AD9" s="1739"/>
      <c r="AE9" s="1740"/>
      <c r="AF9" s="1739"/>
      <c r="AG9" s="1740"/>
      <c r="AH9" s="1739"/>
      <c r="AI9" s="1740"/>
      <c r="AJ9" s="1739"/>
      <c r="AK9" s="1740"/>
      <c r="AL9" s="1739"/>
      <c r="AM9" s="1740"/>
      <c r="AN9" s="1739"/>
      <c r="AO9" s="1740"/>
      <c r="AP9" s="1739"/>
      <c r="AQ9" s="1740"/>
    </row>
    <row r="10" ht="20.45" customHeight="1">
      <c r="A10" s="1354">
        <f>SUM(D10:U10)</f>
        <v>0</v>
      </c>
      <c r="B10" s="574"/>
      <c r="C10" t="s" s="1356">
        <v>212</v>
      </c>
      <c r="D10" s="1354">
        <f>'1.Spieltag'!Z11</f>
        <v>0</v>
      </c>
      <c r="E10" s="1355">
        <f>'1.Spieltag'!AA11</f>
        <v>0</v>
      </c>
      <c r="F10" s="1354">
        <f>'2.Spieltag'!Z10</f>
        <v>0</v>
      </c>
      <c r="G10" s="1355">
        <f>'2.Spieltag'!AA10</f>
        <v>0</v>
      </c>
      <c r="H10" s="1354">
        <f>'3.Spieltag'!Z10</f>
        <v>0</v>
      </c>
      <c r="I10" s="1355">
        <f>'3.Spieltag'!AA10</f>
        <v>0</v>
      </c>
      <c r="J10" s="1354">
        <f>'4.Spieltag'!Z10</f>
        <v>0</v>
      </c>
      <c r="K10" s="1355">
        <f>'4.Spieltag'!AA10</f>
        <v>0</v>
      </c>
      <c r="L10" s="1354">
        <f>'5.Spieltag'!Z10</f>
        <v>0</v>
      </c>
      <c r="M10" s="1355">
        <f>'5.Spieltag'!AA10</f>
        <v>0</v>
      </c>
      <c r="N10" s="1354">
        <f>'6.Spieltag'!Z10</f>
        <v>0</v>
      </c>
      <c r="O10" s="1355">
        <f>'6.Spieltag'!AA10</f>
        <v>0</v>
      </c>
      <c r="P10" s="1354">
        <f>'7.Spieltag'!Z10</f>
        <v>0</v>
      </c>
      <c r="Q10" s="1355">
        <f>'7.Spieltag'!AA10</f>
        <v>0</v>
      </c>
      <c r="R10" s="1354">
        <f>'8.Spieltag'!Z10</f>
        <v>0</v>
      </c>
      <c r="S10" s="1355">
        <f>'8.Spieltag'!AA10</f>
        <v>0</v>
      </c>
      <c r="T10" s="1354">
        <f>'9.Spieltag'!Z10</f>
        <v>0</v>
      </c>
      <c r="U10" s="1355">
        <f>'9.Spieltag'!AA10</f>
        <v>0</v>
      </c>
      <c r="V10" s="1737"/>
      <c r="W10" s="1738"/>
      <c r="X10" s="1737"/>
      <c r="Y10" s="1738"/>
      <c r="Z10" s="1737"/>
      <c r="AA10" s="1738"/>
      <c r="AB10" s="1737"/>
      <c r="AC10" s="1738"/>
      <c r="AD10" s="1737"/>
      <c r="AE10" s="1738"/>
      <c r="AF10" s="1737"/>
      <c r="AG10" s="1738"/>
      <c r="AH10" s="1737"/>
      <c r="AI10" s="1738"/>
      <c r="AJ10" s="1737"/>
      <c r="AK10" s="1738"/>
      <c r="AL10" s="1737"/>
      <c r="AM10" s="1738"/>
      <c r="AN10" s="1737"/>
      <c r="AO10" s="1738"/>
      <c r="AP10" s="1737"/>
      <c r="AQ10" s="1738"/>
    </row>
    <row r="11" ht="8.45" customHeight="1">
      <c r="A11" s="576">
        <f>SUM(D11:I11)</f>
        <v>0</v>
      </c>
      <c r="B11" s="577"/>
      <c r="C11" s="1743"/>
      <c r="D11" s="1744"/>
      <c r="E11" s="1359"/>
      <c r="F11" s="1358"/>
      <c r="G11" s="1359"/>
      <c r="H11" s="1358"/>
      <c r="I11" s="1359"/>
      <c r="J11" s="1358"/>
      <c r="K11" s="1359"/>
      <c r="L11" s="1358"/>
      <c r="M11" s="1359"/>
      <c r="N11" s="1358"/>
      <c r="O11" s="1359"/>
      <c r="P11" s="1358"/>
      <c r="Q11" s="1359"/>
      <c r="R11" s="1358"/>
      <c r="S11" s="1359"/>
      <c r="T11" s="1358"/>
      <c r="U11" s="1359"/>
      <c r="V11" s="1358"/>
      <c r="W11" s="1359"/>
      <c r="X11" s="1358"/>
      <c r="Y11" s="1359"/>
      <c r="Z11" s="1358"/>
      <c r="AA11" s="1359"/>
      <c r="AB11" s="1358"/>
      <c r="AC11" s="1359"/>
      <c r="AD11" s="1358"/>
      <c r="AE11" s="1359"/>
      <c r="AF11" s="1358"/>
      <c r="AG11" s="1359"/>
      <c r="AH11" s="1358"/>
      <c r="AI11" s="1359"/>
      <c r="AJ11" s="1358"/>
      <c r="AK11" s="1359"/>
      <c r="AL11" s="1358"/>
      <c r="AM11" s="1359"/>
      <c r="AN11" s="1358"/>
      <c r="AO11" s="1359"/>
      <c r="AP11" s="1358"/>
      <c r="AQ11" s="1359"/>
    </row>
    <row r="12" ht="20.45" customHeight="1">
      <c r="A12" s="1352">
        <f>SUM(D12:U12)</f>
        <v>0</v>
      </c>
      <c r="B12" t="s" s="585">
        <v>213</v>
      </c>
      <c r="C12" t="s" s="1362">
        <v>82</v>
      </c>
      <c r="D12" s="1768"/>
      <c r="E12" s="1769"/>
      <c r="F12" s="1768"/>
      <c r="G12" s="1769"/>
      <c r="H12" s="1768"/>
      <c r="I12" s="1769"/>
      <c r="J12" s="1768"/>
      <c r="K12" s="1769"/>
      <c r="L12" s="1768"/>
      <c r="M12" s="1769"/>
      <c r="N12" s="1768"/>
      <c r="O12" s="1769"/>
      <c r="P12" s="1768"/>
      <c r="Q12" s="1769"/>
      <c r="R12" s="1768"/>
      <c r="S12" s="1769"/>
      <c r="T12" s="1768"/>
      <c r="U12" s="1769"/>
      <c r="V12" s="1768"/>
      <c r="W12" s="1769"/>
      <c r="X12" s="1768"/>
      <c r="Y12" s="1769"/>
      <c r="Z12" s="1768"/>
      <c r="AA12" s="1769"/>
      <c r="AB12" s="1768"/>
      <c r="AC12" s="1769"/>
      <c r="AD12" s="1768"/>
      <c r="AE12" s="1769"/>
      <c r="AF12" s="1768"/>
      <c r="AG12" s="1769"/>
      <c r="AH12" s="1768"/>
      <c r="AI12" s="1769"/>
      <c r="AJ12" s="1768"/>
      <c r="AK12" s="1769"/>
      <c r="AL12" s="1768"/>
      <c r="AM12" s="1769"/>
      <c r="AN12" s="1768"/>
      <c r="AO12" s="1769"/>
      <c r="AP12" s="1768"/>
      <c r="AQ12" s="1769"/>
    </row>
    <row r="13" ht="20.45" customHeight="1">
      <c r="A13" s="1354">
        <f>SUM(D13:U13)</f>
        <v>0</v>
      </c>
      <c r="B13" s="574"/>
      <c r="C13" t="s" s="1356">
        <v>76</v>
      </c>
      <c r="D13" s="1768"/>
      <c r="E13" s="1769"/>
      <c r="F13" s="1768"/>
      <c r="G13" s="1769"/>
      <c r="H13" s="1768"/>
      <c r="I13" s="1769"/>
      <c r="J13" s="1768"/>
      <c r="K13" s="1769"/>
      <c r="L13" s="1768"/>
      <c r="M13" s="1769"/>
      <c r="N13" s="1768"/>
      <c r="O13" s="1769"/>
      <c r="P13" s="1768"/>
      <c r="Q13" s="1769"/>
      <c r="R13" s="1768"/>
      <c r="S13" s="1769"/>
      <c r="T13" s="1768"/>
      <c r="U13" s="1769"/>
      <c r="V13" s="1768"/>
      <c r="W13" s="1769"/>
      <c r="X13" s="1768"/>
      <c r="Y13" s="1769"/>
      <c r="Z13" s="1768"/>
      <c r="AA13" s="1769"/>
      <c r="AB13" s="1768"/>
      <c r="AC13" s="1769"/>
      <c r="AD13" s="1768"/>
      <c r="AE13" s="1769"/>
      <c r="AF13" s="1768"/>
      <c r="AG13" s="1769"/>
      <c r="AH13" s="1768"/>
      <c r="AI13" s="1769"/>
      <c r="AJ13" s="1768"/>
      <c r="AK13" s="1769"/>
      <c r="AL13" s="1768"/>
      <c r="AM13" s="1769"/>
      <c r="AN13" s="1768"/>
      <c r="AO13" s="1769"/>
      <c r="AP13" s="1768"/>
      <c r="AQ13" s="1769"/>
    </row>
    <row r="14" ht="8.45" customHeight="1">
      <c r="A14" s="576">
        <f>SUM(D14:I14)</f>
        <v>0</v>
      </c>
      <c r="B14" s="577"/>
      <c r="C14" s="1743"/>
      <c r="D14" s="1744"/>
      <c r="E14" s="1359"/>
      <c r="F14" s="1358"/>
      <c r="G14" s="1359"/>
      <c r="H14" s="1358"/>
      <c r="I14" s="1359"/>
      <c r="J14" s="1358"/>
      <c r="K14" s="1359"/>
      <c r="L14" s="1358"/>
      <c r="M14" s="1359"/>
      <c r="N14" s="1358"/>
      <c r="O14" s="1359"/>
      <c r="P14" s="1358"/>
      <c r="Q14" s="1359"/>
      <c r="R14" s="1358"/>
      <c r="S14" s="1359"/>
      <c r="T14" s="1358"/>
      <c r="U14" s="1359"/>
      <c r="V14" s="1358"/>
      <c r="W14" s="1359"/>
      <c r="X14" s="1358"/>
      <c r="Y14" s="1359"/>
      <c r="Z14" s="1358"/>
      <c r="AA14" s="1359"/>
      <c r="AB14" s="1358"/>
      <c r="AC14" s="1359"/>
      <c r="AD14" s="1358"/>
      <c r="AE14" s="1359"/>
      <c r="AF14" s="1358"/>
      <c r="AG14" s="1359"/>
      <c r="AH14" s="1358"/>
      <c r="AI14" s="1359"/>
      <c r="AJ14" s="1358"/>
      <c r="AK14" s="1359"/>
      <c r="AL14" s="1358"/>
      <c r="AM14" s="1359"/>
      <c r="AN14" s="1358"/>
      <c r="AO14" s="1359"/>
      <c r="AP14" s="1358"/>
      <c r="AQ14" s="1359"/>
    </row>
    <row r="15" ht="20.45" customHeight="1">
      <c r="A15" s="1352">
        <f>SUM(D15:U15)</f>
        <v>0</v>
      </c>
      <c r="B15" t="s" s="585">
        <v>214</v>
      </c>
      <c r="C15" t="s" s="1362">
        <v>215</v>
      </c>
      <c r="D15" s="1352">
        <f>'1.Spieltag'!Z16</f>
        <v>0</v>
      </c>
      <c r="E15" s="1740"/>
      <c r="F15" s="1352">
        <f>'2.Spieltag'!Z15</f>
        <v>0</v>
      </c>
      <c r="G15" s="1353">
        <f>'2.Spieltag'!AA15</f>
        <v>0</v>
      </c>
      <c r="H15" s="1352">
        <f>'3.Spieltag'!Z15</f>
        <v>0</v>
      </c>
      <c r="I15" s="1353">
        <f>'3.Spieltag'!AA15</f>
        <v>0</v>
      </c>
      <c r="J15" s="1352">
        <f>'4.Spieltag'!Z15</f>
        <v>0</v>
      </c>
      <c r="K15" s="1353">
        <f>'4.Spieltag'!AA15</f>
        <v>0</v>
      </c>
      <c r="L15" s="1352">
        <f>'5.Spieltag'!Z15</f>
        <v>0</v>
      </c>
      <c r="M15" s="1353">
        <f>'5.Spieltag'!AA15</f>
        <v>0</v>
      </c>
      <c r="N15" s="1352">
        <f>'6.Spieltag'!Z15</f>
        <v>0</v>
      </c>
      <c r="O15" s="1353">
        <f>'6.Spieltag'!AA15</f>
        <v>0</v>
      </c>
      <c r="P15" s="1352">
        <f>'7.Spieltag'!Z15</f>
        <v>0</v>
      </c>
      <c r="Q15" s="1353">
        <f>'7.Spieltag'!AA15</f>
        <v>0</v>
      </c>
      <c r="R15" s="1352">
        <f>'8.Spieltag'!Z15</f>
        <v>0</v>
      </c>
      <c r="S15" s="1353">
        <f>'8.Spieltag'!AA15</f>
        <v>0</v>
      </c>
      <c r="T15" s="1352">
        <f>'9.Spieltag'!Z15</f>
        <v>0</v>
      </c>
      <c r="U15" s="1353">
        <f>'9.Spieltag'!AA15</f>
        <v>0</v>
      </c>
      <c r="V15" s="1739"/>
      <c r="W15" s="1740"/>
      <c r="X15" s="1739"/>
      <c r="Y15" s="1740"/>
      <c r="Z15" s="1739"/>
      <c r="AA15" s="1740"/>
      <c r="AB15" s="1739"/>
      <c r="AC15" s="1740"/>
      <c r="AD15" s="1739"/>
      <c r="AE15" s="1740"/>
      <c r="AF15" s="1739"/>
      <c r="AG15" s="1740"/>
      <c r="AH15" s="1739"/>
      <c r="AI15" s="1740"/>
      <c r="AJ15" s="1739"/>
      <c r="AK15" s="1740"/>
      <c r="AL15" s="1739"/>
      <c r="AM15" s="1740"/>
      <c r="AN15" s="1739"/>
      <c r="AO15" s="1740"/>
      <c r="AP15" s="1739"/>
      <c r="AQ15" s="1740"/>
    </row>
    <row r="16" ht="20.1" customHeight="1">
      <c r="A16" s="1354">
        <f>SUM(D16:U16)</f>
        <v>0</v>
      </c>
      <c r="B16" s="567"/>
      <c r="C16" t="s" s="1351">
        <v>216</v>
      </c>
      <c r="D16" s="1354">
        <f>'1.Spieltag'!Z17</f>
        <v>0</v>
      </c>
      <c r="E16" s="1355">
        <f>'1.Spieltag'!AA17</f>
        <v>0</v>
      </c>
      <c r="F16" s="1354">
        <f>'2.Spieltag'!Z16</f>
        <v>0</v>
      </c>
      <c r="G16" s="1355">
        <f>'2.Spieltag'!AA16</f>
        <v>0</v>
      </c>
      <c r="H16" s="1354">
        <f>'3.Spieltag'!Z16</f>
        <v>0</v>
      </c>
      <c r="I16" s="1355">
        <f>'3.Spieltag'!AA16</f>
        <v>0</v>
      </c>
      <c r="J16" s="1354">
        <f>'4.Spieltag'!Z16</f>
        <v>0</v>
      </c>
      <c r="K16" s="1355">
        <f>'4.Spieltag'!AA16</f>
        <v>0</v>
      </c>
      <c r="L16" s="1354">
        <f>'5.Spieltag'!Z16</f>
        <v>0</v>
      </c>
      <c r="M16" s="1355">
        <f>'5.Spieltag'!AA16</f>
        <v>0</v>
      </c>
      <c r="N16" s="1354">
        <f>'6.Spieltag'!Z16</f>
        <v>0</v>
      </c>
      <c r="O16" s="1355">
        <f>'6.Spieltag'!AA16</f>
        <v>0</v>
      </c>
      <c r="P16" s="1354">
        <f>'7.Spieltag'!Z16</f>
        <v>0</v>
      </c>
      <c r="Q16" s="1355">
        <f>'7.Spieltag'!AA16</f>
        <v>0</v>
      </c>
      <c r="R16" s="1354">
        <f>'8.Spieltag'!Z16</f>
        <v>0</v>
      </c>
      <c r="S16" s="1355">
        <f>'8.Spieltag'!AA16</f>
        <v>0</v>
      </c>
      <c r="T16" s="1354">
        <f>'9.Spieltag'!Z16</f>
        <v>0</v>
      </c>
      <c r="U16" s="1355">
        <f>'9.Spieltag'!AA16</f>
        <v>0</v>
      </c>
      <c r="V16" s="1737"/>
      <c r="W16" s="1738"/>
      <c r="X16" s="1737"/>
      <c r="Y16" s="1738"/>
      <c r="Z16" s="1737"/>
      <c r="AA16" s="1738"/>
      <c r="AB16" s="1737"/>
      <c r="AC16" s="1738"/>
      <c r="AD16" s="1737"/>
      <c r="AE16" s="1738"/>
      <c r="AF16" s="1737"/>
      <c r="AG16" s="1738"/>
      <c r="AH16" s="1737"/>
      <c r="AI16" s="1738"/>
      <c r="AJ16" s="1737"/>
      <c r="AK16" s="1738"/>
      <c r="AL16" s="1737"/>
      <c r="AM16" s="1738"/>
      <c r="AN16" s="1737"/>
      <c r="AO16" s="1738"/>
      <c r="AP16" s="1737"/>
      <c r="AQ16" s="1738"/>
    </row>
    <row r="17" ht="20.45" customHeight="1">
      <c r="A17" s="1352">
        <f>SUM(D17:U17)</f>
        <v>0</v>
      </c>
      <c r="B17" s="574"/>
      <c r="C17" t="s" s="1356">
        <v>217</v>
      </c>
      <c r="D17" s="1352">
        <f>'1.Spieltag'!Z18</f>
        <v>0</v>
      </c>
      <c r="E17" s="1353">
        <f>'1.Spieltag'!AA18</f>
        <v>0</v>
      </c>
      <c r="F17" s="1352">
        <f>'2.Spieltag'!Z17</f>
        <v>0</v>
      </c>
      <c r="G17" s="1353">
        <f>'2.Spieltag'!AA17</f>
        <v>0</v>
      </c>
      <c r="H17" s="1352">
        <f>'3.Spieltag'!Z17</f>
        <v>0</v>
      </c>
      <c r="I17" s="1353">
        <f>'3.Spieltag'!AA17</f>
        <v>0</v>
      </c>
      <c r="J17" s="1352">
        <f>'4.Spieltag'!Z17</f>
        <v>0</v>
      </c>
      <c r="K17" s="1353">
        <f>'4.Spieltag'!AA17</f>
        <v>0</v>
      </c>
      <c r="L17" s="1352">
        <f>'5.Spieltag'!Z17</f>
        <v>0</v>
      </c>
      <c r="M17" s="1353">
        <f>'5.Spieltag'!AA17</f>
        <v>0</v>
      </c>
      <c r="N17" s="1352">
        <f>'6.Spieltag'!Z17</f>
        <v>0</v>
      </c>
      <c r="O17" s="1353">
        <f>'6.Spieltag'!AA17</f>
        <v>0</v>
      </c>
      <c r="P17" s="1352">
        <f>'7.Spieltag'!Z17</f>
        <v>0</v>
      </c>
      <c r="Q17" s="1353">
        <f>'7.Spieltag'!AA17</f>
        <v>0</v>
      </c>
      <c r="R17" s="1352">
        <f>'8.Spieltag'!Z17</f>
        <v>0</v>
      </c>
      <c r="S17" s="1353">
        <f>'8.Spieltag'!AA17</f>
        <v>0</v>
      </c>
      <c r="T17" s="1352">
        <f>'9.Spieltag'!Z17</f>
        <v>0</v>
      </c>
      <c r="U17" s="1353">
        <f>'9.Spieltag'!AA17</f>
        <v>0</v>
      </c>
      <c r="V17" s="1739"/>
      <c r="W17" s="1740"/>
      <c r="X17" s="1739"/>
      <c r="Y17" s="1740"/>
      <c r="Z17" s="1739"/>
      <c r="AA17" s="1740"/>
      <c r="AB17" s="1739"/>
      <c r="AC17" s="1740"/>
      <c r="AD17" s="1739"/>
      <c r="AE17" s="1740"/>
      <c r="AF17" s="1739"/>
      <c r="AG17" s="1740"/>
      <c r="AH17" s="1739"/>
      <c r="AI17" s="1740"/>
      <c r="AJ17" s="1739"/>
      <c r="AK17" s="1740"/>
      <c r="AL17" s="1739"/>
      <c r="AM17" s="1740"/>
      <c r="AN17" s="1739"/>
      <c r="AO17" s="1740"/>
      <c r="AP17" s="1739"/>
      <c r="AQ17" s="1740"/>
    </row>
    <row r="18" ht="8.45" customHeight="1">
      <c r="A18" s="576">
        <f>SUM(D18:I18)</f>
        <v>0</v>
      </c>
      <c r="B18" s="577"/>
      <c r="C18" s="1743"/>
      <c r="D18" s="1744"/>
      <c r="E18" s="1359"/>
      <c r="F18" s="1358"/>
      <c r="G18" s="1359"/>
      <c r="H18" s="1358"/>
      <c r="I18" s="1359"/>
      <c r="J18" s="1358"/>
      <c r="K18" s="1359"/>
      <c r="L18" s="1358"/>
      <c r="M18" s="1359"/>
      <c r="N18" s="1358"/>
      <c r="O18" s="1359"/>
      <c r="P18" s="1358"/>
      <c r="Q18" s="1359"/>
      <c r="R18" s="1358"/>
      <c r="S18" s="1359"/>
      <c r="T18" s="1358"/>
      <c r="U18" s="1359"/>
      <c r="V18" s="1358"/>
      <c r="W18" s="1359"/>
      <c r="X18" s="1358"/>
      <c r="Y18" s="1359"/>
      <c r="Z18" s="1358"/>
      <c r="AA18" s="1359"/>
      <c r="AB18" s="1358"/>
      <c r="AC18" s="1359"/>
      <c r="AD18" s="1358"/>
      <c r="AE18" s="1359"/>
      <c r="AF18" s="1358"/>
      <c r="AG18" s="1359"/>
      <c r="AH18" s="1358"/>
      <c r="AI18" s="1359"/>
      <c r="AJ18" s="1358"/>
      <c r="AK18" s="1359"/>
      <c r="AL18" s="1358"/>
      <c r="AM18" s="1359"/>
      <c r="AN18" s="1358"/>
      <c r="AO18" s="1359"/>
      <c r="AP18" s="1358"/>
      <c r="AQ18" s="1359"/>
    </row>
    <row r="19" ht="20.45" customHeight="1">
      <c r="A19" s="1354">
        <f>SUM(D19:U19)</f>
        <v>0</v>
      </c>
      <c r="B19" t="s" s="585">
        <v>218</v>
      </c>
      <c r="C19" t="s" s="1362">
        <v>52</v>
      </c>
      <c r="D19" s="1354">
        <f>'1.Spieltag'!Z20</f>
        <v>0</v>
      </c>
      <c r="E19" s="1355">
        <f>'1.Spieltag'!AA20</f>
        <v>0</v>
      </c>
      <c r="F19" s="1354">
        <f>'2.Spieltag'!Z19</f>
        <v>0</v>
      </c>
      <c r="G19" s="1355">
        <f>'2.Spieltag'!AA19</f>
        <v>0</v>
      </c>
      <c r="H19" s="1354">
        <f>'3.Spieltag'!Z19</f>
        <v>0</v>
      </c>
      <c r="I19" s="1355">
        <f>'3.Spieltag'!AA19</f>
        <v>0</v>
      </c>
      <c r="J19" s="1354">
        <f>'4.Spieltag'!Z19</f>
        <v>0</v>
      </c>
      <c r="K19" s="1355">
        <f>'4.Spieltag'!AA19</f>
        <v>0</v>
      </c>
      <c r="L19" s="1354">
        <f>'5.Spieltag'!Z19</f>
        <v>0</v>
      </c>
      <c r="M19" s="1355">
        <f>'5.Spieltag'!AA19</f>
        <v>0</v>
      </c>
      <c r="N19" s="1354">
        <f>'6.Spieltag'!Z19</f>
        <v>0</v>
      </c>
      <c r="O19" s="1355">
        <f>'6.Spieltag'!AA19</f>
        <v>0</v>
      </c>
      <c r="P19" s="1354">
        <f>'7.Spieltag'!Z19</f>
        <v>0</v>
      </c>
      <c r="Q19" s="1355">
        <f>'7.Spieltag'!AA19</f>
        <v>0</v>
      </c>
      <c r="R19" s="1354">
        <f>'8.Spieltag'!Z19</f>
        <v>0</v>
      </c>
      <c r="S19" s="1355">
        <f>'8.Spieltag'!AA19</f>
        <v>0</v>
      </c>
      <c r="T19" s="1354">
        <f>'9.Spieltag'!Z19</f>
        <v>0</v>
      </c>
      <c r="U19" s="1355">
        <f>'9.Spieltag'!AA19</f>
        <v>0</v>
      </c>
      <c r="V19" s="1737"/>
      <c r="W19" s="1738"/>
      <c r="X19" s="1737"/>
      <c r="Y19" s="1738"/>
      <c r="Z19" s="1737"/>
      <c r="AA19" s="1738"/>
      <c r="AB19" s="1737"/>
      <c r="AC19" s="1738"/>
      <c r="AD19" s="1737"/>
      <c r="AE19" s="1738"/>
      <c r="AF19" s="1737"/>
      <c r="AG19" s="1738"/>
      <c r="AH19" s="1737"/>
      <c r="AI19" s="1738"/>
      <c r="AJ19" s="1737"/>
      <c r="AK19" s="1738"/>
      <c r="AL19" s="1737"/>
      <c r="AM19" s="1738"/>
      <c r="AN19" s="1737"/>
      <c r="AO19" s="1738"/>
      <c r="AP19" s="1737"/>
      <c r="AQ19" s="1738"/>
    </row>
    <row r="20" ht="20.1" customHeight="1">
      <c r="A20" s="1352">
        <f>SUM(D20:U20)</f>
        <v>0</v>
      </c>
      <c r="B20" s="567"/>
      <c r="C20" t="s" s="1366">
        <v>219</v>
      </c>
      <c r="D20" s="1352">
        <f>'1.Spieltag'!Z21</f>
        <v>0</v>
      </c>
      <c r="E20" s="1353">
        <f>'1.Spieltag'!AA21</f>
        <v>0</v>
      </c>
      <c r="F20" s="1352">
        <f>'2.Spieltag'!Z20</f>
        <v>0</v>
      </c>
      <c r="G20" s="1353">
        <f>'2.Spieltag'!AA20</f>
        <v>0</v>
      </c>
      <c r="H20" s="1352">
        <f>'3.Spieltag'!Z20</f>
        <v>0</v>
      </c>
      <c r="I20" s="1353">
        <f>'3.Spieltag'!AA20</f>
        <v>0</v>
      </c>
      <c r="J20" s="1352">
        <f>'4.Spieltag'!Z20</f>
        <v>0</v>
      </c>
      <c r="K20" s="1353">
        <f>'4.Spieltag'!AA20</f>
        <v>0</v>
      </c>
      <c r="L20" s="1352">
        <f>'5.Spieltag'!Z20</f>
        <v>0</v>
      </c>
      <c r="M20" s="1353">
        <f>'5.Spieltag'!AA20</f>
        <v>0</v>
      </c>
      <c r="N20" s="1352">
        <f>'6.Spieltag'!Z20</f>
        <v>0</v>
      </c>
      <c r="O20" s="1353">
        <f>'6.Spieltag'!AA20</f>
        <v>0</v>
      </c>
      <c r="P20" s="1352">
        <f>'7.Spieltag'!Z20</f>
        <v>0</v>
      </c>
      <c r="Q20" s="1353">
        <f>'7.Spieltag'!AA20</f>
        <v>0</v>
      </c>
      <c r="R20" s="1352">
        <f>'8.Spieltag'!Z20</f>
        <v>0</v>
      </c>
      <c r="S20" s="1353">
        <f>'8.Spieltag'!AA20</f>
        <v>0</v>
      </c>
      <c r="T20" s="1352">
        <f>'9.Spieltag'!Z20</f>
        <v>0</v>
      </c>
      <c r="U20" s="1353">
        <f>'9.Spieltag'!AA20</f>
        <v>0</v>
      </c>
      <c r="V20" s="1739"/>
      <c r="W20" s="1740"/>
      <c r="X20" s="1739"/>
      <c r="Y20" s="1740"/>
      <c r="Z20" s="1739"/>
      <c r="AA20" s="1740"/>
      <c r="AB20" s="1739"/>
      <c r="AC20" s="1740"/>
      <c r="AD20" s="1739"/>
      <c r="AE20" s="1740"/>
      <c r="AF20" s="1739"/>
      <c r="AG20" s="1740"/>
      <c r="AH20" s="1739"/>
      <c r="AI20" s="1740"/>
      <c r="AJ20" s="1739"/>
      <c r="AK20" s="1740"/>
      <c r="AL20" s="1739"/>
      <c r="AM20" s="1740"/>
      <c r="AN20" s="1739"/>
      <c r="AO20" s="1740"/>
      <c r="AP20" s="1739"/>
      <c r="AQ20" s="1740"/>
    </row>
    <row r="21" ht="20.1" customHeight="1">
      <c r="A21" s="1354">
        <f>SUM(D21:U21)</f>
        <v>0</v>
      </c>
      <c r="B21" s="567"/>
      <c r="C21" t="s" s="1366">
        <v>220</v>
      </c>
      <c r="D21" s="1354">
        <f>'1.Spieltag'!Z22</f>
        <v>0</v>
      </c>
      <c r="E21" s="1355">
        <f>'1.Spieltag'!AA22</f>
        <v>0</v>
      </c>
      <c r="F21" s="1354">
        <f>'2.Spieltag'!Z21</f>
        <v>0</v>
      </c>
      <c r="G21" s="1355">
        <f>'2.Spieltag'!AA21</f>
        <v>0</v>
      </c>
      <c r="H21" s="1354">
        <f>'3.Spieltag'!Z21</f>
        <v>0</v>
      </c>
      <c r="I21" s="1355">
        <f>'3.Spieltag'!AA21</f>
        <v>0</v>
      </c>
      <c r="J21" s="1354">
        <f>'4.Spieltag'!Z21</f>
        <v>0</v>
      </c>
      <c r="K21" s="1355">
        <f>'4.Spieltag'!AA21</f>
        <v>0</v>
      </c>
      <c r="L21" s="1354">
        <f>'5.Spieltag'!Z21</f>
        <v>0</v>
      </c>
      <c r="M21" s="1355">
        <f>'5.Spieltag'!AA21</f>
        <v>0</v>
      </c>
      <c r="N21" s="1354">
        <f>'6.Spieltag'!Z21</f>
        <v>0</v>
      </c>
      <c r="O21" s="1355">
        <f>'6.Spieltag'!AA21</f>
        <v>0</v>
      </c>
      <c r="P21" s="1354">
        <f>'7.Spieltag'!Z21</f>
        <v>0</v>
      </c>
      <c r="Q21" s="1355">
        <f>'7.Spieltag'!AA21</f>
        <v>0</v>
      </c>
      <c r="R21" s="1354">
        <f>'8.Spieltag'!Z21</f>
        <v>0</v>
      </c>
      <c r="S21" s="1355">
        <f>'8.Spieltag'!AA21</f>
        <v>0</v>
      </c>
      <c r="T21" s="1354">
        <f>'9.Spieltag'!Z21</f>
        <v>0</v>
      </c>
      <c r="U21" s="1355">
        <f>'9.Spieltag'!AA21</f>
        <v>0</v>
      </c>
      <c r="V21" s="1737"/>
      <c r="W21" s="1738"/>
      <c r="X21" s="1737"/>
      <c r="Y21" s="1738"/>
      <c r="Z21" s="1737"/>
      <c r="AA21" s="1738"/>
      <c r="AB21" s="1737"/>
      <c r="AC21" s="1738"/>
      <c r="AD21" s="1737"/>
      <c r="AE21" s="1738"/>
      <c r="AF21" s="1737"/>
      <c r="AG21" s="1738"/>
      <c r="AH21" s="1737"/>
      <c r="AI21" s="1738"/>
      <c r="AJ21" s="1737"/>
      <c r="AK21" s="1738"/>
      <c r="AL21" s="1737"/>
      <c r="AM21" s="1738"/>
      <c r="AN21" s="1737"/>
      <c r="AO21" s="1738"/>
      <c r="AP21" s="1737"/>
      <c r="AQ21" s="1738"/>
    </row>
    <row r="22" ht="20.1" customHeight="1">
      <c r="A22" s="1352">
        <f>SUM(D22:U22)</f>
        <v>0</v>
      </c>
      <c r="B22" s="567"/>
      <c r="C22" t="s" s="1366">
        <v>221</v>
      </c>
      <c r="D22" s="1352">
        <f>'1.Spieltag'!Z23</f>
        <v>0</v>
      </c>
      <c r="E22" s="1353">
        <f>'1.Spieltag'!AA23</f>
        <v>0</v>
      </c>
      <c r="F22" s="1352">
        <f>'2.Spieltag'!Z22</f>
        <v>0</v>
      </c>
      <c r="G22" s="1353">
        <f>'2.Spieltag'!AA22</f>
        <v>0</v>
      </c>
      <c r="H22" s="1352">
        <f>'3.Spieltag'!Z22</f>
        <v>0</v>
      </c>
      <c r="I22" s="1353">
        <f>'3.Spieltag'!AA22</f>
        <v>0</v>
      </c>
      <c r="J22" s="1352">
        <f>'4.Spieltag'!Z22</f>
        <v>0</v>
      </c>
      <c r="K22" s="1353">
        <f>'4.Spieltag'!AA22</f>
        <v>0</v>
      </c>
      <c r="L22" s="1352">
        <f>'5.Spieltag'!Z22</f>
        <v>0</v>
      </c>
      <c r="M22" s="1353">
        <f>'5.Spieltag'!AA22</f>
        <v>0</v>
      </c>
      <c r="N22" s="1352">
        <f>'6.Spieltag'!Z22</f>
        <v>0</v>
      </c>
      <c r="O22" s="1353">
        <f>'6.Spieltag'!AA22</f>
        <v>0</v>
      </c>
      <c r="P22" s="1352">
        <f>'7.Spieltag'!Z22</f>
        <v>0</v>
      </c>
      <c r="Q22" s="1353">
        <f>'7.Spieltag'!AA22</f>
        <v>0</v>
      </c>
      <c r="R22" s="1352">
        <f>'8.Spieltag'!Z22</f>
        <v>0</v>
      </c>
      <c r="S22" s="1353">
        <f>'8.Spieltag'!AA22</f>
        <v>0</v>
      </c>
      <c r="T22" s="1352">
        <f>'9.Spieltag'!Z22</f>
        <v>0</v>
      </c>
      <c r="U22" s="1353">
        <f>'9.Spieltag'!AA22</f>
        <v>0</v>
      </c>
      <c r="V22" s="1739"/>
      <c r="W22" s="1740"/>
      <c r="X22" s="1739"/>
      <c r="Y22" s="1740"/>
      <c r="Z22" s="1739"/>
      <c r="AA22" s="1740"/>
      <c r="AB22" s="1739"/>
      <c r="AC22" s="1740"/>
      <c r="AD22" s="1739"/>
      <c r="AE22" s="1740"/>
      <c r="AF22" s="1739"/>
      <c r="AG22" s="1740"/>
      <c r="AH22" s="1739"/>
      <c r="AI22" s="1740"/>
      <c r="AJ22" s="1739"/>
      <c r="AK22" s="1740"/>
      <c r="AL22" s="1739"/>
      <c r="AM22" s="1740"/>
      <c r="AN22" s="1739"/>
      <c r="AO22" s="1740"/>
      <c r="AP22" s="1739"/>
      <c r="AQ22" s="1740"/>
    </row>
    <row r="23" ht="20.1" customHeight="1">
      <c r="A23" s="1354">
        <f>SUM(D23:U23)</f>
        <v>0</v>
      </c>
      <c r="B23" s="567"/>
      <c r="C23" t="s" s="1366">
        <v>222</v>
      </c>
      <c r="D23" s="1354">
        <f>'1.Spieltag'!Z24</f>
        <v>0</v>
      </c>
      <c r="E23" s="1355">
        <f>'1.Spieltag'!AA24</f>
        <v>0</v>
      </c>
      <c r="F23" s="1354">
        <f>'2.Spieltag'!Z23</f>
        <v>0</v>
      </c>
      <c r="G23" s="1355">
        <f>'2.Spieltag'!AA23</f>
        <v>0</v>
      </c>
      <c r="H23" s="1354">
        <f>'3.Spieltag'!Z23</f>
        <v>0</v>
      </c>
      <c r="I23" s="1355">
        <f>'3.Spieltag'!AA23</f>
        <v>0</v>
      </c>
      <c r="J23" s="1354">
        <f>'4.Spieltag'!Z23</f>
        <v>0</v>
      </c>
      <c r="K23" s="1355">
        <f>'4.Spieltag'!AA23</f>
        <v>0</v>
      </c>
      <c r="L23" s="1354">
        <f>'5.Spieltag'!Z23</f>
        <v>0</v>
      </c>
      <c r="M23" s="1355">
        <f>'5.Spieltag'!AA23</f>
        <v>0</v>
      </c>
      <c r="N23" s="1354">
        <f>'6.Spieltag'!Z23</f>
        <v>0</v>
      </c>
      <c r="O23" s="1355">
        <f>'6.Spieltag'!AA23</f>
        <v>0</v>
      </c>
      <c r="P23" s="1354">
        <f>'7.Spieltag'!Z23</f>
        <v>0</v>
      </c>
      <c r="Q23" s="1355">
        <f>'7.Spieltag'!AA23</f>
        <v>0</v>
      </c>
      <c r="R23" s="1354">
        <f>'8.Spieltag'!Z23</f>
        <v>0</v>
      </c>
      <c r="S23" s="1355">
        <f>'8.Spieltag'!AA23</f>
        <v>0</v>
      </c>
      <c r="T23" s="1354">
        <f>'9.Spieltag'!Z23</f>
        <v>0</v>
      </c>
      <c r="U23" s="1355">
        <f>'9.Spieltag'!AA23</f>
        <v>0</v>
      </c>
      <c r="V23" s="1737"/>
      <c r="W23" s="1738"/>
      <c r="X23" s="1737"/>
      <c r="Y23" s="1738"/>
      <c r="Z23" s="1737"/>
      <c r="AA23" s="1738"/>
      <c r="AB23" s="1737"/>
      <c r="AC23" s="1738"/>
      <c r="AD23" s="1737"/>
      <c r="AE23" s="1738"/>
      <c r="AF23" s="1737"/>
      <c r="AG23" s="1738"/>
      <c r="AH23" s="1737"/>
      <c r="AI23" s="1738"/>
      <c r="AJ23" s="1737"/>
      <c r="AK23" s="1738"/>
      <c r="AL23" s="1737"/>
      <c r="AM23" s="1738"/>
      <c r="AN23" s="1737"/>
      <c r="AO23" s="1738"/>
      <c r="AP23" s="1737"/>
      <c r="AQ23" s="1738"/>
    </row>
    <row r="24" ht="20.1" customHeight="1">
      <c r="A24" s="1352">
        <f>SUM(D24:U24)</f>
        <v>0</v>
      </c>
      <c r="B24" s="567"/>
      <c r="C24" t="s" s="1366">
        <v>223</v>
      </c>
      <c r="D24" s="1352">
        <f>'1.Spieltag'!Z25</f>
        <v>0</v>
      </c>
      <c r="E24" s="1353">
        <f>'1.Spieltag'!AA25</f>
        <v>0</v>
      </c>
      <c r="F24" s="1352">
        <f>'2.Spieltag'!Z24</f>
        <v>0</v>
      </c>
      <c r="G24" s="1353">
        <f>'2.Spieltag'!AA24</f>
        <v>0</v>
      </c>
      <c r="H24" s="1352">
        <f>'3.Spieltag'!Z24</f>
        <v>0</v>
      </c>
      <c r="I24" s="1353">
        <f>'3.Spieltag'!AA24</f>
        <v>0</v>
      </c>
      <c r="J24" s="1352">
        <f>'4.Spieltag'!Z24</f>
        <v>0</v>
      </c>
      <c r="K24" s="1353">
        <f>'4.Spieltag'!AA24</f>
        <v>0</v>
      </c>
      <c r="L24" s="1352">
        <f>'5.Spieltag'!Z24</f>
        <v>0</v>
      </c>
      <c r="M24" s="1353">
        <f>'5.Spieltag'!AA24</f>
        <v>0</v>
      </c>
      <c r="N24" s="1352">
        <f>'6.Spieltag'!Z24</f>
        <v>0</v>
      </c>
      <c r="O24" s="1353">
        <f>'6.Spieltag'!AA24</f>
        <v>0</v>
      </c>
      <c r="P24" s="1352">
        <f>'7.Spieltag'!Z24</f>
        <v>0</v>
      </c>
      <c r="Q24" s="1353">
        <f>'7.Spieltag'!AA24</f>
        <v>0</v>
      </c>
      <c r="R24" s="1352">
        <f>'8.Spieltag'!Z24</f>
        <v>0</v>
      </c>
      <c r="S24" s="1353">
        <f>'8.Spieltag'!AA24</f>
        <v>0</v>
      </c>
      <c r="T24" s="1352">
        <f>'9.Spieltag'!Z24</f>
        <v>0</v>
      </c>
      <c r="U24" s="1353">
        <f>'9.Spieltag'!AA24</f>
        <v>0</v>
      </c>
      <c r="V24" s="1739"/>
      <c r="W24" s="1740"/>
      <c r="X24" s="1739"/>
      <c r="Y24" s="1740"/>
      <c r="Z24" s="1739"/>
      <c r="AA24" s="1740"/>
      <c r="AB24" s="1739"/>
      <c r="AC24" s="1740"/>
      <c r="AD24" s="1739"/>
      <c r="AE24" s="1740"/>
      <c r="AF24" s="1739"/>
      <c r="AG24" s="1740"/>
      <c r="AH24" s="1739"/>
      <c r="AI24" s="1740"/>
      <c r="AJ24" s="1739"/>
      <c r="AK24" s="1740"/>
      <c r="AL24" s="1739"/>
      <c r="AM24" s="1740"/>
      <c r="AN24" s="1739"/>
      <c r="AO24" s="1740"/>
      <c r="AP24" s="1739"/>
      <c r="AQ24" s="1740"/>
    </row>
    <row r="25" ht="20.1" customHeight="1">
      <c r="A25" s="1354">
        <f>SUM(D25:U25)</f>
        <v>0</v>
      </c>
      <c r="B25" s="567"/>
      <c r="C25" t="s" s="1366">
        <v>409</v>
      </c>
      <c r="D25" s="1354">
        <f>'1.Spieltag'!Z26</f>
        <v>0</v>
      </c>
      <c r="E25" s="1355">
        <f>'1.Spieltag'!AA26</f>
        <v>0</v>
      </c>
      <c r="F25" s="1354">
        <f>'2.Spieltag'!Z25</f>
        <v>0</v>
      </c>
      <c r="G25" s="1355">
        <f>'2.Spieltag'!AA25</f>
        <v>0</v>
      </c>
      <c r="H25" s="1354">
        <f>'3.Spieltag'!Z25</f>
        <v>0</v>
      </c>
      <c r="I25" s="1355">
        <f>'3.Spieltag'!AA25</f>
        <v>0</v>
      </c>
      <c r="J25" s="1354">
        <f>'4.Spieltag'!Z25</f>
        <v>0</v>
      </c>
      <c r="K25" s="1355">
        <f>'4.Spieltag'!AA25</f>
        <v>0</v>
      </c>
      <c r="L25" s="1354">
        <f>'5.Spieltag'!Z25</f>
        <v>0</v>
      </c>
      <c r="M25" s="1355">
        <f>'5.Spieltag'!AA25</f>
        <v>0</v>
      </c>
      <c r="N25" s="1354">
        <f>'6.Spieltag'!Z25</f>
        <v>0</v>
      </c>
      <c r="O25" s="1355">
        <f>'6.Spieltag'!AA25</f>
        <v>0</v>
      </c>
      <c r="P25" s="1354">
        <f>'7.Spieltag'!Z25</f>
        <v>0</v>
      </c>
      <c r="Q25" s="1355">
        <f>'7.Spieltag'!AA25</f>
        <v>0</v>
      </c>
      <c r="R25" s="1354">
        <f>'8.Spieltag'!Z25</f>
        <v>0</v>
      </c>
      <c r="S25" s="1355">
        <f>'8.Spieltag'!AA25</f>
        <v>0</v>
      </c>
      <c r="T25" s="1354">
        <f>'9.Spieltag'!Z25</f>
        <v>0</v>
      </c>
      <c r="U25" s="1355">
        <f>'9.Spieltag'!AA25</f>
        <v>0</v>
      </c>
      <c r="V25" s="1737"/>
      <c r="W25" s="1738"/>
      <c r="X25" s="1737"/>
      <c r="Y25" s="1738"/>
      <c r="Z25" s="1737"/>
      <c r="AA25" s="1738"/>
      <c r="AB25" s="1737"/>
      <c r="AC25" s="1738"/>
      <c r="AD25" s="1737"/>
      <c r="AE25" s="1738"/>
      <c r="AF25" s="1737"/>
      <c r="AG25" s="1738"/>
      <c r="AH25" s="1737"/>
      <c r="AI25" s="1738"/>
      <c r="AJ25" s="1737"/>
      <c r="AK25" s="1738"/>
      <c r="AL25" s="1737"/>
      <c r="AM25" s="1738"/>
      <c r="AN25" s="1737"/>
      <c r="AO25" s="1738"/>
      <c r="AP25" s="1737"/>
      <c r="AQ25" s="1738"/>
    </row>
    <row r="26" ht="20.1" customHeight="1">
      <c r="A26" s="1352">
        <f>SUM(D26:U26)</f>
        <v>0</v>
      </c>
      <c r="B26" s="567"/>
      <c r="C26" t="s" s="1351">
        <v>225</v>
      </c>
      <c r="D26" s="1352">
        <f>'1.Spieltag'!Z27</f>
        <v>0</v>
      </c>
      <c r="E26" s="1353">
        <f>'1.Spieltag'!AA27</f>
        <v>0</v>
      </c>
      <c r="F26" s="1352">
        <f>'2.Spieltag'!Z26</f>
        <v>0</v>
      </c>
      <c r="G26" s="1353">
        <f>'2.Spieltag'!AA26</f>
        <v>0</v>
      </c>
      <c r="H26" s="1352">
        <f>'3.Spieltag'!Z26</f>
        <v>0</v>
      </c>
      <c r="I26" s="1353">
        <f>'3.Spieltag'!AA26</f>
        <v>0</v>
      </c>
      <c r="J26" s="1352">
        <f>'4.Spieltag'!Z26</f>
        <v>0</v>
      </c>
      <c r="K26" s="1353">
        <f>'4.Spieltag'!AA26</f>
        <v>0</v>
      </c>
      <c r="L26" s="1352">
        <f>'5.Spieltag'!Z26</f>
        <v>0</v>
      </c>
      <c r="M26" s="1353">
        <f>'5.Spieltag'!AA26</f>
        <v>0</v>
      </c>
      <c r="N26" s="1352">
        <f>'6.Spieltag'!Z26</f>
        <v>0</v>
      </c>
      <c r="O26" s="1353">
        <f>'6.Spieltag'!AA26</f>
        <v>0</v>
      </c>
      <c r="P26" s="1352">
        <f>'7.Spieltag'!Z26</f>
        <v>0</v>
      </c>
      <c r="Q26" s="1353">
        <f>'7.Spieltag'!AA26</f>
        <v>0</v>
      </c>
      <c r="R26" s="1352">
        <f>'8.Spieltag'!Z26</f>
        <v>0</v>
      </c>
      <c r="S26" s="1353">
        <f>'8.Spieltag'!AA26</f>
        <v>0</v>
      </c>
      <c r="T26" s="1352">
        <f>'9.Spieltag'!Z26</f>
        <v>0</v>
      </c>
      <c r="U26" s="1353">
        <f>'9.Spieltag'!AA26</f>
        <v>0</v>
      </c>
      <c r="V26" s="1739"/>
      <c r="W26" s="1740"/>
      <c r="X26" s="1739"/>
      <c r="Y26" s="1740"/>
      <c r="Z26" s="1739"/>
      <c r="AA26" s="1740"/>
      <c r="AB26" s="1739"/>
      <c r="AC26" s="1740"/>
      <c r="AD26" s="1739"/>
      <c r="AE26" s="1740"/>
      <c r="AF26" s="1739"/>
      <c r="AG26" s="1740"/>
      <c r="AH26" s="1739"/>
      <c r="AI26" s="1740"/>
      <c r="AJ26" s="1739"/>
      <c r="AK26" s="1740"/>
      <c r="AL26" s="1739"/>
      <c r="AM26" s="1740"/>
      <c r="AN26" s="1739"/>
      <c r="AO26" s="1740"/>
      <c r="AP26" s="1739"/>
      <c r="AQ26" s="1740"/>
    </row>
    <row r="27" ht="20.1" customHeight="1">
      <c r="A27" s="1354">
        <f>SUM(D27:U27)</f>
        <v>0</v>
      </c>
      <c r="B27" s="567"/>
      <c r="C27" t="s" s="1351">
        <v>226</v>
      </c>
      <c r="D27" s="1354">
        <f>'1.Spieltag'!Z28</f>
        <v>0</v>
      </c>
      <c r="E27" s="1355">
        <f>'1.Spieltag'!AA28</f>
        <v>0</v>
      </c>
      <c r="F27" s="1354">
        <f>'2.Spieltag'!Z27</f>
        <v>0</v>
      </c>
      <c r="G27" s="1355">
        <f>'2.Spieltag'!AA27</f>
        <v>0</v>
      </c>
      <c r="H27" s="1354">
        <f>'3.Spieltag'!Z27</f>
        <v>0</v>
      </c>
      <c r="I27" s="1355">
        <f>'3.Spieltag'!AA27</f>
        <v>0</v>
      </c>
      <c r="J27" s="1354">
        <f>'4.Spieltag'!Z27</f>
        <v>0</v>
      </c>
      <c r="K27" s="1355">
        <f>'4.Spieltag'!AA27</f>
        <v>0</v>
      </c>
      <c r="L27" s="1354">
        <f>'5.Spieltag'!Z27</f>
        <v>0</v>
      </c>
      <c r="M27" s="1355">
        <f>'5.Spieltag'!AA27</f>
        <v>0</v>
      </c>
      <c r="N27" s="1354">
        <f>'6.Spieltag'!Z27</f>
        <v>0</v>
      </c>
      <c r="O27" s="1355">
        <f>'6.Spieltag'!AA27</f>
        <v>0</v>
      </c>
      <c r="P27" s="1354">
        <f>'7.Spieltag'!Z27</f>
        <v>0</v>
      </c>
      <c r="Q27" s="1355">
        <f>'7.Spieltag'!AA27</f>
        <v>0</v>
      </c>
      <c r="R27" s="1354">
        <f>'8.Spieltag'!Z27</f>
        <v>0</v>
      </c>
      <c r="S27" s="1355">
        <f>'8.Spieltag'!AA27</f>
        <v>0</v>
      </c>
      <c r="T27" s="1354">
        <f>'9.Spieltag'!Z27</f>
        <v>0</v>
      </c>
      <c r="U27" s="1355">
        <f>'9.Spieltag'!AA27</f>
        <v>0</v>
      </c>
      <c r="V27" s="1737"/>
      <c r="W27" s="1738"/>
      <c r="X27" s="1737"/>
      <c r="Y27" s="1738"/>
      <c r="Z27" s="1737"/>
      <c r="AA27" s="1738"/>
      <c r="AB27" s="1737"/>
      <c r="AC27" s="1738"/>
      <c r="AD27" s="1737"/>
      <c r="AE27" s="1738"/>
      <c r="AF27" s="1737"/>
      <c r="AG27" s="1738"/>
      <c r="AH27" s="1737"/>
      <c r="AI27" s="1738"/>
      <c r="AJ27" s="1737"/>
      <c r="AK27" s="1738"/>
      <c r="AL27" s="1737"/>
      <c r="AM27" s="1738"/>
      <c r="AN27" s="1737"/>
      <c r="AO27" s="1738"/>
      <c r="AP27" s="1737"/>
      <c r="AQ27" s="1738"/>
    </row>
    <row r="28" ht="21.4" customHeight="1">
      <c r="A28" s="1352">
        <f>SUM(D28:U28)</f>
        <v>0</v>
      </c>
      <c r="B28" s="595"/>
      <c r="C28" t="s" s="1367">
        <v>227</v>
      </c>
      <c r="D28" s="1352">
        <f>'1.Spieltag'!Z29</f>
        <v>0</v>
      </c>
      <c r="E28" s="1353">
        <f>'1.Spieltag'!AA29</f>
        <v>0</v>
      </c>
      <c r="F28" s="1352">
        <f>'2.Spieltag'!Z28</f>
        <v>0</v>
      </c>
      <c r="G28" s="1353">
        <f>'2.Spieltag'!AA28</f>
        <v>0</v>
      </c>
      <c r="H28" s="1352">
        <f>'3.Spieltag'!Z28</f>
        <v>0</v>
      </c>
      <c r="I28" s="1353">
        <f>'3.Spieltag'!AA28</f>
        <v>0</v>
      </c>
      <c r="J28" s="1352">
        <f>'4.Spieltag'!Z28</f>
        <v>0</v>
      </c>
      <c r="K28" s="1353">
        <f>'4.Spieltag'!AA28</f>
        <v>0</v>
      </c>
      <c r="L28" s="1352">
        <f>'5.Spieltag'!Z28</f>
        <v>0</v>
      </c>
      <c r="M28" s="1353">
        <f>'5.Spieltag'!AA28</f>
        <v>0</v>
      </c>
      <c r="N28" s="1352">
        <f>'6.Spieltag'!Z28</f>
        <v>0</v>
      </c>
      <c r="O28" s="1353">
        <f>'6.Spieltag'!AA28</f>
        <v>0</v>
      </c>
      <c r="P28" s="1352">
        <f>'7.Spieltag'!Z28</f>
        <v>0</v>
      </c>
      <c r="Q28" s="1353">
        <f>'7.Spieltag'!AA28</f>
        <v>0</v>
      </c>
      <c r="R28" s="1352">
        <f>'8.Spieltag'!Z28</f>
        <v>0</v>
      </c>
      <c r="S28" s="1353">
        <f>'8.Spieltag'!AA28</f>
        <v>0</v>
      </c>
      <c r="T28" s="1352">
        <f>'9.Spieltag'!Z28</f>
        <v>0</v>
      </c>
      <c r="U28" s="1353">
        <f>'9.Spieltag'!AA28</f>
        <v>0</v>
      </c>
      <c r="V28" s="1739"/>
      <c r="W28" s="1740"/>
      <c r="X28" s="1739"/>
      <c r="Y28" s="1740"/>
      <c r="Z28" s="1739"/>
      <c r="AA28" s="1740"/>
      <c r="AB28" s="1739"/>
      <c r="AC28" s="1740"/>
      <c r="AD28" s="1739"/>
      <c r="AE28" s="1740"/>
      <c r="AF28" s="1739"/>
      <c r="AG28" s="1740"/>
      <c r="AH28" s="1739"/>
      <c r="AI28" s="1740"/>
      <c r="AJ28" s="1739"/>
      <c r="AK28" s="1740"/>
      <c r="AL28" s="1739"/>
      <c r="AM28" s="1740"/>
      <c r="AN28" s="1739"/>
      <c r="AO28" s="1740"/>
      <c r="AP28" s="1739"/>
      <c r="AQ28" s="1740"/>
    </row>
    <row r="29" ht="8.45" customHeight="1">
      <c r="A29" s="598">
        <f>SUM(D29:I29)</f>
        <v>0</v>
      </c>
      <c r="B29" s="599"/>
      <c r="C29" s="1773"/>
      <c r="D29" s="1358"/>
      <c r="E29" s="1359"/>
      <c r="F29" s="1358"/>
      <c r="G29" s="1359"/>
      <c r="H29" s="1358"/>
      <c r="I29" s="1359"/>
      <c r="J29" s="1358"/>
      <c r="K29" s="1359"/>
      <c r="L29" s="1358"/>
      <c r="M29" s="1359"/>
      <c r="N29" s="1358"/>
      <c r="O29" s="1359"/>
      <c r="P29" s="1358"/>
      <c r="Q29" s="1359"/>
      <c r="R29" s="1358"/>
      <c r="S29" s="1359"/>
      <c r="T29" s="1358"/>
      <c r="U29" s="1359"/>
      <c r="V29" s="1358"/>
      <c r="W29" s="1359"/>
      <c r="X29" s="1358"/>
      <c r="Y29" s="1359"/>
      <c r="Z29" s="1358"/>
      <c r="AA29" s="1359"/>
      <c r="AB29" s="1358"/>
      <c r="AC29" s="1359"/>
      <c r="AD29" s="1358"/>
      <c r="AE29" s="1359"/>
      <c r="AF29" s="1358"/>
      <c r="AG29" s="1359"/>
      <c r="AH29" s="1358"/>
      <c r="AI29" s="1359"/>
      <c r="AJ29" s="1358"/>
      <c r="AK29" s="1359"/>
      <c r="AL29" s="1358"/>
      <c r="AM29" s="1359"/>
      <c r="AN29" s="1358"/>
      <c r="AO29" s="1359"/>
      <c r="AP29" s="1358"/>
      <c r="AQ29" s="1359"/>
    </row>
    <row r="30" ht="21.25" customHeight="1">
      <c r="A30" s="1775">
        <f>(($A20-$A21)*100%)/($A20-$A21+$A27)</f>
      </c>
      <c r="B30" t="s" s="1776">
        <v>34</v>
      </c>
      <c r="C30" s="1370"/>
      <c r="D30" s="1358"/>
      <c r="E30" s="1359"/>
      <c r="F30" s="1374"/>
      <c r="G30" s="1373"/>
      <c r="H30" s="1374"/>
      <c r="I30" s="1373"/>
      <c r="J30" s="1374"/>
      <c r="K30" s="1373"/>
      <c r="L30" s="1374"/>
      <c r="M30" s="1373"/>
      <c r="N30" s="1374"/>
      <c r="O30" s="1373"/>
      <c r="P30" s="1374"/>
      <c r="Q30" s="1373"/>
      <c r="R30" s="1374"/>
      <c r="S30" s="1373"/>
      <c r="T30" s="1374"/>
      <c r="U30" s="1373"/>
      <c r="V30" s="1374"/>
      <c r="W30" s="1373"/>
      <c r="X30" s="1374"/>
      <c r="Y30" s="1373"/>
      <c r="Z30" s="1374"/>
      <c r="AA30" s="1373"/>
      <c r="AB30" s="1374"/>
      <c r="AC30" s="1373"/>
      <c r="AD30" s="1374"/>
      <c r="AE30" s="1373"/>
      <c r="AF30" s="1374"/>
      <c r="AG30" s="1373"/>
      <c r="AH30" s="1374"/>
      <c r="AI30" s="1373"/>
      <c r="AJ30" s="1374"/>
      <c r="AK30" s="1373"/>
      <c r="AL30" s="1374"/>
      <c r="AM30" s="1373"/>
      <c r="AN30" s="1374"/>
      <c r="AO30" s="1373"/>
      <c r="AP30" s="1374"/>
      <c r="AQ30" s="1373"/>
    </row>
  </sheetData>
  <mergeCells count="44">
    <mergeCell ref="B4:B10"/>
    <mergeCell ref="B15:B17"/>
    <mergeCell ref="B19:B28"/>
    <mergeCell ref="B12:B13"/>
    <mergeCell ref="D2:E2"/>
    <mergeCell ref="F2:G2"/>
    <mergeCell ref="L2:M2"/>
    <mergeCell ref="J2:K2"/>
    <mergeCell ref="H2:I2"/>
    <mergeCell ref="D1:E1"/>
    <mergeCell ref="L1:M1"/>
    <mergeCell ref="J1:K1"/>
    <mergeCell ref="H1:I1"/>
    <mergeCell ref="F1:G1"/>
    <mergeCell ref="R2:S2"/>
    <mergeCell ref="P2:Q2"/>
    <mergeCell ref="N2:O2"/>
    <mergeCell ref="AB1:AC1"/>
    <mergeCell ref="Z1:AA1"/>
    <mergeCell ref="X1:Y1"/>
    <mergeCell ref="V1:W1"/>
    <mergeCell ref="T1:U1"/>
    <mergeCell ref="R1:S1"/>
    <mergeCell ref="P1:Q1"/>
    <mergeCell ref="N1:O1"/>
    <mergeCell ref="AB2:AC2"/>
    <mergeCell ref="Z2:AA2"/>
    <mergeCell ref="X2:Y2"/>
    <mergeCell ref="V2:W2"/>
    <mergeCell ref="T2:U2"/>
    <mergeCell ref="AF2:AG2"/>
    <mergeCell ref="AD2:AE2"/>
    <mergeCell ref="AP1:AQ1"/>
    <mergeCell ref="AN1:AO1"/>
    <mergeCell ref="AL1:AM1"/>
    <mergeCell ref="AJ1:AK1"/>
    <mergeCell ref="AH1:AI1"/>
    <mergeCell ref="AF1:AG1"/>
    <mergeCell ref="AD1:AE1"/>
    <mergeCell ref="AP2:AQ2"/>
    <mergeCell ref="AN2:AO2"/>
    <mergeCell ref="AL2:AM2"/>
    <mergeCell ref="AJ2:AK2"/>
    <mergeCell ref="AH2:AI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O31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14.2" customHeight="1" outlineLevelRow="0" outlineLevelCol="0"/>
  <cols>
    <col min="1" max="41" width="13.3516" style="1895" customWidth="1"/>
    <col min="42" max="16384" width="16.3516" style="1895" customWidth="1"/>
  </cols>
  <sheetData>
    <row r="1" ht="14.6" customHeight="1">
      <c r="A1" t="s" s="1778">
        <v>373</v>
      </c>
      <c r="B1" s="1778"/>
      <c r="C1" s="1778"/>
      <c r="D1" s="1778"/>
      <c r="E1" s="1778"/>
      <c r="F1" s="1778"/>
      <c r="G1" s="1778"/>
      <c r="H1" s="1778"/>
      <c r="I1" s="1778"/>
      <c r="J1" s="1778"/>
      <c r="K1" s="1778"/>
      <c r="L1" s="1778"/>
      <c r="M1" s="1778"/>
      <c r="N1" s="1778"/>
      <c r="O1" s="1778"/>
      <c r="P1" s="1778"/>
      <c r="Q1" s="1778"/>
      <c r="R1" s="1778"/>
      <c r="S1" s="1778"/>
      <c r="T1" s="1778"/>
      <c r="U1" s="1778"/>
      <c r="V1" s="1778"/>
      <c r="W1" s="1778"/>
      <c r="X1" s="1778"/>
      <c r="Y1" s="1778"/>
      <c r="Z1" s="1778"/>
      <c r="AA1" s="1778"/>
      <c r="AB1" s="1778"/>
      <c r="AC1" s="1778"/>
      <c r="AD1" s="1778"/>
      <c r="AE1" s="1778"/>
      <c r="AF1" s="1778"/>
      <c r="AG1" s="1778"/>
      <c r="AH1" s="1778"/>
      <c r="AI1" s="1778"/>
      <c r="AJ1" s="1778"/>
      <c r="AK1" s="1778"/>
      <c r="AL1" s="1778"/>
      <c r="AM1" s="1778"/>
      <c r="AN1" s="1778"/>
      <c r="AO1" s="1778"/>
    </row>
    <row r="2" ht="18.65" customHeight="1">
      <c r="A2" t="s" s="1779">
        <v>493</v>
      </c>
      <c r="B2" t="s" s="1780">
        <v>66</v>
      </c>
      <c r="C2" s="1781"/>
      <c r="D2" s="1782"/>
      <c r="E2" t="s" s="1783">
        <v>418</v>
      </c>
      <c r="F2" s="1782"/>
      <c r="G2" s="1782"/>
      <c r="H2" s="1782"/>
      <c r="I2" s="1782"/>
      <c r="J2" s="1782"/>
      <c r="K2" s="1782"/>
      <c r="L2" s="1782"/>
      <c r="M2" s="1782"/>
      <c r="N2" s="1782"/>
      <c r="O2" s="1782"/>
      <c r="P2" t="s" s="1784">
        <v>419</v>
      </c>
      <c r="Q2" s="1782"/>
      <c r="R2" s="1782"/>
      <c r="S2" s="1782"/>
      <c r="T2" s="1782"/>
      <c r="U2" s="1782"/>
      <c r="V2" s="1782"/>
      <c r="W2" s="1785"/>
      <c r="X2" t="s" s="1786">
        <v>420</v>
      </c>
      <c r="Y2" s="1782"/>
      <c r="Z2" s="1782"/>
      <c r="AA2" s="1782"/>
      <c r="AB2" s="1782"/>
      <c r="AC2" s="1782"/>
      <c r="AD2" s="1782"/>
      <c r="AE2" s="1785"/>
      <c r="AF2" t="s" s="1787">
        <v>421</v>
      </c>
      <c r="AG2" s="1782"/>
      <c r="AH2" s="1782"/>
      <c r="AI2" s="1785"/>
      <c r="AJ2" t="s" s="1786">
        <v>422</v>
      </c>
      <c r="AK2" s="1782"/>
      <c r="AL2" s="1782"/>
      <c r="AM2" s="1782"/>
      <c r="AN2" s="1785"/>
      <c r="AO2" s="1871"/>
    </row>
    <row r="3" ht="39.7" customHeight="1">
      <c r="A3" s="1788">
        <v>2003</v>
      </c>
      <c r="B3" t="s" s="1789">
        <v>423</v>
      </c>
      <c r="C3" s="1790"/>
      <c r="D3" t="s" s="1791">
        <v>424</v>
      </c>
      <c r="E3" t="s" s="1792">
        <v>425</v>
      </c>
      <c r="F3" t="s" s="1793">
        <v>426</v>
      </c>
      <c r="G3" t="s" s="1794">
        <v>427</v>
      </c>
      <c r="H3" t="s" s="1793">
        <v>428</v>
      </c>
      <c r="I3" t="s" s="1794">
        <v>429</v>
      </c>
      <c r="J3" t="s" s="1793">
        <v>430</v>
      </c>
      <c r="K3" t="s" s="1794">
        <v>431</v>
      </c>
      <c r="L3" t="s" s="1793">
        <v>432</v>
      </c>
      <c r="M3" t="s" s="1794">
        <v>433</v>
      </c>
      <c r="N3" t="s" s="1793">
        <v>434</v>
      </c>
      <c r="O3" t="s" s="1795">
        <v>435</v>
      </c>
      <c r="P3" t="s" s="1796">
        <v>436</v>
      </c>
      <c r="Q3" t="s" s="1794">
        <v>437</v>
      </c>
      <c r="R3" t="s" s="1793">
        <v>438</v>
      </c>
      <c r="S3" t="s" s="1794">
        <v>439</v>
      </c>
      <c r="T3" t="s" s="1793">
        <v>440</v>
      </c>
      <c r="U3" t="s" s="1794">
        <v>441</v>
      </c>
      <c r="V3" t="s" s="1793">
        <v>442</v>
      </c>
      <c r="W3" t="s" s="1795">
        <v>443</v>
      </c>
      <c r="X3" t="s" s="1796">
        <v>444</v>
      </c>
      <c r="Y3" t="s" s="1794">
        <v>445</v>
      </c>
      <c r="Z3" t="s" s="1793">
        <v>446</v>
      </c>
      <c r="AA3" t="s" s="1794">
        <v>447</v>
      </c>
      <c r="AB3" t="s" s="1793">
        <v>448</v>
      </c>
      <c r="AC3" t="s" s="1794">
        <v>449</v>
      </c>
      <c r="AD3" t="s" s="1793">
        <v>450</v>
      </c>
      <c r="AE3" t="s" s="1795">
        <v>451</v>
      </c>
      <c r="AF3" t="s" s="1796">
        <v>452</v>
      </c>
      <c r="AG3" t="s" s="1794">
        <v>453</v>
      </c>
      <c r="AH3" t="s" s="1793">
        <v>454</v>
      </c>
      <c r="AI3" t="s" s="1795">
        <v>455</v>
      </c>
      <c r="AJ3" t="s" s="1796">
        <v>456</v>
      </c>
      <c r="AK3" t="s" s="1794">
        <v>457</v>
      </c>
      <c r="AL3" t="s" s="1793">
        <v>339</v>
      </c>
      <c r="AM3" t="s" s="1794">
        <v>458</v>
      </c>
      <c r="AN3" t="s" s="1793">
        <v>459</v>
      </c>
      <c r="AO3" t="s" s="1793">
        <v>466</v>
      </c>
    </row>
    <row r="4" ht="18.25" customHeight="1">
      <c r="A4" s="1797"/>
      <c r="B4" s="1798">
        <v>42976</v>
      </c>
      <c r="C4" s="1799"/>
      <c r="D4" s="1872"/>
      <c r="E4" s="1801"/>
      <c r="F4" s="1802"/>
      <c r="G4" s="1803"/>
      <c r="H4" s="1802"/>
      <c r="I4" s="1804"/>
      <c r="J4" s="1802"/>
      <c r="K4" s="1803"/>
      <c r="L4" s="1802"/>
      <c r="M4" s="1803"/>
      <c r="N4" s="1802"/>
      <c r="O4" s="1805"/>
      <c r="P4" s="1806"/>
      <c r="Q4" s="1803"/>
      <c r="R4" s="1802"/>
      <c r="S4" s="1803"/>
      <c r="T4" s="1802"/>
      <c r="U4" s="1803"/>
      <c r="V4" s="1802"/>
      <c r="W4" s="1805"/>
      <c r="X4" s="1806"/>
      <c r="Y4" s="1803"/>
      <c r="Z4" s="1802"/>
      <c r="AA4" s="1803"/>
      <c r="AB4" s="1802"/>
      <c r="AC4" s="1803"/>
      <c r="AD4" s="1802"/>
      <c r="AE4" s="1805"/>
      <c r="AF4" s="1808"/>
      <c r="AG4" s="1809"/>
      <c r="AH4" s="1810"/>
      <c r="AI4" s="1811"/>
      <c r="AJ4" s="1806"/>
      <c r="AK4" s="1803"/>
      <c r="AL4" s="1802"/>
      <c r="AM4" s="1803"/>
      <c r="AN4" s="1812"/>
      <c r="AO4" s="1874"/>
    </row>
    <row r="5" ht="18.25" customHeight="1">
      <c r="A5" s="1813"/>
      <c r="B5" s="1814">
        <v>43091</v>
      </c>
      <c r="C5" s="1815"/>
      <c r="D5" s="1846"/>
      <c r="E5" s="1817"/>
      <c r="F5" s="1818"/>
      <c r="G5" s="1819"/>
      <c r="H5" s="1818"/>
      <c r="I5" s="1820"/>
      <c r="J5" s="1818"/>
      <c r="K5" s="1819"/>
      <c r="L5" s="1818"/>
      <c r="M5" s="1819"/>
      <c r="N5" s="1818"/>
      <c r="O5" s="1821"/>
      <c r="P5" s="1822"/>
      <c r="Q5" s="1819"/>
      <c r="R5" s="1818"/>
      <c r="S5" s="1819"/>
      <c r="T5" s="1818"/>
      <c r="U5" s="1819"/>
      <c r="V5" s="1818"/>
      <c r="W5" s="1821"/>
      <c r="X5" s="1822"/>
      <c r="Y5" s="1819"/>
      <c r="Z5" s="1818"/>
      <c r="AA5" s="1819"/>
      <c r="AB5" s="1818"/>
      <c r="AC5" s="1819"/>
      <c r="AD5" s="1818"/>
      <c r="AE5" s="1821"/>
      <c r="AF5" s="1824"/>
      <c r="AG5" s="1825"/>
      <c r="AH5" s="1826"/>
      <c r="AI5" s="1827"/>
      <c r="AJ5" s="1822"/>
      <c r="AK5" s="1819"/>
      <c r="AL5" s="1818"/>
      <c r="AM5" s="1819"/>
      <c r="AN5" s="1828"/>
      <c r="AO5" s="1875"/>
    </row>
    <row r="6" ht="18.25" customHeight="1">
      <c r="A6" s="1813"/>
      <c r="B6" s="1798">
        <v>43327</v>
      </c>
      <c r="C6" s="1799"/>
      <c r="D6" s="1872"/>
      <c r="E6" s="1801"/>
      <c r="F6" s="1802"/>
      <c r="G6" s="1803"/>
      <c r="H6" s="1802"/>
      <c r="I6" s="1804"/>
      <c r="J6" s="1802"/>
      <c r="K6" s="1803"/>
      <c r="L6" s="1802"/>
      <c r="M6" s="1803"/>
      <c r="N6" s="1802"/>
      <c r="O6" s="1805"/>
      <c r="P6" s="1806"/>
      <c r="Q6" s="1803"/>
      <c r="R6" s="1802"/>
      <c r="S6" s="1803"/>
      <c r="T6" s="1802"/>
      <c r="U6" s="1803"/>
      <c r="V6" s="1802"/>
      <c r="W6" s="1805"/>
      <c r="X6" s="1806"/>
      <c r="Y6" s="1803"/>
      <c r="Z6" s="1802"/>
      <c r="AA6" s="1803"/>
      <c r="AB6" s="1802"/>
      <c r="AC6" s="1803"/>
      <c r="AD6" s="1802"/>
      <c r="AE6" s="1805"/>
      <c r="AF6" s="1808"/>
      <c r="AG6" s="1829"/>
      <c r="AH6" s="1810"/>
      <c r="AI6" s="1811"/>
      <c r="AJ6" s="1806"/>
      <c r="AK6" s="1803"/>
      <c r="AL6" s="1802"/>
      <c r="AM6" s="1803"/>
      <c r="AN6" s="1812"/>
      <c r="AO6" s="1874"/>
    </row>
    <row r="7" ht="18.25" customHeight="1">
      <c r="A7" s="1813"/>
      <c r="B7" s="1831">
        <v>43403</v>
      </c>
      <c r="C7" s="1832"/>
      <c r="D7" s="1848"/>
      <c r="E7" s="1834"/>
      <c r="F7" s="1835"/>
      <c r="G7" s="1836"/>
      <c r="H7" s="1835"/>
      <c r="I7" s="1837"/>
      <c r="J7" s="1835"/>
      <c r="K7" s="1836"/>
      <c r="L7" s="1835"/>
      <c r="M7" s="1836"/>
      <c r="N7" s="1835"/>
      <c r="O7" s="1838"/>
      <c r="P7" s="1839"/>
      <c r="Q7" s="1836"/>
      <c r="R7" s="1835"/>
      <c r="S7" s="1836"/>
      <c r="T7" s="1835"/>
      <c r="U7" s="1836"/>
      <c r="V7" s="1835"/>
      <c r="W7" s="1838"/>
      <c r="X7" s="1839"/>
      <c r="Y7" s="1836"/>
      <c r="Z7" s="1835"/>
      <c r="AA7" s="1836"/>
      <c r="AB7" s="1835"/>
      <c r="AC7" s="1836"/>
      <c r="AD7" s="1835"/>
      <c r="AE7" s="1838"/>
      <c r="AF7" s="1840"/>
      <c r="AG7" s="1841"/>
      <c r="AH7" s="1842"/>
      <c r="AI7" s="1843"/>
      <c r="AJ7" s="1839"/>
      <c r="AK7" s="1836"/>
      <c r="AL7" s="1835"/>
      <c r="AM7" s="1836"/>
      <c r="AN7" s="1849"/>
      <c r="AO7" s="1877"/>
    </row>
    <row r="8" ht="18.25" customHeight="1">
      <c r="A8" s="1813"/>
      <c r="B8" s="1814">
        <v>43416</v>
      </c>
      <c r="C8" s="1815"/>
      <c r="D8" s="1846"/>
      <c r="E8" s="1817"/>
      <c r="F8" s="1818"/>
      <c r="G8" s="1819"/>
      <c r="H8" s="1818"/>
      <c r="I8" s="1820"/>
      <c r="J8" s="1818"/>
      <c r="K8" s="1819"/>
      <c r="L8" s="1818"/>
      <c r="M8" s="1819"/>
      <c r="N8" s="1818"/>
      <c r="O8" s="1821"/>
      <c r="P8" s="1822"/>
      <c r="Q8" s="1819"/>
      <c r="R8" s="1818"/>
      <c r="S8" s="1819"/>
      <c r="T8" s="1818"/>
      <c r="U8" s="1819"/>
      <c r="V8" s="1818"/>
      <c r="W8" s="1821"/>
      <c r="X8" s="1822"/>
      <c r="Y8" s="1819"/>
      <c r="Z8" s="1818"/>
      <c r="AA8" s="1819"/>
      <c r="AB8" s="1818"/>
      <c r="AC8" s="1819"/>
      <c r="AD8" s="1818"/>
      <c r="AE8" s="1821"/>
      <c r="AF8" s="1824"/>
      <c r="AG8" s="1847"/>
      <c r="AH8" s="1826"/>
      <c r="AI8" s="1827"/>
      <c r="AJ8" s="1822"/>
      <c r="AK8" s="1819"/>
      <c r="AL8" s="1818"/>
      <c r="AM8" s="1819"/>
      <c r="AN8" s="1828"/>
      <c r="AO8" s="1875"/>
    </row>
    <row r="9" ht="18.25" customHeight="1">
      <c r="A9" s="1813"/>
      <c r="B9" s="1798">
        <v>43468</v>
      </c>
      <c r="C9" s="1799"/>
      <c r="D9" s="1872"/>
      <c r="E9" s="1801"/>
      <c r="F9" s="1802"/>
      <c r="G9" s="1803"/>
      <c r="H9" s="1802"/>
      <c r="I9" s="1804"/>
      <c r="J9" s="1802"/>
      <c r="K9" s="1803"/>
      <c r="L9" s="1802"/>
      <c r="M9" s="1803"/>
      <c r="N9" s="1802"/>
      <c r="O9" s="1805"/>
      <c r="P9" s="1806"/>
      <c r="Q9" s="1803"/>
      <c r="R9" s="1802"/>
      <c r="S9" s="1803"/>
      <c r="T9" s="1802"/>
      <c r="U9" s="1803"/>
      <c r="V9" s="1802"/>
      <c r="W9" s="1805"/>
      <c r="X9" s="1806"/>
      <c r="Y9" s="1803"/>
      <c r="Z9" s="1802"/>
      <c r="AA9" s="1803"/>
      <c r="AB9" s="1802"/>
      <c r="AC9" s="1803"/>
      <c r="AD9" s="1802"/>
      <c r="AE9" s="1805"/>
      <c r="AF9" s="1808"/>
      <c r="AG9" s="1809"/>
      <c r="AH9" s="1810"/>
      <c r="AI9" s="1811"/>
      <c r="AJ9" s="1806"/>
      <c r="AK9" s="1803"/>
      <c r="AL9" s="1802"/>
      <c r="AM9" s="1803"/>
      <c r="AN9" s="1812"/>
      <c r="AO9" s="1874"/>
    </row>
    <row r="10" ht="18.25" customHeight="1">
      <c r="A10" s="1813"/>
      <c r="B10" s="1831">
        <v>43469</v>
      </c>
      <c r="C10" s="1832"/>
      <c r="D10" s="1848"/>
      <c r="E10" s="1834"/>
      <c r="F10" s="1835"/>
      <c r="G10" s="1836"/>
      <c r="H10" s="1835"/>
      <c r="I10" s="1837"/>
      <c r="J10" s="1835"/>
      <c r="K10" s="1836"/>
      <c r="L10" s="1835"/>
      <c r="M10" s="1836"/>
      <c r="N10" s="1835"/>
      <c r="O10" s="1838"/>
      <c r="P10" s="1839"/>
      <c r="Q10" s="1836"/>
      <c r="R10" s="1835"/>
      <c r="S10" s="1836"/>
      <c r="T10" s="1835"/>
      <c r="U10" s="1836"/>
      <c r="V10" s="1835"/>
      <c r="W10" s="1838"/>
      <c r="X10" s="1839"/>
      <c r="Y10" s="1836"/>
      <c r="Z10" s="1835"/>
      <c r="AA10" s="1836"/>
      <c r="AB10" s="1835"/>
      <c r="AC10" s="1836"/>
      <c r="AD10" s="1835"/>
      <c r="AE10" s="1838"/>
      <c r="AF10" s="1840"/>
      <c r="AG10" s="1841"/>
      <c r="AH10" s="1842"/>
      <c r="AI10" s="1843"/>
      <c r="AJ10" s="1839"/>
      <c r="AK10" s="1836"/>
      <c r="AL10" s="1835"/>
      <c r="AM10" s="1836"/>
      <c r="AN10" s="1849"/>
      <c r="AO10" s="1877"/>
    </row>
    <row r="11" ht="18.25" customHeight="1">
      <c r="A11" s="1813"/>
      <c r="B11" s="1831">
        <v>43470</v>
      </c>
      <c r="C11" s="1832"/>
      <c r="D11" s="1848"/>
      <c r="E11" s="1834"/>
      <c r="F11" s="1835"/>
      <c r="G11" s="1836"/>
      <c r="H11" s="1835"/>
      <c r="I11" s="1837"/>
      <c r="J11" s="1835"/>
      <c r="K11" s="1836"/>
      <c r="L11" s="1835"/>
      <c r="M11" s="1836"/>
      <c r="N11" s="1835"/>
      <c r="O11" s="1838"/>
      <c r="P11" s="1839"/>
      <c r="Q11" s="1836"/>
      <c r="R11" s="1835"/>
      <c r="S11" s="1836"/>
      <c r="T11" s="1835"/>
      <c r="U11" s="1836"/>
      <c r="V11" s="1835"/>
      <c r="W11" s="1838"/>
      <c r="X11" s="1839"/>
      <c r="Y11" s="1836"/>
      <c r="Z11" s="1835"/>
      <c r="AA11" s="1836"/>
      <c r="AB11" s="1835"/>
      <c r="AC11" s="1836"/>
      <c r="AD11" s="1835"/>
      <c r="AE11" s="1838"/>
      <c r="AF11" s="1840"/>
      <c r="AG11" s="1841"/>
      <c r="AH11" s="1842"/>
      <c r="AI11" s="1843"/>
      <c r="AJ11" s="1839"/>
      <c r="AK11" s="1836"/>
      <c r="AL11" s="1835"/>
      <c r="AM11" s="1836"/>
      <c r="AN11" s="1849"/>
      <c r="AO11" s="1877"/>
    </row>
    <row r="12" ht="18.25" customHeight="1">
      <c r="A12" s="1813"/>
      <c r="B12" s="1831">
        <v>43471</v>
      </c>
      <c r="C12" s="1832"/>
      <c r="D12" s="1848"/>
      <c r="E12" s="1834"/>
      <c r="F12" s="1835"/>
      <c r="G12" s="1836"/>
      <c r="H12" s="1835"/>
      <c r="I12" s="1837"/>
      <c r="J12" s="1835"/>
      <c r="K12" s="1836"/>
      <c r="L12" s="1835"/>
      <c r="M12" s="1836"/>
      <c r="N12" s="1835"/>
      <c r="O12" s="1838"/>
      <c r="P12" s="1839"/>
      <c r="Q12" s="1836"/>
      <c r="R12" s="1835"/>
      <c r="S12" s="1836"/>
      <c r="T12" s="1835"/>
      <c r="U12" s="1836"/>
      <c r="V12" s="1835"/>
      <c r="W12" s="1838"/>
      <c r="X12" s="1839"/>
      <c r="Y12" s="1836"/>
      <c r="Z12" s="1835"/>
      <c r="AA12" s="1836"/>
      <c r="AB12" s="1835"/>
      <c r="AC12" s="1836"/>
      <c r="AD12" s="1835"/>
      <c r="AE12" s="1838"/>
      <c r="AF12" s="1840"/>
      <c r="AG12" s="1841"/>
      <c r="AH12" s="1842"/>
      <c r="AI12" s="1843"/>
      <c r="AJ12" s="1839"/>
      <c r="AK12" s="1836"/>
      <c r="AL12" s="1835"/>
      <c r="AM12" s="1836"/>
      <c r="AN12" s="1849"/>
      <c r="AO12" s="1877"/>
    </row>
    <row r="13" ht="18.25" customHeight="1">
      <c r="A13" s="1813"/>
      <c r="B13" s="1831">
        <v>43639</v>
      </c>
      <c r="C13" s="1832"/>
      <c r="D13" s="1848"/>
      <c r="E13" s="1834"/>
      <c r="F13" s="1835"/>
      <c r="G13" s="1836"/>
      <c r="H13" s="1835"/>
      <c r="I13" s="1837"/>
      <c r="J13" s="1835"/>
      <c r="K13" s="1836"/>
      <c r="L13" s="1835"/>
      <c r="M13" s="1836"/>
      <c r="N13" s="1835"/>
      <c r="O13" s="1838"/>
      <c r="P13" s="1844">
        <v>3</v>
      </c>
      <c r="Q13" s="1841">
        <v>3</v>
      </c>
      <c r="R13" s="1842">
        <v>3</v>
      </c>
      <c r="S13" s="1841">
        <v>3</v>
      </c>
      <c r="T13" s="1842">
        <v>2</v>
      </c>
      <c r="U13" s="1841">
        <v>3</v>
      </c>
      <c r="V13" s="1842">
        <v>2</v>
      </c>
      <c r="W13" s="1850">
        <v>19</v>
      </c>
      <c r="X13" s="1839"/>
      <c r="Y13" s="1836"/>
      <c r="Z13" s="1835"/>
      <c r="AA13" s="1836"/>
      <c r="AB13" s="1835"/>
      <c r="AC13" s="1836"/>
      <c r="AD13" s="1835"/>
      <c r="AE13" s="1838"/>
      <c r="AF13" s="1840"/>
      <c r="AG13" s="1841"/>
      <c r="AH13" s="1842"/>
      <c r="AI13" s="1843"/>
      <c r="AJ13" s="1839"/>
      <c r="AK13" s="1836"/>
      <c r="AL13" s="1835"/>
      <c r="AM13" s="1836"/>
      <c r="AN13" s="1849"/>
      <c r="AO13" s="1877"/>
    </row>
    <row r="14" ht="18.25" customHeight="1">
      <c r="A14" s="1813"/>
      <c r="B14" s="1831">
        <v>43646</v>
      </c>
      <c r="C14" s="1832"/>
      <c r="D14" s="1833">
        <v>66.59999999999999</v>
      </c>
      <c r="E14" s="1851">
        <v>186</v>
      </c>
      <c r="F14" s="1842">
        <v>36.9</v>
      </c>
      <c r="G14" s="1841">
        <v>2</v>
      </c>
      <c r="H14" s="1842">
        <v>64.59999999999999</v>
      </c>
      <c r="I14" s="1837">
        <v>0.03</v>
      </c>
      <c r="J14" s="1842">
        <v>28</v>
      </c>
      <c r="K14" s="1841">
        <v>28</v>
      </c>
      <c r="L14" s="1842">
        <v>83.90000000000001</v>
      </c>
      <c r="M14" s="1841">
        <v>74</v>
      </c>
      <c r="N14" s="1842">
        <v>47.5</v>
      </c>
      <c r="O14" s="1850">
        <v>49.5</v>
      </c>
      <c r="P14" s="1839"/>
      <c r="Q14" s="1836"/>
      <c r="R14" s="1835"/>
      <c r="S14" s="1836"/>
      <c r="T14" s="1835"/>
      <c r="U14" s="1836"/>
      <c r="V14" s="1835"/>
      <c r="W14" s="1838"/>
      <c r="X14" s="1844">
        <v>54</v>
      </c>
      <c r="Y14" s="1841">
        <v>234</v>
      </c>
      <c r="Z14" s="1842">
        <v>193</v>
      </c>
      <c r="AA14" s="1841">
        <v>200</v>
      </c>
      <c r="AB14" s="1835"/>
      <c r="AC14" s="1836"/>
      <c r="AD14" s="1835"/>
      <c r="AE14" s="1838"/>
      <c r="AF14" s="1840"/>
      <c r="AG14" s="1841"/>
      <c r="AH14" s="1842"/>
      <c r="AI14" s="1843"/>
      <c r="AJ14" s="1844">
        <v>70</v>
      </c>
      <c r="AK14" s="1841">
        <v>75</v>
      </c>
      <c r="AL14" s="1842">
        <v>6</v>
      </c>
      <c r="AM14" s="1841">
        <v>105</v>
      </c>
      <c r="AN14" s="1845">
        <v>75</v>
      </c>
      <c r="AO14" s="1877"/>
    </row>
    <row r="15" ht="18.25" customHeight="1">
      <c r="A15" s="1813"/>
      <c r="B15" s="1831">
        <v>43673</v>
      </c>
      <c r="C15" s="1832"/>
      <c r="D15" s="1848"/>
      <c r="E15" s="1834"/>
      <c r="F15" s="1835"/>
      <c r="G15" s="1836"/>
      <c r="H15" s="1835"/>
      <c r="I15" s="1837"/>
      <c r="J15" s="1835"/>
      <c r="K15" s="1836"/>
      <c r="L15" s="1835"/>
      <c r="M15" s="1836"/>
      <c r="N15" s="1835"/>
      <c r="O15" s="1838"/>
      <c r="P15" s="1839"/>
      <c r="Q15" s="1836"/>
      <c r="R15" s="1835"/>
      <c r="S15" s="1836"/>
      <c r="T15" s="1835"/>
      <c r="U15" s="1836"/>
      <c r="V15" s="1835"/>
      <c r="W15" s="1838"/>
      <c r="X15" s="1839"/>
      <c r="Y15" s="1836"/>
      <c r="Z15" s="1835"/>
      <c r="AA15" s="1836"/>
      <c r="AB15" s="1835"/>
      <c r="AC15" s="1836"/>
      <c r="AD15" s="1835"/>
      <c r="AE15" s="1838"/>
      <c r="AF15" s="1840"/>
      <c r="AG15" s="1853"/>
      <c r="AH15" s="1854"/>
      <c r="AI15" s="1843"/>
      <c r="AJ15" s="1839"/>
      <c r="AK15" s="1836"/>
      <c r="AL15" s="1835"/>
      <c r="AM15" s="1836"/>
      <c r="AN15" s="1849"/>
      <c r="AO15" s="1877"/>
    </row>
    <row r="16" ht="18.25" customHeight="1">
      <c r="A16" s="1813"/>
      <c r="B16" s="1814">
        <v>43693</v>
      </c>
      <c r="C16" s="1815"/>
      <c r="D16" s="1846"/>
      <c r="E16" s="1817"/>
      <c r="F16" s="1818"/>
      <c r="G16" s="1819"/>
      <c r="H16" s="1818"/>
      <c r="I16" s="1820"/>
      <c r="J16" s="1818"/>
      <c r="K16" s="1819"/>
      <c r="L16" s="1818"/>
      <c r="M16" s="1819"/>
      <c r="N16" s="1818"/>
      <c r="O16" s="1821"/>
      <c r="P16" s="1822"/>
      <c r="Q16" s="1819"/>
      <c r="R16" s="1818"/>
      <c r="S16" s="1819"/>
      <c r="T16" s="1818"/>
      <c r="U16" s="1819"/>
      <c r="V16" s="1818"/>
      <c r="W16" s="1821"/>
      <c r="X16" s="1822"/>
      <c r="Y16" s="1819"/>
      <c r="Z16" s="1818"/>
      <c r="AA16" s="1819"/>
      <c r="AB16" s="1818"/>
      <c r="AC16" s="1819"/>
      <c r="AD16" s="1818"/>
      <c r="AE16" s="1821"/>
      <c r="AF16" s="1824">
        <v>3.55324074074074e-05</v>
      </c>
      <c r="AG16" s="1847">
        <v>13.5</v>
      </c>
      <c r="AH16" s="1826"/>
      <c r="AI16" s="1827">
        <v>0.0001996527777777778</v>
      </c>
      <c r="AJ16" s="1822"/>
      <c r="AK16" s="1819"/>
      <c r="AL16" s="1818"/>
      <c r="AM16" s="1819"/>
      <c r="AN16" s="1828"/>
      <c r="AO16" s="1875"/>
    </row>
    <row r="17" ht="18.25" customHeight="1">
      <c r="A17" s="1813"/>
      <c r="B17" s="1798">
        <v>43837</v>
      </c>
      <c r="C17" s="1799"/>
      <c r="D17" s="1800">
        <v>69.3</v>
      </c>
      <c r="E17" s="1878">
        <v>188</v>
      </c>
      <c r="F17" s="1810">
        <v>38.5</v>
      </c>
      <c r="G17" s="1809">
        <v>2.1</v>
      </c>
      <c r="H17" s="1810">
        <v>67.2</v>
      </c>
      <c r="I17" s="1859">
        <v>0.03</v>
      </c>
      <c r="J17" s="1810">
        <v>31</v>
      </c>
      <c r="K17" s="1809">
        <v>30</v>
      </c>
      <c r="L17" s="1810">
        <v>89</v>
      </c>
      <c r="M17" s="1809">
        <v>75</v>
      </c>
      <c r="N17" s="1810">
        <v>51</v>
      </c>
      <c r="O17" s="1860">
        <v>50</v>
      </c>
      <c r="P17" s="1807">
        <v>3</v>
      </c>
      <c r="Q17" s="1809">
        <v>3</v>
      </c>
      <c r="R17" s="1810">
        <v>3</v>
      </c>
      <c r="S17" s="1809">
        <v>3</v>
      </c>
      <c r="T17" s="1810">
        <v>2</v>
      </c>
      <c r="U17" s="1809">
        <v>3</v>
      </c>
      <c r="V17" s="1810">
        <v>3</v>
      </c>
      <c r="W17" s="1860">
        <v>20</v>
      </c>
      <c r="X17" s="1807">
        <v>50</v>
      </c>
      <c r="Y17" s="1809">
        <v>233</v>
      </c>
      <c r="Z17" s="1810">
        <v>199</v>
      </c>
      <c r="AA17" s="1809">
        <v>203</v>
      </c>
      <c r="AB17" s="1802"/>
      <c r="AC17" s="1803"/>
      <c r="AD17" s="1802"/>
      <c r="AE17" s="1805"/>
      <c r="AF17" s="1808">
        <v>3.402777777777778e-05</v>
      </c>
      <c r="AG17" s="1809">
        <v>13</v>
      </c>
      <c r="AH17" s="1810"/>
      <c r="AI17" s="1811">
        <v>0.0001915509259259259</v>
      </c>
      <c r="AJ17" s="1807">
        <v>80</v>
      </c>
      <c r="AK17" s="1809">
        <v>75</v>
      </c>
      <c r="AL17" s="1810">
        <v>17</v>
      </c>
      <c r="AM17" s="1809">
        <v>149</v>
      </c>
      <c r="AN17" s="1830">
        <v>89</v>
      </c>
      <c r="AO17" s="1874"/>
    </row>
    <row r="18" ht="18.25" customHeight="1">
      <c r="A18" s="1813"/>
      <c r="B18" s="1831">
        <v>43982</v>
      </c>
      <c r="C18" s="1832"/>
      <c r="D18" s="1848"/>
      <c r="E18" s="1834"/>
      <c r="F18" s="1835"/>
      <c r="G18" s="1836"/>
      <c r="H18" s="1835"/>
      <c r="I18" s="1837"/>
      <c r="J18" s="1835"/>
      <c r="K18" s="1836"/>
      <c r="L18" s="1835"/>
      <c r="M18" s="1836"/>
      <c r="N18" s="1835"/>
      <c r="O18" s="1838"/>
      <c r="P18" s="1839"/>
      <c r="Q18" s="1836"/>
      <c r="R18" s="1835"/>
      <c r="S18" s="1836"/>
      <c r="T18" s="1835"/>
      <c r="U18" s="1836"/>
      <c r="V18" s="1835"/>
      <c r="W18" s="1838"/>
      <c r="X18" s="1839"/>
      <c r="Y18" s="1836"/>
      <c r="Z18" s="1835"/>
      <c r="AA18" s="1836"/>
      <c r="AB18" s="1835"/>
      <c r="AC18" s="1836"/>
      <c r="AD18" s="1835"/>
      <c r="AE18" s="1838"/>
      <c r="AF18" s="1840"/>
      <c r="AG18" s="1841"/>
      <c r="AH18" s="1842"/>
      <c r="AI18" s="1843"/>
      <c r="AJ18" s="1844">
        <v>80</v>
      </c>
      <c r="AK18" s="1841">
        <v>87.5</v>
      </c>
      <c r="AL18" s="1842">
        <v>20</v>
      </c>
      <c r="AM18" s="1841">
        <v>118</v>
      </c>
      <c r="AN18" s="1845">
        <v>87.5</v>
      </c>
      <c r="AO18" s="1877"/>
    </row>
    <row r="19" ht="18.25" customHeight="1">
      <c r="A19" s="1813"/>
      <c r="B19" s="1831">
        <v>43983</v>
      </c>
      <c r="C19" s="1832"/>
      <c r="D19" s="1848"/>
      <c r="E19" s="1834"/>
      <c r="F19" s="1835"/>
      <c r="G19" s="1836"/>
      <c r="H19" s="1835"/>
      <c r="I19" s="1837"/>
      <c r="J19" s="1835"/>
      <c r="K19" s="1836"/>
      <c r="L19" s="1835"/>
      <c r="M19" s="1836"/>
      <c r="N19" s="1835"/>
      <c r="O19" s="1838"/>
      <c r="P19" s="1839"/>
      <c r="Q19" s="1836"/>
      <c r="R19" s="1835"/>
      <c r="S19" s="1836"/>
      <c r="T19" s="1835"/>
      <c r="U19" s="1836"/>
      <c r="V19" s="1835"/>
      <c r="W19" s="1838"/>
      <c r="X19" s="1839"/>
      <c r="Y19" s="1836"/>
      <c r="Z19" s="1835"/>
      <c r="AA19" s="1836"/>
      <c r="AB19" s="1842">
        <v>48.3</v>
      </c>
      <c r="AC19" s="1841">
        <v>39.3</v>
      </c>
      <c r="AD19" s="1835"/>
      <c r="AE19" s="1838"/>
      <c r="AF19" s="1840"/>
      <c r="AG19" s="1841"/>
      <c r="AH19" s="1842"/>
      <c r="AI19" s="1843"/>
      <c r="AJ19" s="1839"/>
      <c r="AK19" s="1836"/>
      <c r="AL19" s="1835"/>
      <c r="AM19" s="1836"/>
      <c r="AN19" s="1849"/>
      <c r="AO19" s="1877"/>
    </row>
    <row r="20" ht="18.25" customHeight="1">
      <c r="A20" s="1813"/>
      <c r="B20" s="1831">
        <v>44031</v>
      </c>
      <c r="C20" s="1832"/>
      <c r="D20" s="1848"/>
      <c r="E20" s="1834"/>
      <c r="F20" s="1835"/>
      <c r="G20" s="1836"/>
      <c r="H20" s="1835"/>
      <c r="I20" s="1837"/>
      <c r="J20" s="1835"/>
      <c r="K20" s="1836"/>
      <c r="L20" s="1835"/>
      <c r="M20" s="1836"/>
      <c r="N20" s="1835"/>
      <c r="O20" s="1838"/>
      <c r="P20" s="1839"/>
      <c r="Q20" s="1836"/>
      <c r="R20" s="1835"/>
      <c r="S20" s="1836"/>
      <c r="T20" s="1835"/>
      <c r="U20" s="1836"/>
      <c r="V20" s="1835"/>
      <c r="W20" s="1838"/>
      <c r="X20" s="1844">
        <v>84</v>
      </c>
      <c r="Y20" s="1841">
        <v>287</v>
      </c>
      <c r="Z20" s="1842">
        <v>240</v>
      </c>
      <c r="AA20" s="1841">
        <v>237</v>
      </c>
      <c r="AB20" s="1835"/>
      <c r="AC20" s="1836"/>
      <c r="AD20" s="1835"/>
      <c r="AE20" s="1838"/>
      <c r="AF20" s="1840"/>
      <c r="AG20" s="1841"/>
      <c r="AH20" s="1842"/>
      <c r="AI20" s="1843"/>
      <c r="AJ20" s="1844">
        <v>80</v>
      </c>
      <c r="AK20" s="1841">
        <v>84</v>
      </c>
      <c r="AL20" s="1842">
        <v>21</v>
      </c>
      <c r="AM20" s="1841">
        <v>138.5</v>
      </c>
      <c r="AN20" s="1845">
        <v>89</v>
      </c>
      <c r="AO20" s="1877"/>
    </row>
    <row r="21" ht="18.25" customHeight="1">
      <c r="A21" s="1813"/>
      <c r="B21" s="1831">
        <v>44034</v>
      </c>
      <c r="C21" s="1832"/>
      <c r="D21" s="1848"/>
      <c r="E21" s="1834"/>
      <c r="F21" s="1835"/>
      <c r="G21" s="1836"/>
      <c r="H21" s="1835"/>
      <c r="I21" s="1837"/>
      <c r="J21" s="1835"/>
      <c r="K21" s="1836"/>
      <c r="L21" s="1835"/>
      <c r="M21" s="1836"/>
      <c r="N21" s="1835"/>
      <c r="O21" s="1838"/>
      <c r="P21" s="1839"/>
      <c r="Q21" s="1836"/>
      <c r="R21" s="1835"/>
      <c r="S21" s="1836"/>
      <c r="T21" s="1835"/>
      <c r="U21" s="1836"/>
      <c r="V21" s="1835"/>
      <c r="W21" s="1838"/>
      <c r="X21" s="1839"/>
      <c r="Y21" s="1836"/>
      <c r="Z21" s="1835"/>
      <c r="AA21" s="1836"/>
      <c r="AB21" s="1842">
        <v>50.5</v>
      </c>
      <c r="AC21" s="1841">
        <v>40.5</v>
      </c>
      <c r="AD21" s="1835"/>
      <c r="AE21" s="1838"/>
      <c r="AF21" s="1840">
        <v>3.472222222222222e-05</v>
      </c>
      <c r="AG21" s="1876">
        <v>12</v>
      </c>
      <c r="AH21" s="1842"/>
      <c r="AI21" s="1843"/>
      <c r="AJ21" s="1839"/>
      <c r="AK21" s="1836"/>
      <c r="AL21" s="1835"/>
      <c r="AM21" s="1836"/>
      <c r="AN21" s="1849"/>
      <c r="AO21" s="1877"/>
    </row>
    <row r="22" ht="18.25" customHeight="1">
      <c r="A22" s="1813"/>
      <c r="B22" s="1831">
        <v>44055</v>
      </c>
      <c r="C22" s="1832"/>
      <c r="D22" s="1848"/>
      <c r="E22" s="1834"/>
      <c r="F22" s="1835"/>
      <c r="G22" s="1836"/>
      <c r="H22" s="1835"/>
      <c r="I22" s="1837"/>
      <c r="J22" s="1835"/>
      <c r="K22" s="1836"/>
      <c r="L22" s="1835"/>
      <c r="M22" s="1836"/>
      <c r="N22" s="1835"/>
      <c r="O22" s="1838"/>
      <c r="P22" s="1839"/>
      <c r="Q22" s="1836"/>
      <c r="R22" s="1835"/>
      <c r="S22" s="1836"/>
      <c r="T22" s="1835"/>
      <c r="U22" s="1836"/>
      <c r="V22" s="1835"/>
      <c r="W22" s="1838"/>
      <c r="X22" s="1839"/>
      <c r="Y22" s="1836"/>
      <c r="Z22" s="1835"/>
      <c r="AA22" s="1836"/>
      <c r="AB22" s="1835"/>
      <c r="AC22" s="1836"/>
      <c r="AD22" s="1835"/>
      <c r="AE22" s="1838"/>
      <c r="AF22" s="1840"/>
      <c r="AG22" s="1841"/>
      <c r="AH22" s="1842"/>
      <c r="AI22" s="1843"/>
      <c r="AJ22" s="1844">
        <v>80</v>
      </c>
      <c r="AK22" s="1836"/>
      <c r="AL22" s="1842">
        <v>21</v>
      </c>
      <c r="AM22" s="1836"/>
      <c r="AN22" s="1849"/>
      <c r="AO22" s="1877"/>
    </row>
    <row r="23" ht="18.25" customHeight="1">
      <c r="A23" s="1813"/>
      <c r="B23" s="1831">
        <v>44041</v>
      </c>
      <c r="C23" s="1832"/>
      <c r="D23" s="1848"/>
      <c r="E23" s="1834"/>
      <c r="F23" s="1835"/>
      <c r="G23" s="1836"/>
      <c r="H23" s="1835"/>
      <c r="I23" s="1837"/>
      <c r="J23" s="1835"/>
      <c r="K23" s="1836"/>
      <c r="L23" s="1835"/>
      <c r="M23" s="1836"/>
      <c r="N23" s="1835"/>
      <c r="O23" s="1838"/>
      <c r="P23" s="1844">
        <v>3</v>
      </c>
      <c r="Q23" s="1841">
        <v>3</v>
      </c>
      <c r="R23" s="1842">
        <v>3</v>
      </c>
      <c r="S23" s="1841">
        <v>0</v>
      </c>
      <c r="T23" s="1842">
        <v>0</v>
      </c>
      <c r="U23" s="1841">
        <v>0</v>
      </c>
      <c r="V23" s="1842">
        <v>0</v>
      </c>
      <c r="W23" s="1850">
        <v>9</v>
      </c>
      <c r="X23" s="1839"/>
      <c r="Y23" s="1836"/>
      <c r="Z23" s="1835"/>
      <c r="AA23" s="1836"/>
      <c r="AB23" s="1835"/>
      <c r="AC23" s="1836"/>
      <c r="AD23" s="1835"/>
      <c r="AE23" s="1838"/>
      <c r="AF23" s="1840"/>
      <c r="AG23" s="1841"/>
      <c r="AH23" s="1842"/>
      <c r="AI23" s="1843"/>
      <c r="AJ23" s="1839"/>
      <c r="AK23" s="1836"/>
      <c r="AL23" s="1835"/>
      <c r="AM23" s="1836"/>
      <c r="AN23" s="1849"/>
      <c r="AO23" s="1877"/>
    </row>
    <row r="24" ht="18.25" customHeight="1">
      <c r="A24" s="1813"/>
      <c r="B24" s="1831">
        <v>44136</v>
      </c>
      <c r="C24" s="1832"/>
      <c r="D24" s="1833">
        <v>70.2</v>
      </c>
      <c r="E24" s="1834"/>
      <c r="F24" s="1835"/>
      <c r="G24" s="1836"/>
      <c r="H24" s="1835"/>
      <c r="I24" s="1837"/>
      <c r="J24" s="1842">
        <v>30</v>
      </c>
      <c r="K24" s="1841">
        <v>30</v>
      </c>
      <c r="L24" s="1842">
        <v>86</v>
      </c>
      <c r="M24" s="1836"/>
      <c r="N24" s="1842">
        <v>48.5</v>
      </c>
      <c r="O24" s="1850">
        <v>51</v>
      </c>
      <c r="P24" s="1839"/>
      <c r="Q24" s="1836"/>
      <c r="R24" s="1835"/>
      <c r="S24" s="1836"/>
      <c r="T24" s="1835"/>
      <c r="U24" s="1836"/>
      <c r="V24" s="1835"/>
      <c r="W24" s="1838"/>
      <c r="X24" s="1839"/>
      <c r="Y24" s="1836"/>
      <c r="Z24" s="1835"/>
      <c r="AA24" s="1836"/>
      <c r="AB24" s="1835"/>
      <c r="AC24" s="1836"/>
      <c r="AD24" s="1835"/>
      <c r="AE24" s="1838"/>
      <c r="AF24" s="1840"/>
      <c r="AG24" s="1841"/>
      <c r="AH24" s="1842"/>
      <c r="AI24" s="1843"/>
      <c r="AJ24" s="1839"/>
      <c r="AK24" s="1836"/>
      <c r="AL24" s="1835"/>
      <c r="AM24" s="1836"/>
      <c r="AN24" s="1849"/>
      <c r="AO24" s="1877"/>
    </row>
    <row r="25" ht="18.25" customHeight="1">
      <c r="A25" s="1813"/>
      <c r="B25" s="1814">
        <v>44167</v>
      </c>
      <c r="C25" s="1815"/>
      <c r="D25" s="1816">
        <v>75</v>
      </c>
      <c r="E25" s="1817"/>
      <c r="F25" s="1818"/>
      <c r="G25" s="1819"/>
      <c r="H25" s="1818"/>
      <c r="I25" s="1820"/>
      <c r="J25" s="1826">
        <v>30.5</v>
      </c>
      <c r="K25" s="1825">
        <v>31</v>
      </c>
      <c r="L25" s="1826">
        <v>95</v>
      </c>
      <c r="M25" s="1819"/>
      <c r="N25" s="1826">
        <v>52.5</v>
      </c>
      <c r="O25" s="1857">
        <v>54</v>
      </c>
      <c r="P25" s="1822"/>
      <c r="Q25" s="1819"/>
      <c r="R25" s="1818"/>
      <c r="S25" s="1819"/>
      <c r="T25" s="1818"/>
      <c r="U25" s="1819"/>
      <c r="V25" s="1818"/>
      <c r="W25" s="1821"/>
      <c r="X25" s="1822"/>
      <c r="Y25" s="1819"/>
      <c r="Z25" s="1818"/>
      <c r="AA25" s="1819"/>
      <c r="AB25" s="1818"/>
      <c r="AC25" s="1819"/>
      <c r="AD25" s="1818"/>
      <c r="AE25" s="1821"/>
      <c r="AF25" s="1824"/>
      <c r="AG25" s="1825"/>
      <c r="AH25" s="1826"/>
      <c r="AI25" s="1827"/>
      <c r="AJ25" s="1823">
        <v>92</v>
      </c>
      <c r="AK25" s="1825">
        <v>84.5</v>
      </c>
      <c r="AL25" s="1826">
        <v>19</v>
      </c>
      <c r="AM25" s="1825">
        <v>132.5</v>
      </c>
      <c r="AN25" s="1858">
        <v>100</v>
      </c>
      <c r="AO25" s="1875"/>
    </row>
    <row r="26" ht="18.25" customHeight="1">
      <c r="A26" s="1861"/>
      <c r="B26" s="1862">
        <v>44209</v>
      </c>
      <c r="C26" s="1799"/>
      <c r="D26" s="1800">
        <v>73</v>
      </c>
      <c r="E26" s="1801"/>
      <c r="F26" s="1802"/>
      <c r="G26" s="1803"/>
      <c r="H26" s="1802"/>
      <c r="I26" s="1804"/>
      <c r="J26" s="1802"/>
      <c r="K26" s="1803"/>
      <c r="L26" s="1802"/>
      <c r="M26" s="1803"/>
      <c r="N26" s="1802"/>
      <c r="O26" s="1805"/>
      <c r="P26" s="1806"/>
      <c r="Q26" s="1803"/>
      <c r="R26" s="1802"/>
      <c r="S26" s="1803"/>
      <c r="T26" s="1802"/>
      <c r="U26" s="1803"/>
      <c r="V26" s="1802"/>
      <c r="W26" s="1805"/>
      <c r="X26" s="1806"/>
      <c r="Y26" s="1803"/>
      <c r="Z26" s="1802"/>
      <c r="AA26" s="1803"/>
      <c r="AB26" s="1802"/>
      <c r="AC26" s="1803"/>
      <c r="AD26" s="1802"/>
      <c r="AE26" s="1805"/>
      <c r="AF26" s="1808"/>
      <c r="AG26" s="1809">
        <v>12.5</v>
      </c>
      <c r="AH26" s="1810">
        <v>130</v>
      </c>
      <c r="AI26" s="1811"/>
      <c r="AJ26" s="1806"/>
      <c r="AK26" s="1803"/>
      <c r="AL26" s="1802"/>
      <c r="AM26" s="1803"/>
      <c r="AN26" s="1802"/>
      <c r="AO26" s="1802"/>
    </row>
    <row r="27" ht="18.25" customHeight="1">
      <c r="A27" s="1861"/>
      <c r="B27" s="1863">
        <v>44258</v>
      </c>
      <c r="C27" s="1832"/>
      <c r="D27" s="1833">
        <v>74</v>
      </c>
      <c r="E27" s="1851">
        <v>187</v>
      </c>
      <c r="F27" s="1835"/>
      <c r="G27" s="1836"/>
      <c r="H27" s="1835"/>
      <c r="I27" s="1837"/>
      <c r="J27" s="1835"/>
      <c r="K27" s="1836"/>
      <c r="L27" s="1835"/>
      <c r="M27" s="1836"/>
      <c r="N27" s="1835"/>
      <c r="O27" s="1838"/>
      <c r="P27" s="1839"/>
      <c r="Q27" s="1836"/>
      <c r="R27" s="1835"/>
      <c r="S27" s="1836"/>
      <c r="T27" s="1835"/>
      <c r="U27" s="1836"/>
      <c r="V27" s="1835"/>
      <c r="W27" s="1838"/>
      <c r="X27" s="1839"/>
      <c r="Y27" s="1836"/>
      <c r="Z27" s="1835"/>
      <c r="AA27" s="1836"/>
      <c r="AB27" s="1835"/>
      <c r="AC27" s="1836"/>
      <c r="AD27" s="1835"/>
      <c r="AE27" s="1838"/>
      <c r="AF27" s="1840"/>
      <c r="AG27" s="1841"/>
      <c r="AH27" s="1842"/>
      <c r="AI27" s="1843"/>
      <c r="AJ27" s="1839"/>
      <c r="AK27" s="1836"/>
      <c r="AL27" s="1835"/>
      <c r="AM27" s="1836"/>
      <c r="AN27" s="1835"/>
      <c r="AO27" s="1835"/>
    </row>
    <row r="28" ht="18.25" customHeight="1">
      <c r="A28" s="1861"/>
      <c r="B28" s="1863">
        <v>44283</v>
      </c>
      <c r="C28" s="1832"/>
      <c r="D28" s="1848"/>
      <c r="E28" s="1834"/>
      <c r="F28" s="1835"/>
      <c r="G28" s="1836"/>
      <c r="H28" s="1835"/>
      <c r="I28" s="1837"/>
      <c r="J28" s="1835"/>
      <c r="K28" s="1836"/>
      <c r="L28" s="1835"/>
      <c r="M28" s="1836"/>
      <c r="N28" s="1835"/>
      <c r="O28" s="1838"/>
      <c r="P28" s="1839"/>
      <c r="Q28" s="1836"/>
      <c r="R28" s="1835"/>
      <c r="S28" s="1836"/>
      <c r="T28" s="1835"/>
      <c r="U28" s="1836"/>
      <c r="V28" s="1835"/>
      <c r="W28" s="1838"/>
      <c r="X28" s="1839"/>
      <c r="Y28" s="1836"/>
      <c r="Z28" s="1835"/>
      <c r="AA28" s="1836"/>
      <c r="AB28" s="1835"/>
      <c r="AC28" s="1836"/>
      <c r="AD28" s="1835"/>
      <c r="AE28" s="1838"/>
      <c r="AF28" s="1840"/>
      <c r="AG28" s="1841">
        <v>12.5</v>
      </c>
      <c r="AH28" s="1842"/>
      <c r="AI28" s="1843"/>
      <c r="AJ28" s="1844">
        <v>95</v>
      </c>
      <c r="AK28" s="1836"/>
      <c r="AL28" s="1842">
        <v>20</v>
      </c>
      <c r="AM28" s="1841">
        <v>75</v>
      </c>
      <c r="AN28" s="1842">
        <v>90</v>
      </c>
      <c r="AO28" s="1835"/>
    </row>
    <row r="29" ht="18.25" customHeight="1">
      <c r="A29" s="1861"/>
      <c r="B29" s="1863"/>
      <c r="C29" s="1832"/>
      <c r="D29" s="1848"/>
      <c r="E29" s="1834"/>
      <c r="F29" s="1835"/>
      <c r="G29" s="1836"/>
      <c r="H29" s="1835"/>
      <c r="I29" s="1837"/>
      <c r="J29" s="1835"/>
      <c r="K29" s="1836"/>
      <c r="L29" s="1835"/>
      <c r="M29" s="1836"/>
      <c r="N29" s="1835"/>
      <c r="O29" s="1838"/>
      <c r="P29" s="1839"/>
      <c r="Q29" s="1836"/>
      <c r="R29" s="1835"/>
      <c r="S29" s="1836"/>
      <c r="T29" s="1835"/>
      <c r="U29" s="1836"/>
      <c r="V29" s="1835"/>
      <c r="W29" s="1838"/>
      <c r="X29" s="1839"/>
      <c r="Y29" s="1836"/>
      <c r="Z29" s="1835"/>
      <c r="AA29" s="1836"/>
      <c r="AB29" s="1835"/>
      <c r="AC29" s="1836"/>
      <c r="AD29" s="1835"/>
      <c r="AE29" s="1838"/>
      <c r="AF29" s="1840"/>
      <c r="AG29" s="1841"/>
      <c r="AH29" s="1842"/>
      <c r="AI29" s="1843"/>
      <c r="AJ29" s="1839"/>
      <c r="AK29" s="1836"/>
      <c r="AL29" s="1835"/>
      <c r="AM29" s="1836"/>
      <c r="AN29" s="1835"/>
      <c r="AO29" s="1835"/>
    </row>
    <row r="30" ht="18.25" customHeight="1">
      <c r="A30" s="1861"/>
      <c r="B30" s="1863"/>
      <c r="C30" s="1832"/>
      <c r="D30" s="1848"/>
      <c r="E30" s="1834"/>
      <c r="F30" s="1835"/>
      <c r="G30" s="1836"/>
      <c r="H30" s="1835"/>
      <c r="I30" s="1837"/>
      <c r="J30" s="1835"/>
      <c r="K30" s="1836"/>
      <c r="L30" s="1835"/>
      <c r="M30" s="1836"/>
      <c r="N30" s="1835"/>
      <c r="O30" s="1838"/>
      <c r="P30" s="1839"/>
      <c r="Q30" s="1836"/>
      <c r="R30" s="1835"/>
      <c r="S30" s="1836"/>
      <c r="T30" s="1835"/>
      <c r="U30" s="1836"/>
      <c r="V30" s="1835"/>
      <c r="W30" s="1838"/>
      <c r="X30" s="1839"/>
      <c r="Y30" s="1836"/>
      <c r="Z30" s="1835"/>
      <c r="AA30" s="1836"/>
      <c r="AB30" s="1835"/>
      <c r="AC30" s="1836"/>
      <c r="AD30" s="1835"/>
      <c r="AE30" s="1838"/>
      <c r="AF30" s="1840"/>
      <c r="AG30" s="1841"/>
      <c r="AH30" s="1842"/>
      <c r="AI30" s="1843"/>
      <c r="AJ30" s="1839"/>
      <c r="AK30" s="1836"/>
      <c r="AL30" s="1835"/>
      <c r="AM30" s="1836"/>
      <c r="AN30" s="1835"/>
      <c r="AO30" s="1835"/>
    </row>
    <row r="31" ht="18.25" customHeight="1">
      <c r="A31" t="s" s="1864">
        <v>460</v>
      </c>
      <c r="B31" s="1865"/>
      <c r="C31" s="1866"/>
      <c r="D31" s="1842">
        <f>MAX(D4:D29)</f>
        <v>75</v>
      </c>
      <c r="E31" s="1841">
        <f>MAX(E4:E29)</f>
        <v>188</v>
      </c>
      <c r="F31" s="1842">
        <f>MAX(F4:F29)</f>
        <v>38.5</v>
      </c>
      <c r="G31" s="1841">
        <f>MAX(G4:G29)</f>
        <v>2.1</v>
      </c>
      <c r="H31" s="1842">
        <f>MAX(H4:H29)</f>
        <v>67.2</v>
      </c>
      <c r="I31" s="1852">
        <f>MAX(I4:I29)</f>
        <v>0.03</v>
      </c>
      <c r="J31" s="1842">
        <f>MAX(J4:J29)</f>
        <v>31</v>
      </c>
      <c r="K31" s="1841">
        <f>MAX(K4:K29)</f>
        <v>31</v>
      </c>
      <c r="L31" s="1842">
        <f>MAX(L4:L29)</f>
        <v>95</v>
      </c>
      <c r="M31" s="1841">
        <f>MAX(M4:M29)</f>
        <v>75</v>
      </c>
      <c r="N31" s="1842">
        <f>MAX(N4:N29)</f>
        <v>52.5</v>
      </c>
      <c r="O31" s="1841">
        <f>MAX(O4:O29)</f>
        <v>54</v>
      </c>
      <c r="P31" s="1842">
        <f>MAX(P4:P29)</f>
        <v>3</v>
      </c>
      <c r="Q31" s="1841">
        <f>MAX(Q4:Q29)</f>
        <v>3</v>
      </c>
      <c r="R31" s="1842">
        <f>MAX(R4:R29)</f>
        <v>3</v>
      </c>
      <c r="S31" s="1841">
        <f>MAX(S4:S29)</f>
        <v>3</v>
      </c>
      <c r="T31" s="1842">
        <f>MAX(T4:T29)</f>
        <v>2</v>
      </c>
      <c r="U31" s="1841">
        <f>MAX(U4:U29)</f>
        <v>3</v>
      </c>
      <c r="V31" s="1842">
        <f>MAX(V4:V29)</f>
        <v>3</v>
      </c>
      <c r="W31" s="1841">
        <f>MAX(W4:W29)</f>
        <v>20</v>
      </c>
      <c r="X31" s="1842">
        <f>MAX(X4:X29)</f>
        <v>84</v>
      </c>
      <c r="Y31" s="1841">
        <f>MAX(Y4:Y29)</f>
        <v>287</v>
      </c>
      <c r="Z31" s="1842">
        <f>MAX(Z4:Z29)</f>
        <v>240</v>
      </c>
      <c r="AA31" s="1841">
        <f>MAX(AA4:AA29)</f>
        <v>237</v>
      </c>
      <c r="AB31" s="1842">
        <f>MAX(AB4:AB29)</f>
        <v>50.5</v>
      </c>
      <c r="AC31" s="1841">
        <f>MAX(AC4:AC29)</f>
        <v>40.5</v>
      </c>
      <c r="AD31" s="1842">
        <f>MAX(AD4:AD29)</f>
        <v>0</v>
      </c>
      <c r="AE31" s="1841">
        <f>MIN(AE4:AE30)</f>
        <v>0</v>
      </c>
      <c r="AF31" s="1867">
        <v>3.402777777777778e-05</v>
      </c>
      <c r="AG31" s="1841">
        <f>MAX(AG4:AG29)</f>
        <v>13.5</v>
      </c>
      <c r="AH31" s="1842">
        <f>MAX(AH4:AH29)</f>
        <v>130</v>
      </c>
      <c r="AI31" s="1868">
        <v>0.0001915509259259259</v>
      </c>
      <c r="AJ31" s="1842">
        <f>MAX(AJ4:AJ29)</f>
        <v>95</v>
      </c>
      <c r="AK31" s="1841">
        <f>MAX(AK4:AK29)</f>
        <v>87.5</v>
      </c>
      <c r="AL31" s="1842">
        <f>MAX(AL4:AL29)</f>
        <v>21</v>
      </c>
      <c r="AM31" s="1841">
        <f>MAX(AM4:AM29)</f>
        <v>149</v>
      </c>
      <c r="AN31" s="1842">
        <f>MAX(AN4:AN29)</f>
        <v>100</v>
      </c>
      <c r="AO31" s="1842">
        <f>MAX(AO4:AO29)</f>
        <v>0</v>
      </c>
    </row>
  </sheetData>
  <mergeCells count="8">
    <mergeCell ref="A1:AO1"/>
    <mergeCell ref="E2:O2"/>
    <mergeCell ref="P2:W2"/>
    <mergeCell ref="X2:AE2"/>
    <mergeCell ref="AF2:AI2"/>
    <mergeCell ref="A4:A29"/>
    <mergeCell ref="A31:B31"/>
    <mergeCell ref="AJ2:AO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Q30"/>
  <sheetViews>
    <sheetView workbookViewId="0" showGridLines="0" defaultGridColor="1">
      <pane topLeftCell="D1" xSplit="3" ySplit="0" activePane="topRight" state="frozen"/>
    </sheetView>
  </sheetViews>
  <sheetFormatPr defaultColWidth="16.3333" defaultRowHeight="19.9" customHeight="1" outlineLevelRow="0" outlineLevelCol="0"/>
  <cols>
    <col min="1" max="2" width="16.3516" style="1896" customWidth="1"/>
    <col min="3" max="3" width="16.5" style="1896" customWidth="1"/>
    <col min="4" max="43" width="16.3516" style="1896" customWidth="1"/>
    <col min="44" max="16384" width="16.3516" style="1896" customWidth="1"/>
  </cols>
  <sheetData>
    <row r="1" ht="21.2" customHeight="1">
      <c r="A1" t="s" s="521">
        <v>415</v>
      </c>
      <c r="B1" t="s" s="522">
        <v>473</v>
      </c>
      <c r="C1" t="s" s="1333">
        <v>179</v>
      </c>
      <c r="D1" t="s" s="1334">
        <v>180</v>
      </c>
      <c r="E1" s="1335"/>
      <c r="F1" t="s" s="1334">
        <v>181</v>
      </c>
      <c r="G1" s="1335"/>
      <c r="H1" t="s" s="1334">
        <v>182</v>
      </c>
      <c r="I1" s="1335"/>
      <c r="J1" t="s" s="1334">
        <v>183</v>
      </c>
      <c r="K1" s="1335"/>
      <c r="L1" t="s" s="1334">
        <v>184</v>
      </c>
      <c r="M1" s="1335"/>
      <c r="N1" t="s" s="1334">
        <v>185</v>
      </c>
      <c r="O1" s="1335"/>
      <c r="P1" t="s" s="1334">
        <v>186</v>
      </c>
      <c r="Q1" s="1335"/>
      <c r="R1" t="s" s="1334">
        <v>187</v>
      </c>
      <c r="S1" s="1335"/>
      <c r="T1" t="s" s="1334">
        <v>188</v>
      </c>
      <c r="U1" s="1335"/>
      <c r="V1" s="1761"/>
      <c r="W1" s="1335"/>
      <c r="X1" s="1762"/>
      <c r="Y1" s="1335"/>
      <c r="Z1" s="1762"/>
      <c r="AA1" s="1335"/>
      <c r="AB1" s="1762"/>
      <c r="AC1" s="1335"/>
      <c r="AD1" s="1762"/>
      <c r="AE1" s="1335"/>
      <c r="AF1" s="1762"/>
      <c r="AG1" s="1335"/>
      <c r="AH1" s="1762"/>
      <c r="AI1" s="1335"/>
      <c r="AJ1" s="1762"/>
      <c r="AK1" s="1335"/>
      <c r="AL1" s="1762"/>
      <c r="AM1" s="1335"/>
      <c r="AN1" s="1762"/>
      <c r="AO1" s="1335"/>
      <c r="AP1" s="1762"/>
      <c r="AQ1" s="1335"/>
    </row>
    <row r="2" ht="21.2" customHeight="1">
      <c r="A2" s="533"/>
      <c r="B2" s="534"/>
      <c r="C2" t="s" s="1341">
        <v>194</v>
      </c>
      <c r="D2" s="1342"/>
      <c r="E2" s="1343"/>
      <c r="F2" s="1342"/>
      <c r="G2" s="1343"/>
      <c r="H2" s="1344"/>
      <c r="I2" s="1733"/>
      <c r="J2" s="1344"/>
      <c r="K2" s="1733"/>
      <c r="L2" s="1344"/>
      <c r="M2" s="1733"/>
      <c r="N2" s="1344"/>
      <c r="O2" s="1733"/>
      <c r="P2" s="1344"/>
      <c r="Q2" s="1733"/>
      <c r="R2" s="1344"/>
      <c r="S2" s="1733"/>
      <c r="T2" s="1344"/>
      <c r="U2" s="1733"/>
      <c r="V2" s="1764"/>
      <c r="W2" s="1733"/>
      <c r="X2" s="1344"/>
      <c r="Y2" s="1733"/>
      <c r="Z2" s="1344"/>
      <c r="AA2" s="1733"/>
      <c r="AB2" s="1344"/>
      <c r="AC2" s="1733"/>
      <c r="AD2" s="1344"/>
      <c r="AE2" s="1733"/>
      <c r="AF2" s="1344"/>
      <c r="AG2" s="1733"/>
      <c r="AH2" s="1344"/>
      <c r="AI2" s="1733"/>
      <c r="AJ2" s="1344"/>
      <c r="AK2" s="1733"/>
      <c r="AL2" s="1344"/>
      <c r="AM2" s="1733"/>
      <c r="AN2" s="1344"/>
      <c r="AO2" s="1733"/>
      <c r="AP2" s="1344"/>
      <c r="AQ2" s="1733"/>
    </row>
    <row r="3" ht="21.2" customHeight="1">
      <c r="A3" t="s" s="545">
        <v>109</v>
      </c>
      <c r="B3" s="546"/>
      <c r="C3" t="s" s="1349">
        <v>203</v>
      </c>
      <c r="D3" t="s" s="545">
        <v>204</v>
      </c>
      <c r="E3" t="s" s="1349">
        <v>205</v>
      </c>
      <c r="F3" t="s" s="545">
        <v>204</v>
      </c>
      <c r="G3" t="s" s="1349">
        <v>205</v>
      </c>
      <c r="H3" t="s" s="1350">
        <v>204</v>
      </c>
      <c r="I3" t="s" s="1736">
        <v>205</v>
      </c>
      <c r="J3" t="s" s="1350">
        <v>204</v>
      </c>
      <c r="K3" t="s" s="1736">
        <v>205</v>
      </c>
      <c r="L3" t="s" s="1350">
        <v>204</v>
      </c>
      <c r="M3" t="s" s="1736">
        <v>205</v>
      </c>
      <c r="N3" t="s" s="1350">
        <v>204</v>
      </c>
      <c r="O3" t="s" s="1736">
        <v>205</v>
      </c>
      <c r="P3" t="s" s="1350">
        <v>204</v>
      </c>
      <c r="Q3" t="s" s="1736">
        <v>205</v>
      </c>
      <c r="R3" t="s" s="1350">
        <v>204</v>
      </c>
      <c r="S3" t="s" s="1736">
        <v>205</v>
      </c>
      <c r="T3" t="s" s="1350">
        <v>204</v>
      </c>
      <c r="U3" t="s" s="1736">
        <v>205</v>
      </c>
      <c r="V3" t="s" s="1350">
        <v>204</v>
      </c>
      <c r="W3" t="s" s="1736">
        <v>205</v>
      </c>
      <c r="X3" t="s" s="1350">
        <v>204</v>
      </c>
      <c r="Y3" t="s" s="1736">
        <v>205</v>
      </c>
      <c r="Z3" t="s" s="1350">
        <v>204</v>
      </c>
      <c r="AA3" t="s" s="1736">
        <v>205</v>
      </c>
      <c r="AB3" t="s" s="1350">
        <v>204</v>
      </c>
      <c r="AC3" t="s" s="1736">
        <v>205</v>
      </c>
      <c r="AD3" t="s" s="1350">
        <v>204</v>
      </c>
      <c r="AE3" t="s" s="1736">
        <v>205</v>
      </c>
      <c r="AF3" t="s" s="1350">
        <v>204</v>
      </c>
      <c r="AG3" t="s" s="1736">
        <v>205</v>
      </c>
      <c r="AH3" t="s" s="1350">
        <v>204</v>
      </c>
      <c r="AI3" t="s" s="1736">
        <v>205</v>
      </c>
      <c r="AJ3" t="s" s="1350">
        <v>204</v>
      </c>
      <c r="AK3" t="s" s="1736">
        <v>205</v>
      </c>
      <c r="AL3" t="s" s="1350">
        <v>204</v>
      </c>
      <c r="AM3" t="s" s="1736">
        <v>205</v>
      </c>
      <c r="AN3" t="s" s="1350">
        <v>204</v>
      </c>
      <c r="AO3" t="s" s="1736">
        <v>205</v>
      </c>
      <c r="AP3" t="s" s="1350">
        <v>204</v>
      </c>
      <c r="AQ3" t="s" s="1736">
        <v>205</v>
      </c>
    </row>
    <row r="4" ht="19.9" customHeight="1">
      <c r="A4" s="1354">
        <f>SUM(D4:U4)</f>
        <v>0</v>
      </c>
      <c r="B4" t="s" s="556">
        <v>206</v>
      </c>
      <c r="C4" t="s" s="1351">
        <v>407</v>
      </c>
      <c r="D4" s="1737"/>
      <c r="E4" s="1738"/>
      <c r="F4" s="1737"/>
      <c r="G4" s="1738"/>
      <c r="H4" s="1737"/>
      <c r="I4" s="1738"/>
      <c r="J4" s="1737"/>
      <c r="K4" s="1738"/>
      <c r="L4" s="1737"/>
      <c r="M4" s="1738"/>
      <c r="N4" s="1354">
        <f>'6.Spieltag'!AB4</f>
        <v>0</v>
      </c>
      <c r="O4" s="1355">
        <f>'6.Spieltag'!AC4</f>
        <v>0</v>
      </c>
      <c r="P4" s="1354">
        <f>'7.Spieltag'!AB4</f>
        <v>0</v>
      </c>
      <c r="Q4" s="1355">
        <f>'7.Spieltag'!AC4</f>
        <v>0</v>
      </c>
      <c r="R4" s="1354">
        <f>'8.Spieltag'!AB4</f>
        <v>0</v>
      </c>
      <c r="S4" s="1355">
        <f>'8.Spieltag'!AC4</f>
        <v>0</v>
      </c>
      <c r="T4" s="1354">
        <f>'9.Spieltag'!AB4</f>
        <v>0</v>
      </c>
      <c r="U4" s="1355">
        <f>'9.Spieltag'!AC4</f>
        <v>0</v>
      </c>
      <c r="V4" s="1737"/>
      <c r="W4" s="1738"/>
      <c r="X4" s="1737"/>
      <c r="Y4" s="1738"/>
      <c r="Z4" s="1737"/>
      <c r="AA4" s="1738"/>
      <c r="AB4" s="1737"/>
      <c r="AC4" s="1738"/>
      <c r="AD4" s="1737"/>
      <c r="AE4" s="1738"/>
      <c r="AF4" s="1737"/>
      <c r="AG4" s="1738"/>
      <c r="AH4" s="1737"/>
      <c r="AI4" s="1738"/>
      <c r="AJ4" s="1737"/>
      <c r="AK4" s="1738"/>
      <c r="AL4" s="1737"/>
      <c r="AM4" s="1738"/>
      <c r="AN4" s="1737"/>
      <c r="AO4" s="1738"/>
      <c r="AP4" s="1737"/>
      <c r="AQ4" s="1738"/>
    </row>
    <row r="5" ht="19.9" customHeight="1">
      <c r="A5" s="1352">
        <f>SUM(D5:U5)</f>
        <v>0</v>
      </c>
      <c r="B5" s="567"/>
      <c r="C5" t="s" s="1351">
        <v>408</v>
      </c>
      <c r="D5" s="1739"/>
      <c r="E5" s="1740"/>
      <c r="F5" s="1739"/>
      <c r="G5" s="1740"/>
      <c r="H5" s="1739"/>
      <c r="I5" s="1740"/>
      <c r="J5" s="1739"/>
      <c r="K5" s="1740"/>
      <c r="L5" s="1739"/>
      <c r="M5" s="1740"/>
      <c r="N5" s="1352">
        <f>'6.Spieltag'!AB5</f>
        <v>0</v>
      </c>
      <c r="O5" s="1353">
        <f>'6.Spieltag'!AC5</f>
        <v>0</v>
      </c>
      <c r="P5" s="1352">
        <f>'7.Spieltag'!AB5</f>
        <v>0</v>
      </c>
      <c r="Q5" s="1353">
        <f>'7.Spieltag'!AC5</f>
        <v>0</v>
      </c>
      <c r="R5" s="1352">
        <f>'8.Spieltag'!AB5</f>
        <v>0</v>
      </c>
      <c r="S5" s="1353">
        <f>'8.Spieltag'!AC5</f>
        <v>0</v>
      </c>
      <c r="T5" s="1352">
        <f>'9.Spieltag'!AB5</f>
        <v>0</v>
      </c>
      <c r="U5" s="1353">
        <f>'9.Spieltag'!AC5</f>
        <v>0</v>
      </c>
      <c r="V5" s="1739"/>
      <c r="W5" s="1740"/>
      <c r="X5" s="1739"/>
      <c r="Y5" s="1740"/>
      <c r="Z5" s="1739"/>
      <c r="AA5" s="1740"/>
      <c r="AB5" s="1739"/>
      <c r="AC5" s="1740"/>
      <c r="AD5" s="1739"/>
      <c r="AE5" s="1740"/>
      <c r="AF5" s="1739"/>
      <c r="AG5" s="1740"/>
      <c r="AH5" s="1739"/>
      <c r="AI5" s="1740"/>
      <c r="AJ5" s="1739"/>
      <c r="AK5" s="1740"/>
      <c r="AL5" s="1739"/>
      <c r="AM5" s="1740"/>
      <c r="AN5" s="1739"/>
      <c r="AO5" s="1740"/>
      <c r="AP5" s="1739"/>
      <c r="AQ5" s="1740"/>
    </row>
    <row r="6" ht="19.9" customHeight="1">
      <c r="A6" s="1354">
        <f>SUM(D6:U6)</f>
        <v>0</v>
      </c>
      <c r="B6" s="567"/>
      <c r="C6" t="s" s="1351">
        <v>208</v>
      </c>
      <c r="D6" s="1737"/>
      <c r="E6" s="1738"/>
      <c r="F6" s="1737"/>
      <c r="G6" s="1738"/>
      <c r="H6" s="1737"/>
      <c r="I6" s="1738"/>
      <c r="J6" s="1737"/>
      <c r="K6" s="1738"/>
      <c r="L6" s="1737"/>
      <c r="M6" s="1738"/>
      <c r="N6" s="1354">
        <f>'6.Spieltag'!AB6</f>
        <v>0</v>
      </c>
      <c r="O6" s="1355">
        <f>'6.Spieltag'!AC6</f>
        <v>0</v>
      </c>
      <c r="P6" s="1354">
        <f>'7.Spieltag'!AB6</f>
        <v>0</v>
      </c>
      <c r="Q6" s="1355">
        <f>'7.Spieltag'!AC6</f>
        <v>0</v>
      </c>
      <c r="R6" s="1354">
        <f>'8.Spieltag'!AB6</f>
        <v>0</v>
      </c>
      <c r="S6" s="1355">
        <f>'8.Spieltag'!AC6</f>
        <v>0</v>
      </c>
      <c r="T6" s="1354">
        <f>'9.Spieltag'!AB6</f>
        <v>0</v>
      </c>
      <c r="U6" s="1355">
        <f>'9.Spieltag'!AC6</f>
        <v>0</v>
      </c>
      <c r="V6" s="1737"/>
      <c r="W6" s="1738"/>
      <c r="X6" s="1737"/>
      <c r="Y6" s="1738"/>
      <c r="Z6" s="1737"/>
      <c r="AA6" s="1738"/>
      <c r="AB6" s="1737"/>
      <c r="AC6" s="1738"/>
      <c r="AD6" s="1737"/>
      <c r="AE6" s="1738"/>
      <c r="AF6" s="1737"/>
      <c r="AG6" s="1738"/>
      <c r="AH6" s="1737"/>
      <c r="AI6" s="1738"/>
      <c r="AJ6" s="1737"/>
      <c r="AK6" s="1738"/>
      <c r="AL6" s="1737"/>
      <c r="AM6" s="1738"/>
      <c r="AN6" s="1737"/>
      <c r="AO6" s="1738"/>
      <c r="AP6" s="1737"/>
      <c r="AQ6" s="1738"/>
    </row>
    <row r="7" ht="19.9" customHeight="1">
      <c r="A7" s="1352">
        <f>SUM(D7:U7)</f>
        <v>0</v>
      </c>
      <c r="B7" s="567"/>
      <c r="C7" t="s" s="1351">
        <v>209</v>
      </c>
      <c r="D7" s="1739"/>
      <c r="E7" s="1740"/>
      <c r="F7" s="1739"/>
      <c r="G7" s="1740"/>
      <c r="H7" s="1739"/>
      <c r="I7" s="1740"/>
      <c r="J7" s="1739"/>
      <c r="K7" s="1740"/>
      <c r="L7" s="1739"/>
      <c r="M7" s="1740"/>
      <c r="N7" s="1352">
        <f>'6.Spieltag'!AB7</f>
        <v>0</v>
      </c>
      <c r="O7" s="1353">
        <f>'6.Spieltag'!AC7</f>
        <v>0</v>
      </c>
      <c r="P7" s="1352">
        <f>'7.Spieltag'!AB7</f>
        <v>0</v>
      </c>
      <c r="Q7" s="1353">
        <f>'7.Spieltag'!AC7</f>
        <v>0</v>
      </c>
      <c r="R7" s="1352">
        <f>'8.Spieltag'!AB7</f>
        <v>0</v>
      </c>
      <c r="S7" s="1353">
        <f>'8.Spieltag'!AC7</f>
        <v>0</v>
      </c>
      <c r="T7" s="1352">
        <f>'9.Spieltag'!AB7</f>
        <v>0</v>
      </c>
      <c r="U7" s="1353">
        <f>'9.Spieltag'!AC7</f>
        <v>0</v>
      </c>
      <c r="V7" s="1739"/>
      <c r="W7" s="1740"/>
      <c r="X7" s="1739"/>
      <c r="Y7" s="1740"/>
      <c r="Z7" s="1739"/>
      <c r="AA7" s="1740"/>
      <c r="AB7" s="1739"/>
      <c r="AC7" s="1740"/>
      <c r="AD7" s="1739"/>
      <c r="AE7" s="1740"/>
      <c r="AF7" s="1739"/>
      <c r="AG7" s="1740"/>
      <c r="AH7" s="1739"/>
      <c r="AI7" s="1740"/>
      <c r="AJ7" s="1739"/>
      <c r="AK7" s="1740"/>
      <c r="AL7" s="1739"/>
      <c r="AM7" s="1740"/>
      <c r="AN7" s="1739"/>
      <c r="AO7" s="1740"/>
      <c r="AP7" s="1739"/>
      <c r="AQ7" s="1740"/>
    </row>
    <row r="8" ht="19.9" customHeight="1">
      <c r="A8" s="1354">
        <f>SUM(D8:U8)</f>
        <v>0</v>
      </c>
      <c r="B8" s="567"/>
      <c r="C8" t="s" s="1351">
        <v>210</v>
      </c>
      <c r="D8" s="1737"/>
      <c r="E8" s="1738"/>
      <c r="F8" s="1737"/>
      <c r="G8" s="1738"/>
      <c r="H8" s="1737"/>
      <c r="I8" s="1738"/>
      <c r="J8" s="1737"/>
      <c r="K8" s="1738"/>
      <c r="L8" s="1737"/>
      <c r="M8" s="1738"/>
      <c r="N8" s="1354">
        <f>'6.Spieltag'!AB8</f>
        <v>0</v>
      </c>
      <c r="O8" s="1355">
        <f>'6.Spieltag'!AC8</f>
        <v>0</v>
      </c>
      <c r="P8" s="1354">
        <f>'7.Spieltag'!AB8</f>
        <v>0</v>
      </c>
      <c r="Q8" s="1355">
        <f>'7.Spieltag'!AC8</f>
        <v>0</v>
      </c>
      <c r="R8" s="1354">
        <f>'8.Spieltag'!AB8</f>
        <v>0</v>
      </c>
      <c r="S8" s="1355">
        <f>'8.Spieltag'!AC8</f>
        <v>0</v>
      </c>
      <c r="T8" s="1354">
        <f>'9.Spieltag'!AB8</f>
        <v>0</v>
      </c>
      <c r="U8" s="1355">
        <f>'9.Spieltag'!AC8</f>
        <v>0</v>
      </c>
      <c r="V8" s="1737"/>
      <c r="W8" s="1738"/>
      <c r="X8" s="1737"/>
      <c r="Y8" s="1738"/>
      <c r="Z8" s="1737"/>
      <c r="AA8" s="1738"/>
      <c r="AB8" s="1737"/>
      <c r="AC8" s="1738"/>
      <c r="AD8" s="1737"/>
      <c r="AE8" s="1738"/>
      <c r="AF8" s="1737"/>
      <c r="AG8" s="1738"/>
      <c r="AH8" s="1737"/>
      <c r="AI8" s="1738"/>
      <c r="AJ8" s="1737"/>
      <c r="AK8" s="1738"/>
      <c r="AL8" s="1737"/>
      <c r="AM8" s="1738"/>
      <c r="AN8" s="1737"/>
      <c r="AO8" s="1738"/>
      <c r="AP8" s="1737"/>
      <c r="AQ8" s="1738"/>
    </row>
    <row r="9" ht="19.9" customHeight="1">
      <c r="A9" s="1352">
        <f>SUM(D9:U9)</f>
        <v>0</v>
      </c>
      <c r="B9" s="567"/>
      <c r="C9" t="s" s="1351">
        <v>211</v>
      </c>
      <c r="D9" s="1739"/>
      <c r="E9" s="1740"/>
      <c r="F9" s="1739"/>
      <c r="G9" s="1740"/>
      <c r="H9" s="1739"/>
      <c r="I9" s="1740"/>
      <c r="J9" s="1739"/>
      <c r="K9" s="1740"/>
      <c r="L9" s="1739"/>
      <c r="M9" s="1740"/>
      <c r="N9" s="1352">
        <f>'6.Spieltag'!AB9</f>
        <v>0</v>
      </c>
      <c r="O9" s="1353">
        <f>'6.Spieltag'!AC9</f>
        <v>0</v>
      </c>
      <c r="P9" s="1352">
        <f>'7.Spieltag'!AB9</f>
        <v>0</v>
      </c>
      <c r="Q9" s="1353">
        <f>'7.Spieltag'!AC9</f>
        <v>0</v>
      </c>
      <c r="R9" s="1352">
        <f>'8.Spieltag'!AB9</f>
        <v>0</v>
      </c>
      <c r="S9" s="1353">
        <f>'8.Spieltag'!AC9</f>
        <v>0</v>
      </c>
      <c r="T9" s="1352">
        <f>'9.Spieltag'!AB9</f>
        <v>0</v>
      </c>
      <c r="U9" s="1353">
        <f>'9.Spieltag'!AC9</f>
        <v>0</v>
      </c>
      <c r="V9" s="1739"/>
      <c r="W9" s="1740"/>
      <c r="X9" s="1739"/>
      <c r="Y9" s="1740"/>
      <c r="Z9" s="1739"/>
      <c r="AA9" s="1740"/>
      <c r="AB9" s="1739"/>
      <c r="AC9" s="1740"/>
      <c r="AD9" s="1739"/>
      <c r="AE9" s="1740"/>
      <c r="AF9" s="1739"/>
      <c r="AG9" s="1740"/>
      <c r="AH9" s="1739"/>
      <c r="AI9" s="1740"/>
      <c r="AJ9" s="1739"/>
      <c r="AK9" s="1740"/>
      <c r="AL9" s="1739"/>
      <c r="AM9" s="1740"/>
      <c r="AN9" s="1739"/>
      <c r="AO9" s="1740"/>
      <c r="AP9" s="1739"/>
      <c r="AQ9" s="1740"/>
    </row>
    <row r="10" ht="20.25" customHeight="1">
      <c r="A10" s="1354">
        <f>SUM(D10:U10)</f>
        <v>0</v>
      </c>
      <c r="B10" s="574"/>
      <c r="C10" t="s" s="1356">
        <v>212</v>
      </c>
      <c r="D10" s="1737"/>
      <c r="E10" s="1738"/>
      <c r="F10" s="1737"/>
      <c r="G10" s="1738"/>
      <c r="H10" s="1737"/>
      <c r="I10" s="1738"/>
      <c r="J10" s="1737"/>
      <c r="K10" s="1738"/>
      <c r="L10" s="1737"/>
      <c r="M10" s="1738"/>
      <c r="N10" s="1354">
        <f>'6.Spieltag'!AB10</f>
        <v>0</v>
      </c>
      <c r="O10" s="1355">
        <f>'6.Spieltag'!AC10</f>
        <v>0</v>
      </c>
      <c r="P10" s="1354">
        <f>'7.Spieltag'!AB10</f>
        <v>0</v>
      </c>
      <c r="Q10" s="1355">
        <f>'7.Spieltag'!AC10</f>
        <v>0</v>
      </c>
      <c r="R10" s="1354">
        <f>'8.Spieltag'!AB10</f>
        <v>0</v>
      </c>
      <c r="S10" s="1355">
        <f>'8.Spieltag'!AC10</f>
        <v>0</v>
      </c>
      <c r="T10" s="1354">
        <f>'9.Spieltag'!AB10</f>
        <v>0</v>
      </c>
      <c r="U10" s="1355">
        <f>'9.Spieltag'!AC10</f>
        <v>0</v>
      </c>
      <c r="V10" s="1737"/>
      <c r="W10" s="1738"/>
      <c r="X10" s="1737"/>
      <c r="Y10" s="1738"/>
      <c r="Z10" s="1737"/>
      <c r="AA10" s="1738"/>
      <c r="AB10" s="1737"/>
      <c r="AC10" s="1738"/>
      <c r="AD10" s="1737"/>
      <c r="AE10" s="1738"/>
      <c r="AF10" s="1737"/>
      <c r="AG10" s="1738"/>
      <c r="AH10" s="1737"/>
      <c r="AI10" s="1738"/>
      <c r="AJ10" s="1737"/>
      <c r="AK10" s="1738"/>
      <c r="AL10" s="1737"/>
      <c r="AM10" s="1738"/>
      <c r="AN10" s="1737"/>
      <c r="AO10" s="1738"/>
      <c r="AP10" s="1737"/>
      <c r="AQ10" s="1738"/>
    </row>
    <row r="11" ht="9" customHeight="1">
      <c r="A11" s="576">
        <f>SUM(D11:I11)</f>
        <v>0</v>
      </c>
      <c r="B11" s="577"/>
      <c r="C11" s="1743"/>
      <c r="D11" s="1744"/>
      <c r="E11" s="1359"/>
      <c r="F11" s="1358"/>
      <c r="G11" s="1359"/>
      <c r="H11" s="1358"/>
      <c r="I11" s="1359"/>
      <c r="J11" s="1358"/>
      <c r="K11" s="1359"/>
      <c r="L11" s="1358"/>
      <c r="M11" s="1359"/>
      <c r="N11" s="1358"/>
      <c r="O11" s="1359"/>
      <c r="P11" s="1358"/>
      <c r="Q11" s="1359"/>
      <c r="R11" s="1358"/>
      <c r="S11" s="1359"/>
      <c r="T11" s="1358"/>
      <c r="U11" s="1359"/>
      <c r="V11" s="1358"/>
      <c r="W11" s="1359"/>
      <c r="X11" s="1358"/>
      <c r="Y11" s="1359"/>
      <c r="Z11" s="1358"/>
      <c r="AA11" s="1359"/>
      <c r="AB11" s="1358"/>
      <c r="AC11" s="1359"/>
      <c r="AD11" s="1358"/>
      <c r="AE11" s="1359"/>
      <c r="AF11" s="1358"/>
      <c r="AG11" s="1359"/>
      <c r="AH11" s="1358"/>
      <c r="AI11" s="1359"/>
      <c r="AJ11" s="1358"/>
      <c r="AK11" s="1359"/>
      <c r="AL11" s="1358"/>
      <c r="AM11" s="1359"/>
      <c r="AN11" s="1358"/>
      <c r="AO11" s="1359"/>
      <c r="AP11" s="1358"/>
      <c r="AQ11" s="1359"/>
    </row>
    <row r="12" ht="20.25" customHeight="1">
      <c r="A12" s="1352">
        <f>SUM(D12:U12)</f>
        <v>0</v>
      </c>
      <c r="B12" t="s" s="585">
        <v>213</v>
      </c>
      <c r="C12" t="s" s="1362">
        <v>82</v>
      </c>
      <c r="D12" s="1768"/>
      <c r="E12" s="1769"/>
      <c r="F12" s="1768"/>
      <c r="G12" s="1769"/>
      <c r="H12" s="1768"/>
      <c r="I12" s="1769"/>
      <c r="J12" s="1768"/>
      <c r="K12" s="1769"/>
      <c r="L12" s="1768"/>
      <c r="M12" s="1769"/>
      <c r="N12" s="1768"/>
      <c r="O12" s="1769"/>
      <c r="P12" s="1768"/>
      <c r="Q12" s="1769"/>
      <c r="R12" s="1768"/>
      <c r="S12" s="1769"/>
      <c r="T12" s="1768"/>
      <c r="U12" s="1769"/>
      <c r="V12" s="1768"/>
      <c r="W12" s="1769"/>
      <c r="X12" s="1768"/>
      <c r="Y12" s="1769"/>
      <c r="Z12" s="1768"/>
      <c r="AA12" s="1769"/>
      <c r="AB12" s="1768"/>
      <c r="AC12" s="1769"/>
      <c r="AD12" s="1768"/>
      <c r="AE12" s="1769"/>
      <c r="AF12" s="1768"/>
      <c r="AG12" s="1769"/>
      <c r="AH12" s="1768"/>
      <c r="AI12" s="1769"/>
      <c r="AJ12" s="1768"/>
      <c r="AK12" s="1769"/>
      <c r="AL12" s="1768"/>
      <c r="AM12" s="1769"/>
      <c r="AN12" s="1768"/>
      <c r="AO12" s="1769"/>
      <c r="AP12" s="1768"/>
      <c r="AQ12" s="1769"/>
    </row>
    <row r="13" ht="20.25" customHeight="1">
      <c r="A13" s="1354">
        <f>SUM(D13:U13)</f>
        <v>0</v>
      </c>
      <c r="B13" s="574"/>
      <c r="C13" t="s" s="1356">
        <v>76</v>
      </c>
      <c r="D13" s="1768"/>
      <c r="E13" s="1769"/>
      <c r="F13" s="1768"/>
      <c r="G13" s="1769"/>
      <c r="H13" s="1768"/>
      <c r="I13" s="1769"/>
      <c r="J13" s="1768"/>
      <c r="K13" s="1769"/>
      <c r="L13" s="1768"/>
      <c r="M13" s="1769"/>
      <c r="N13" s="1768"/>
      <c r="O13" s="1769"/>
      <c r="P13" s="1768"/>
      <c r="Q13" s="1769"/>
      <c r="R13" s="1768"/>
      <c r="S13" s="1769"/>
      <c r="T13" s="1768"/>
      <c r="U13" s="1769"/>
      <c r="V13" s="1768"/>
      <c r="W13" s="1769"/>
      <c r="X13" s="1768"/>
      <c r="Y13" s="1769"/>
      <c r="Z13" s="1768"/>
      <c r="AA13" s="1769"/>
      <c r="AB13" s="1768"/>
      <c r="AC13" s="1769"/>
      <c r="AD13" s="1768"/>
      <c r="AE13" s="1769"/>
      <c r="AF13" s="1768"/>
      <c r="AG13" s="1769"/>
      <c r="AH13" s="1768"/>
      <c r="AI13" s="1769"/>
      <c r="AJ13" s="1768"/>
      <c r="AK13" s="1769"/>
      <c r="AL13" s="1768"/>
      <c r="AM13" s="1769"/>
      <c r="AN13" s="1768"/>
      <c r="AO13" s="1769"/>
      <c r="AP13" s="1768"/>
      <c r="AQ13" s="1769"/>
    </row>
    <row r="14" ht="9" customHeight="1">
      <c r="A14" s="576">
        <f>SUM(D14:I14)</f>
        <v>0</v>
      </c>
      <c r="B14" s="577"/>
      <c r="C14" s="1743"/>
      <c r="D14" s="1744"/>
      <c r="E14" s="1359"/>
      <c r="F14" s="1358"/>
      <c r="G14" s="1359"/>
      <c r="H14" s="1358"/>
      <c r="I14" s="1359"/>
      <c r="J14" s="1358"/>
      <c r="K14" s="1359"/>
      <c r="L14" s="1358"/>
      <c r="M14" s="1359"/>
      <c r="N14" s="1358"/>
      <c r="O14" s="1359"/>
      <c r="P14" s="1358"/>
      <c r="Q14" s="1359"/>
      <c r="R14" s="1358"/>
      <c r="S14" s="1359"/>
      <c r="T14" s="1358"/>
      <c r="U14" s="1359"/>
      <c r="V14" s="1358"/>
      <c r="W14" s="1359"/>
      <c r="X14" s="1358"/>
      <c r="Y14" s="1359"/>
      <c r="Z14" s="1358"/>
      <c r="AA14" s="1359"/>
      <c r="AB14" s="1358"/>
      <c r="AC14" s="1359"/>
      <c r="AD14" s="1358"/>
      <c r="AE14" s="1359"/>
      <c r="AF14" s="1358"/>
      <c r="AG14" s="1359"/>
      <c r="AH14" s="1358"/>
      <c r="AI14" s="1359"/>
      <c r="AJ14" s="1358"/>
      <c r="AK14" s="1359"/>
      <c r="AL14" s="1358"/>
      <c r="AM14" s="1359"/>
      <c r="AN14" s="1358"/>
      <c r="AO14" s="1359"/>
      <c r="AP14" s="1358"/>
      <c r="AQ14" s="1359"/>
    </row>
    <row r="15" ht="20.25" customHeight="1">
      <c r="A15" s="1352">
        <f>SUM(D15:U15)</f>
        <v>0</v>
      </c>
      <c r="B15" t="s" s="585">
        <v>214</v>
      </c>
      <c r="C15" t="s" s="1362">
        <v>215</v>
      </c>
      <c r="D15" s="1739"/>
      <c r="E15" s="1740"/>
      <c r="F15" s="1739"/>
      <c r="G15" s="1740"/>
      <c r="H15" s="1739"/>
      <c r="I15" s="1740"/>
      <c r="J15" s="1739"/>
      <c r="K15" s="1740"/>
      <c r="L15" s="1739"/>
      <c r="M15" s="1740"/>
      <c r="N15" s="1352">
        <f>'6.Spieltag'!AB15</f>
        <v>0</v>
      </c>
      <c r="O15" s="1353">
        <f>'6.Spieltag'!AC15</f>
        <v>0</v>
      </c>
      <c r="P15" s="1352">
        <f>'7.Spieltag'!AB15</f>
        <v>0</v>
      </c>
      <c r="Q15" s="1353">
        <f>'7.Spieltag'!AC15</f>
        <v>0</v>
      </c>
      <c r="R15" s="1352">
        <f>'8.Spieltag'!AB15</f>
        <v>0</v>
      </c>
      <c r="S15" s="1353">
        <f>'8.Spieltag'!AC15</f>
        <v>0</v>
      </c>
      <c r="T15" s="1352">
        <f>'9.Spieltag'!AB15</f>
        <v>0</v>
      </c>
      <c r="U15" s="1353">
        <f>'9.Spieltag'!AC15</f>
        <v>0</v>
      </c>
      <c r="V15" s="1739"/>
      <c r="W15" s="1740"/>
      <c r="X15" s="1739"/>
      <c r="Y15" s="1740"/>
      <c r="Z15" s="1739"/>
      <c r="AA15" s="1740"/>
      <c r="AB15" s="1739"/>
      <c r="AC15" s="1740"/>
      <c r="AD15" s="1739"/>
      <c r="AE15" s="1740"/>
      <c r="AF15" s="1739"/>
      <c r="AG15" s="1740"/>
      <c r="AH15" s="1739"/>
      <c r="AI15" s="1740"/>
      <c r="AJ15" s="1739"/>
      <c r="AK15" s="1740"/>
      <c r="AL15" s="1739"/>
      <c r="AM15" s="1740"/>
      <c r="AN15" s="1739"/>
      <c r="AO15" s="1740"/>
      <c r="AP15" s="1739"/>
      <c r="AQ15" s="1740"/>
    </row>
    <row r="16" ht="19.9" customHeight="1">
      <c r="A16" s="1354">
        <f>SUM(D16:U16)</f>
        <v>0</v>
      </c>
      <c r="B16" s="567"/>
      <c r="C16" t="s" s="1351">
        <v>216</v>
      </c>
      <c r="D16" s="1737"/>
      <c r="E16" s="1738"/>
      <c r="F16" s="1737"/>
      <c r="G16" s="1738"/>
      <c r="H16" s="1737"/>
      <c r="I16" s="1738"/>
      <c r="J16" s="1737"/>
      <c r="K16" s="1738"/>
      <c r="L16" s="1737"/>
      <c r="M16" s="1738"/>
      <c r="N16" s="1354">
        <f>'6.Spieltag'!AB16</f>
        <v>0</v>
      </c>
      <c r="O16" s="1355">
        <f>'6.Spieltag'!AC16</f>
        <v>0</v>
      </c>
      <c r="P16" s="1354">
        <f>'7.Spieltag'!AB16</f>
        <v>0</v>
      </c>
      <c r="Q16" s="1355">
        <f>'7.Spieltag'!AC16</f>
        <v>0</v>
      </c>
      <c r="R16" s="1354">
        <f>'8.Spieltag'!AB16</f>
        <v>0</v>
      </c>
      <c r="S16" s="1355">
        <f>'8.Spieltag'!AC16</f>
        <v>0</v>
      </c>
      <c r="T16" s="1354">
        <f>'9.Spieltag'!AB16</f>
        <v>0</v>
      </c>
      <c r="U16" s="1355">
        <f>'9.Spieltag'!AC16</f>
        <v>0</v>
      </c>
      <c r="V16" s="1737"/>
      <c r="W16" s="1738"/>
      <c r="X16" s="1737"/>
      <c r="Y16" s="1738"/>
      <c r="Z16" s="1737"/>
      <c r="AA16" s="1738"/>
      <c r="AB16" s="1737"/>
      <c r="AC16" s="1738"/>
      <c r="AD16" s="1737"/>
      <c r="AE16" s="1738"/>
      <c r="AF16" s="1737"/>
      <c r="AG16" s="1738"/>
      <c r="AH16" s="1737"/>
      <c r="AI16" s="1738"/>
      <c r="AJ16" s="1737"/>
      <c r="AK16" s="1738"/>
      <c r="AL16" s="1737"/>
      <c r="AM16" s="1738"/>
      <c r="AN16" s="1737"/>
      <c r="AO16" s="1738"/>
      <c r="AP16" s="1737"/>
      <c r="AQ16" s="1738"/>
    </row>
    <row r="17" ht="20.25" customHeight="1">
      <c r="A17" s="1352">
        <f>SUM(D17:U17)</f>
        <v>0</v>
      </c>
      <c r="B17" s="574"/>
      <c r="C17" t="s" s="1356">
        <v>217</v>
      </c>
      <c r="D17" s="1739"/>
      <c r="E17" s="1740"/>
      <c r="F17" s="1739"/>
      <c r="G17" s="1740"/>
      <c r="H17" s="1739"/>
      <c r="I17" s="1740"/>
      <c r="J17" s="1739"/>
      <c r="K17" s="1740"/>
      <c r="L17" s="1739"/>
      <c r="M17" s="1740"/>
      <c r="N17" s="1352">
        <f>'6.Spieltag'!AB17</f>
        <v>0</v>
      </c>
      <c r="O17" s="1353">
        <f>'6.Spieltag'!AC17</f>
        <v>0</v>
      </c>
      <c r="P17" s="1352">
        <f>'7.Spieltag'!AB17</f>
        <v>0</v>
      </c>
      <c r="Q17" s="1353">
        <f>'7.Spieltag'!AC17</f>
        <v>0</v>
      </c>
      <c r="R17" s="1352">
        <f>'8.Spieltag'!AB17</f>
        <v>0</v>
      </c>
      <c r="S17" s="1353">
        <f>'8.Spieltag'!AC17</f>
        <v>0</v>
      </c>
      <c r="T17" s="1352">
        <f>'9.Spieltag'!AB17</f>
        <v>0</v>
      </c>
      <c r="U17" s="1353">
        <f>'9.Spieltag'!AC17</f>
        <v>0</v>
      </c>
      <c r="V17" s="1739"/>
      <c r="W17" s="1740"/>
      <c r="X17" s="1739"/>
      <c r="Y17" s="1740"/>
      <c r="Z17" s="1739"/>
      <c r="AA17" s="1740"/>
      <c r="AB17" s="1739"/>
      <c r="AC17" s="1740"/>
      <c r="AD17" s="1739"/>
      <c r="AE17" s="1740"/>
      <c r="AF17" s="1739"/>
      <c r="AG17" s="1740"/>
      <c r="AH17" s="1739"/>
      <c r="AI17" s="1740"/>
      <c r="AJ17" s="1739"/>
      <c r="AK17" s="1740"/>
      <c r="AL17" s="1739"/>
      <c r="AM17" s="1740"/>
      <c r="AN17" s="1739"/>
      <c r="AO17" s="1740"/>
      <c r="AP17" s="1739"/>
      <c r="AQ17" s="1740"/>
    </row>
    <row r="18" ht="9" customHeight="1">
      <c r="A18" s="576">
        <f>SUM(D18:I18)</f>
        <v>0</v>
      </c>
      <c r="B18" s="577"/>
      <c r="C18" s="1743"/>
      <c r="D18" s="1744"/>
      <c r="E18" s="1359"/>
      <c r="F18" s="1358"/>
      <c r="G18" s="1359"/>
      <c r="H18" s="1358"/>
      <c r="I18" s="1359"/>
      <c r="J18" s="1358"/>
      <c r="K18" s="1359"/>
      <c r="L18" s="1358"/>
      <c r="M18" s="1359"/>
      <c r="N18" s="1358"/>
      <c r="O18" s="1359"/>
      <c r="P18" s="1358"/>
      <c r="Q18" s="1359"/>
      <c r="R18" s="1358"/>
      <c r="S18" s="1359"/>
      <c r="T18" s="1358"/>
      <c r="U18" s="1359"/>
      <c r="V18" s="1358"/>
      <c r="W18" s="1359"/>
      <c r="X18" s="1358"/>
      <c r="Y18" s="1359"/>
      <c r="Z18" s="1358"/>
      <c r="AA18" s="1359"/>
      <c r="AB18" s="1358"/>
      <c r="AC18" s="1359"/>
      <c r="AD18" s="1358"/>
      <c r="AE18" s="1359"/>
      <c r="AF18" s="1358"/>
      <c r="AG18" s="1359"/>
      <c r="AH18" s="1358"/>
      <c r="AI18" s="1359"/>
      <c r="AJ18" s="1358"/>
      <c r="AK18" s="1359"/>
      <c r="AL18" s="1358"/>
      <c r="AM18" s="1359"/>
      <c r="AN18" s="1358"/>
      <c r="AO18" s="1359"/>
      <c r="AP18" s="1358"/>
      <c r="AQ18" s="1359"/>
    </row>
    <row r="19" ht="20.25" customHeight="1">
      <c r="A19" s="1354">
        <f>SUM(D19:U19)</f>
        <v>0</v>
      </c>
      <c r="B19" t="s" s="585">
        <v>218</v>
      </c>
      <c r="C19" t="s" s="1362">
        <v>52</v>
      </c>
      <c r="D19" s="1737"/>
      <c r="E19" s="1738"/>
      <c r="F19" s="1737"/>
      <c r="G19" s="1738"/>
      <c r="H19" s="1737"/>
      <c r="I19" s="1738"/>
      <c r="J19" s="1737"/>
      <c r="K19" s="1738"/>
      <c r="L19" s="1737"/>
      <c r="M19" s="1738"/>
      <c r="N19" s="1354">
        <f>'6.Spieltag'!AB19</f>
        <v>0</v>
      </c>
      <c r="O19" s="1355">
        <f>'6.Spieltag'!AC19</f>
        <v>0</v>
      </c>
      <c r="P19" s="1354">
        <f>'7.Spieltag'!AB19</f>
        <v>0</v>
      </c>
      <c r="Q19" s="1355">
        <f>'7.Spieltag'!AC19</f>
        <v>0</v>
      </c>
      <c r="R19" s="1354">
        <f>'8.Spieltag'!AB19</f>
        <v>0</v>
      </c>
      <c r="S19" s="1355">
        <f>'8.Spieltag'!AC19</f>
        <v>0</v>
      </c>
      <c r="T19" s="1354">
        <f>'9.Spieltag'!AB19</f>
        <v>0</v>
      </c>
      <c r="U19" s="1355">
        <f>'9.Spieltag'!AC19</f>
        <v>0</v>
      </c>
      <c r="V19" s="1737"/>
      <c r="W19" s="1738"/>
      <c r="X19" s="1737"/>
      <c r="Y19" s="1738"/>
      <c r="Z19" s="1737"/>
      <c r="AA19" s="1738"/>
      <c r="AB19" s="1737"/>
      <c r="AC19" s="1738"/>
      <c r="AD19" s="1737"/>
      <c r="AE19" s="1738"/>
      <c r="AF19" s="1737"/>
      <c r="AG19" s="1738"/>
      <c r="AH19" s="1737"/>
      <c r="AI19" s="1738"/>
      <c r="AJ19" s="1737"/>
      <c r="AK19" s="1738"/>
      <c r="AL19" s="1737"/>
      <c r="AM19" s="1738"/>
      <c r="AN19" s="1737"/>
      <c r="AO19" s="1738"/>
      <c r="AP19" s="1737"/>
      <c r="AQ19" s="1738"/>
    </row>
    <row r="20" ht="19.9" customHeight="1">
      <c r="A20" s="1352">
        <f>SUM(D20:U20)</f>
        <v>0</v>
      </c>
      <c r="B20" s="567"/>
      <c r="C20" t="s" s="1366">
        <v>219</v>
      </c>
      <c r="D20" s="1739"/>
      <c r="E20" s="1740"/>
      <c r="F20" s="1739"/>
      <c r="G20" s="1740"/>
      <c r="H20" s="1739"/>
      <c r="I20" s="1740"/>
      <c r="J20" s="1739"/>
      <c r="K20" s="1740"/>
      <c r="L20" s="1739"/>
      <c r="M20" s="1740"/>
      <c r="N20" s="1352">
        <f>'6.Spieltag'!AB20</f>
        <v>0</v>
      </c>
      <c r="O20" s="1353">
        <f>'6.Spieltag'!AC20</f>
        <v>0</v>
      </c>
      <c r="P20" s="1352">
        <f>'7.Spieltag'!AB20</f>
        <v>0</v>
      </c>
      <c r="Q20" s="1353">
        <f>'7.Spieltag'!AC20</f>
        <v>0</v>
      </c>
      <c r="R20" s="1352">
        <f>'8.Spieltag'!AB20</f>
        <v>0</v>
      </c>
      <c r="S20" s="1353">
        <f>'8.Spieltag'!AC20</f>
        <v>0</v>
      </c>
      <c r="T20" s="1352">
        <f>'9.Spieltag'!AB20</f>
        <v>0</v>
      </c>
      <c r="U20" s="1353">
        <f>'9.Spieltag'!AC20</f>
        <v>0</v>
      </c>
      <c r="V20" s="1739"/>
      <c r="W20" s="1740"/>
      <c r="X20" s="1739"/>
      <c r="Y20" s="1740"/>
      <c r="Z20" s="1739"/>
      <c r="AA20" s="1740"/>
      <c r="AB20" s="1739"/>
      <c r="AC20" s="1740"/>
      <c r="AD20" s="1739"/>
      <c r="AE20" s="1740"/>
      <c r="AF20" s="1739"/>
      <c r="AG20" s="1740"/>
      <c r="AH20" s="1739"/>
      <c r="AI20" s="1740"/>
      <c r="AJ20" s="1739"/>
      <c r="AK20" s="1740"/>
      <c r="AL20" s="1739"/>
      <c r="AM20" s="1740"/>
      <c r="AN20" s="1739"/>
      <c r="AO20" s="1740"/>
      <c r="AP20" s="1739"/>
      <c r="AQ20" s="1740"/>
    </row>
    <row r="21" ht="19.9" customHeight="1">
      <c r="A21" s="1354">
        <f>SUM(D21:U21)</f>
        <v>0</v>
      </c>
      <c r="B21" s="567"/>
      <c r="C21" t="s" s="1366">
        <v>220</v>
      </c>
      <c r="D21" s="1737"/>
      <c r="E21" s="1738"/>
      <c r="F21" s="1737"/>
      <c r="G21" s="1738"/>
      <c r="H21" s="1737"/>
      <c r="I21" s="1738"/>
      <c r="J21" s="1737"/>
      <c r="K21" s="1738"/>
      <c r="L21" s="1737"/>
      <c r="M21" s="1738"/>
      <c r="N21" s="1354">
        <f>'6.Spieltag'!AB21</f>
        <v>0</v>
      </c>
      <c r="O21" s="1355">
        <f>'6.Spieltag'!AC21</f>
        <v>0</v>
      </c>
      <c r="P21" s="1354">
        <f>'7.Spieltag'!AB21</f>
        <v>0</v>
      </c>
      <c r="Q21" s="1355">
        <f>'7.Spieltag'!AC21</f>
        <v>0</v>
      </c>
      <c r="R21" s="1354">
        <f>'8.Spieltag'!AB21</f>
        <v>0</v>
      </c>
      <c r="S21" s="1355">
        <f>'8.Spieltag'!AC21</f>
        <v>0</v>
      </c>
      <c r="T21" s="1354">
        <f>'9.Spieltag'!AB21</f>
        <v>0</v>
      </c>
      <c r="U21" s="1355">
        <f>'9.Spieltag'!AC21</f>
        <v>0</v>
      </c>
      <c r="V21" s="1737"/>
      <c r="W21" s="1738"/>
      <c r="X21" s="1737"/>
      <c r="Y21" s="1738"/>
      <c r="Z21" s="1737"/>
      <c r="AA21" s="1738"/>
      <c r="AB21" s="1737"/>
      <c r="AC21" s="1738"/>
      <c r="AD21" s="1737"/>
      <c r="AE21" s="1738"/>
      <c r="AF21" s="1737"/>
      <c r="AG21" s="1738"/>
      <c r="AH21" s="1737"/>
      <c r="AI21" s="1738"/>
      <c r="AJ21" s="1737"/>
      <c r="AK21" s="1738"/>
      <c r="AL21" s="1737"/>
      <c r="AM21" s="1738"/>
      <c r="AN21" s="1737"/>
      <c r="AO21" s="1738"/>
      <c r="AP21" s="1737"/>
      <c r="AQ21" s="1738"/>
    </row>
    <row r="22" ht="19.9" customHeight="1">
      <c r="A22" s="1352">
        <f>SUM(D22:U22)</f>
        <v>0</v>
      </c>
      <c r="B22" s="567"/>
      <c r="C22" t="s" s="1366">
        <v>221</v>
      </c>
      <c r="D22" s="1739"/>
      <c r="E22" s="1740"/>
      <c r="F22" s="1739"/>
      <c r="G22" s="1740"/>
      <c r="H22" s="1739"/>
      <c r="I22" s="1740"/>
      <c r="J22" s="1739"/>
      <c r="K22" s="1740"/>
      <c r="L22" s="1739"/>
      <c r="M22" s="1740"/>
      <c r="N22" s="1352">
        <f>'6.Spieltag'!AB22</f>
        <v>0</v>
      </c>
      <c r="O22" s="1353">
        <f>'6.Spieltag'!AC22</f>
        <v>0</v>
      </c>
      <c r="P22" s="1352">
        <f>'7.Spieltag'!AB22</f>
        <v>0</v>
      </c>
      <c r="Q22" s="1353">
        <f>'7.Spieltag'!AC22</f>
        <v>0</v>
      </c>
      <c r="R22" s="1352">
        <f>'8.Spieltag'!AB22</f>
        <v>0</v>
      </c>
      <c r="S22" s="1353">
        <f>'8.Spieltag'!AC22</f>
        <v>0</v>
      </c>
      <c r="T22" s="1352">
        <f>'9.Spieltag'!AB22</f>
        <v>0</v>
      </c>
      <c r="U22" s="1353">
        <f>'9.Spieltag'!AC22</f>
        <v>0</v>
      </c>
      <c r="V22" s="1739"/>
      <c r="W22" s="1740"/>
      <c r="X22" s="1739"/>
      <c r="Y22" s="1740"/>
      <c r="Z22" s="1739"/>
      <c r="AA22" s="1740"/>
      <c r="AB22" s="1739"/>
      <c r="AC22" s="1740"/>
      <c r="AD22" s="1739"/>
      <c r="AE22" s="1740"/>
      <c r="AF22" s="1739"/>
      <c r="AG22" s="1740"/>
      <c r="AH22" s="1739"/>
      <c r="AI22" s="1740"/>
      <c r="AJ22" s="1739"/>
      <c r="AK22" s="1740"/>
      <c r="AL22" s="1739"/>
      <c r="AM22" s="1740"/>
      <c r="AN22" s="1739"/>
      <c r="AO22" s="1740"/>
      <c r="AP22" s="1739"/>
      <c r="AQ22" s="1740"/>
    </row>
    <row r="23" ht="19.9" customHeight="1">
      <c r="A23" s="1354">
        <f>SUM(D23:U23)</f>
        <v>0</v>
      </c>
      <c r="B23" s="567"/>
      <c r="C23" t="s" s="1366">
        <v>222</v>
      </c>
      <c r="D23" s="1737"/>
      <c r="E23" s="1738"/>
      <c r="F23" s="1737"/>
      <c r="G23" s="1738"/>
      <c r="H23" s="1737"/>
      <c r="I23" s="1738"/>
      <c r="J23" s="1737"/>
      <c r="K23" s="1738"/>
      <c r="L23" s="1737"/>
      <c r="M23" s="1738"/>
      <c r="N23" s="1354">
        <f>'6.Spieltag'!AB23</f>
        <v>0</v>
      </c>
      <c r="O23" s="1355">
        <f>'6.Spieltag'!AC23</f>
        <v>0</v>
      </c>
      <c r="P23" s="1354">
        <f>'7.Spieltag'!AB23</f>
        <v>0</v>
      </c>
      <c r="Q23" s="1355">
        <f>'7.Spieltag'!AC23</f>
        <v>0</v>
      </c>
      <c r="R23" s="1354">
        <f>'8.Spieltag'!AB23</f>
        <v>0</v>
      </c>
      <c r="S23" s="1355">
        <f>'8.Spieltag'!AC23</f>
        <v>0</v>
      </c>
      <c r="T23" s="1354">
        <f>'9.Spieltag'!AB23</f>
        <v>0</v>
      </c>
      <c r="U23" s="1355">
        <f>'9.Spieltag'!AC23</f>
        <v>0</v>
      </c>
      <c r="V23" s="1737"/>
      <c r="W23" s="1738"/>
      <c r="X23" s="1737"/>
      <c r="Y23" s="1738"/>
      <c r="Z23" s="1737"/>
      <c r="AA23" s="1738"/>
      <c r="AB23" s="1737"/>
      <c r="AC23" s="1738"/>
      <c r="AD23" s="1737"/>
      <c r="AE23" s="1738"/>
      <c r="AF23" s="1737"/>
      <c r="AG23" s="1738"/>
      <c r="AH23" s="1737"/>
      <c r="AI23" s="1738"/>
      <c r="AJ23" s="1737"/>
      <c r="AK23" s="1738"/>
      <c r="AL23" s="1737"/>
      <c r="AM23" s="1738"/>
      <c r="AN23" s="1737"/>
      <c r="AO23" s="1738"/>
      <c r="AP23" s="1737"/>
      <c r="AQ23" s="1738"/>
    </row>
    <row r="24" ht="19.9" customHeight="1">
      <c r="A24" s="1352">
        <f>SUM(D24:U24)</f>
        <v>0</v>
      </c>
      <c r="B24" s="567"/>
      <c r="C24" t="s" s="1366">
        <v>223</v>
      </c>
      <c r="D24" s="1739"/>
      <c r="E24" s="1740"/>
      <c r="F24" s="1739"/>
      <c r="G24" s="1740"/>
      <c r="H24" s="1739"/>
      <c r="I24" s="1740"/>
      <c r="J24" s="1739"/>
      <c r="K24" s="1740"/>
      <c r="L24" s="1739"/>
      <c r="M24" s="1740"/>
      <c r="N24" s="1352">
        <f>'6.Spieltag'!AB24</f>
        <v>0</v>
      </c>
      <c r="O24" s="1353">
        <f>'6.Spieltag'!AC24</f>
        <v>0</v>
      </c>
      <c r="P24" s="1352">
        <f>'7.Spieltag'!AB24</f>
        <v>0</v>
      </c>
      <c r="Q24" s="1353">
        <f>'7.Spieltag'!AC24</f>
        <v>0</v>
      </c>
      <c r="R24" s="1352">
        <f>'8.Spieltag'!AB24</f>
        <v>0</v>
      </c>
      <c r="S24" s="1353">
        <f>'8.Spieltag'!AC24</f>
        <v>0</v>
      </c>
      <c r="T24" s="1352">
        <f>'9.Spieltag'!AB24</f>
        <v>0</v>
      </c>
      <c r="U24" s="1353">
        <f>'9.Spieltag'!AC24</f>
        <v>0</v>
      </c>
      <c r="V24" s="1739"/>
      <c r="W24" s="1740"/>
      <c r="X24" s="1739"/>
      <c r="Y24" s="1740"/>
      <c r="Z24" s="1739"/>
      <c r="AA24" s="1740"/>
      <c r="AB24" s="1739"/>
      <c r="AC24" s="1740"/>
      <c r="AD24" s="1739"/>
      <c r="AE24" s="1740"/>
      <c r="AF24" s="1739"/>
      <c r="AG24" s="1740"/>
      <c r="AH24" s="1739"/>
      <c r="AI24" s="1740"/>
      <c r="AJ24" s="1739"/>
      <c r="AK24" s="1740"/>
      <c r="AL24" s="1739"/>
      <c r="AM24" s="1740"/>
      <c r="AN24" s="1739"/>
      <c r="AO24" s="1740"/>
      <c r="AP24" s="1739"/>
      <c r="AQ24" s="1740"/>
    </row>
    <row r="25" ht="19.9" customHeight="1">
      <c r="A25" s="1354">
        <f>SUM(D25:U25)</f>
        <v>0</v>
      </c>
      <c r="B25" s="567"/>
      <c r="C25" t="s" s="1366">
        <v>409</v>
      </c>
      <c r="D25" s="1737"/>
      <c r="E25" s="1738"/>
      <c r="F25" s="1737"/>
      <c r="G25" s="1738"/>
      <c r="H25" s="1737"/>
      <c r="I25" s="1738"/>
      <c r="J25" s="1737"/>
      <c r="K25" s="1738"/>
      <c r="L25" s="1737"/>
      <c r="M25" s="1738"/>
      <c r="N25" s="1354">
        <f>'6.Spieltag'!AB25</f>
        <v>0</v>
      </c>
      <c r="O25" s="1355">
        <f>'6.Spieltag'!AC25</f>
        <v>0</v>
      </c>
      <c r="P25" s="1354">
        <f>'7.Spieltag'!AB25</f>
        <v>0</v>
      </c>
      <c r="Q25" s="1355">
        <f>'7.Spieltag'!AC25</f>
        <v>0</v>
      </c>
      <c r="R25" s="1354">
        <f>'8.Spieltag'!AB25</f>
        <v>0</v>
      </c>
      <c r="S25" s="1355">
        <f>'8.Spieltag'!AC25</f>
        <v>0</v>
      </c>
      <c r="T25" s="1354">
        <f>'9.Spieltag'!AB25</f>
        <v>0</v>
      </c>
      <c r="U25" s="1355">
        <f>'9.Spieltag'!AC25</f>
        <v>0</v>
      </c>
      <c r="V25" s="1737"/>
      <c r="W25" s="1738"/>
      <c r="X25" s="1737"/>
      <c r="Y25" s="1738"/>
      <c r="Z25" s="1737"/>
      <c r="AA25" s="1738"/>
      <c r="AB25" s="1737"/>
      <c r="AC25" s="1738"/>
      <c r="AD25" s="1737"/>
      <c r="AE25" s="1738"/>
      <c r="AF25" s="1737"/>
      <c r="AG25" s="1738"/>
      <c r="AH25" s="1737"/>
      <c r="AI25" s="1738"/>
      <c r="AJ25" s="1737"/>
      <c r="AK25" s="1738"/>
      <c r="AL25" s="1737"/>
      <c r="AM25" s="1738"/>
      <c r="AN25" s="1737"/>
      <c r="AO25" s="1738"/>
      <c r="AP25" s="1737"/>
      <c r="AQ25" s="1738"/>
    </row>
    <row r="26" ht="19.9" customHeight="1">
      <c r="A26" s="1352">
        <f>SUM(D26:U26)</f>
        <v>0</v>
      </c>
      <c r="B26" s="567"/>
      <c r="C26" t="s" s="1351">
        <v>225</v>
      </c>
      <c r="D26" s="1739"/>
      <c r="E26" s="1740"/>
      <c r="F26" s="1739"/>
      <c r="G26" s="1740"/>
      <c r="H26" s="1739"/>
      <c r="I26" s="1740"/>
      <c r="J26" s="1739"/>
      <c r="K26" s="1740"/>
      <c r="L26" s="1739"/>
      <c r="M26" s="1740"/>
      <c r="N26" s="1352">
        <f>'6.Spieltag'!AB26</f>
        <v>0</v>
      </c>
      <c r="O26" s="1353">
        <f>'6.Spieltag'!AC26</f>
        <v>0</v>
      </c>
      <c r="P26" s="1352">
        <f>'7.Spieltag'!AB26</f>
        <v>0</v>
      </c>
      <c r="Q26" s="1353">
        <f>'7.Spieltag'!AC26</f>
        <v>0</v>
      </c>
      <c r="R26" s="1352">
        <f>'8.Spieltag'!AB26</f>
        <v>0</v>
      </c>
      <c r="S26" s="1353">
        <f>'8.Spieltag'!AC26</f>
        <v>0</v>
      </c>
      <c r="T26" s="1352">
        <f>'9.Spieltag'!AB26</f>
        <v>0</v>
      </c>
      <c r="U26" s="1353">
        <f>'9.Spieltag'!AC26</f>
        <v>0</v>
      </c>
      <c r="V26" s="1739"/>
      <c r="W26" s="1740"/>
      <c r="X26" s="1739"/>
      <c r="Y26" s="1740"/>
      <c r="Z26" s="1739"/>
      <c r="AA26" s="1740"/>
      <c r="AB26" s="1739"/>
      <c r="AC26" s="1740"/>
      <c r="AD26" s="1739"/>
      <c r="AE26" s="1740"/>
      <c r="AF26" s="1739"/>
      <c r="AG26" s="1740"/>
      <c r="AH26" s="1739"/>
      <c r="AI26" s="1740"/>
      <c r="AJ26" s="1739"/>
      <c r="AK26" s="1740"/>
      <c r="AL26" s="1739"/>
      <c r="AM26" s="1740"/>
      <c r="AN26" s="1739"/>
      <c r="AO26" s="1740"/>
      <c r="AP26" s="1739"/>
      <c r="AQ26" s="1740"/>
    </row>
    <row r="27" ht="19.9" customHeight="1">
      <c r="A27" s="1354">
        <f>SUM(D27:U27)</f>
        <v>0</v>
      </c>
      <c r="B27" s="567"/>
      <c r="C27" t="s" s="1351">
        <v>226</v>
      </c>
      <c r="D27" s="1737"/>
      <c r="E27" s="1738"/>
      <c r="F27" s="1737"/>
      <c r="G27" s="1738"/>
      <c r="H27" s="1737"/>
      <c r="I27" s="1738"/>
      <c r="J27" s="1737"/>
      <c r="K27" s="1738"/>
      <c r="L27" s="1737"/>
      <c r="M27" s="1738"/>
      <c r="N27" s="1354">
        <f>'6.Spieltag'!AB27</f>
        <v>0</v>
      </c>
      <c r="O27" s="1355">
        <f>'6.Spieltag'!AC27</f>
        <v>0</v>
      </c>
      <c r="P27" s="1354">
        <f>'7.Spieltag'!AB27</f>
        <v>0</v>
      </c>
      <c r="Q27" s="1355">
        <f>'7.Spieltag'!AC27</f>
        <v>0</v>
      </c>
      <c r="R27" s="1354">
        <f>'8.Spieltag'!AB27</f>
        <v>0</v>
      </c>
      <c r="S27" s="1355">
        <f>'8.Spieltag'!AC27</f>
        <v>0</v>
      </c>
      <c r="T27" s="1354">
        <f>'9.Spieltag'!AB27</f>
        <v>0</v>
      </c>
      <c r="U27" s="1355">
        <f>'9.Spieltag'!AC27</f>
        <v>0</v>
      </c>
      <c r="V27" s="1737"/>
      <c r="W27" s="1738"/>
      <c r="X27" s="1737"/>
      <c r="Y27" s="1738"/>
      <c r="Z27" s="1737"/>
      <c r="AA27" s="1738"/>
      <c r="AB27" s="1737"/>
      <c r="AC27" s="1738"/>
      <c r="AD27" s="1737"/>
      <c r="AE27" s="1738"/>
      <c r="AF27" s="1737"/>
      <c r="AG27" s="1738"/>
      <c r="AH27" s="1737"/>
      <c r="AI27" s="1738"/>
      <c r="AJ27" s="1737"/>
      <c r="AK27" s="1738"/>
      <c r="AL27" s="1737"/>
      <c r="AM27" s="1738"/>
      <c r="AN27" s="1737"/>
      <c r="AO27" s="1738"/>
      <c r="AP27" s="1737"/>
      <c r="AQ27" s="1738"/>
    </row>
    <row r="28" ht="21.2" customHeight="1">
      <c r="A28" s="1352">
        <f>SUM(D28:U28)</f>
        <v>0</v>
      </c>
      <c r="B28" s="595"/>
      <c r="C28" t="s" s="1367">
        <v>227</v>
      </c>
      <c r="D28" s="1739"/>
      <c r="E28" s="1740"/>
      <c r="F28" s="1739"/>
      <c r="G28" s="1740"/>
      <c r="H28" s="1739"/>
      <c r="I28" s="1740"/>
      <c r="J28" s="1739"/>
      <c r="K28" s="1740"/>
      <c r="L28" s="1739"/>
      <c r="M28" s="1740"/>
      <c r="N28" s="1352">
        <f>'6.Spieltag'!AB28</f>
        <v>0</v>
      </c>
      <c r="O28" s="1353">
        <f>'6.Spieltag'!AC28</f>
        <v>0</v>
      </c>
      <c r="P28" s="1352">
        <f>'7.Spieltag'!AB28</f>
        <v>0</v>
      </c>
      <c r="Q28" s="1353">
        <f>'7.Spieltag'!AC28</f>
        <v>0</v>
      </c>
      <c r="R28" s="1352">
        <f>'8.Spieltag'!AB28</f>
        <v>0</v>
      </c>
      <c r="S28" s="1353">
        <f>'8.Spieltag'!AC28</f>
        <v>0</v>
      </c>
      <c r="T28" s="1352">
        <f>'9.Spieltag'!AB28</f>
        <v>0</v>
      </c>
      <c r="U28" s="1353">
        <f>'9.Spieltag'!AC28</f>
        <v>0</v>
      </c>
      <c r="V28" s="1739"/>
      <c r="W28" s="1740"/>
      <c r="X28" s="1739"/>
      <c r="Y28" s="1740"/>
      <c r="Z28" s="1739"/>
      <c r="AA28" s="1740"/>
      <c r="AB28" s="1739"/>
      <c r="AC28" s="1740"/>
      <c r="AD28" s="1739"/>
      <c r="AE28" s="1740"/>
      <c r="AF28" s="1739"/>
      <c r="AG28" s="1740"/>
      <c r="AH28" s="1739"/>
      <c r="AI28" s="1740"/>
      <c r="AJ28" s="1739"/>
      <c r="AK28" s="1740"/>
      <c r="AL28" s="1739"/>
      <c r="AM28" s="1740"/>
      <c r="AN28" s="1739"/>
      <c r="AO28" s="1740"/>
      <c r="AP28" s="1739"/>
      <c r="AQ28" s="1740"/>
    </row>
    <row r="29" ht="11" customHeight="1">
      <c r="A29" s="598">
        <f>SUM(D29:I29)</f>
        <v>0</v>
      </c>
      <c r="B29" s="599"/>
      <c r="C29" s="1773"/>
      <c r="D29" s="1358"/>
      <c r="E29" s="1359"/>
      <c r="F29" s="1358"/>
      <c r="G29" s="1359"/>
      <c r="H29" s="1358"/>
      <c r="I29" s="1359"/>
      <c r="J29" s="1358"/>
      <c r="K29" s="1359"/>
      <c r="L29" s="1358"/>
      <c r="M29" s="1359"/>
      <c r="N29" s="1358"/>
      <c r="O29" s="1359"/>
      <c r="P29" s="1358"/>
      <c r="Q29" s="1359"/>
      <c r="R29" s="1358"/>
      <c r="S29" s="1359"/>
      <c r="T29" s="1358"/>
      <c r="U29" s="1359"/>
      <c r="V29" s="1358"/>
      <c r="W29" s="1359"/>
      <c r="X29" s="1358"/>
      <c r="Y29" s="1359"/>
      <c r="Z29" s="1358"/>
      <c r="AA29" s="1359"/>
      <c r="AB29" s="1358"/>
      <c r="AC29" s="1359"/>
      <c r="AD29" s="1358"/>
      <c r="AE29" s="1359"/>
      <c r="AF29" s="1358"/>
      <c r="AG29" s="1359"/>
      <c r="AH29" s="1358"/>
      <c r="AI29" s="1359"/>
      <c r="AJ29" s="1358"/>
      <c r="AK29" s="1359"/>
      <c r="AL29" s="1358"/>
      <c r="AM29" s="1359"/>
      <c r="AN29" s="1358"/>
      <c r="AO29" s="1359"/>
      <c r="AP29" s="1358"/>
      <c r="AQ29" s="1359"/>
    </row>
    <row r="30" ht="20.55" customHeight="1">
      <c r="A30" s="1775">
        <f>(($A20-$A21)*100%)/($A20-$A21+$A27)</f>
      </c>
      <c r="B30" t="s" s="1776">
        <v>34</v>
      </c>
      <c r="C30" s="1370"/>
      <c r="D30" s="1358"/>
      <c r="E30" s="1359"/>
      <c r="F30" s="1374"/>
      <c r="G30" s="1373"/>
      <c r="H30" s="1374"/>
      <c r="I30" s="1373"/>
      <c r="J30" s="1374"/>
      <c r="K30" s="1373"/>
      <c r="L30" s="1374"/>
      <c r="M30" s="1373"/>
      <c r="N30" s="1374"/>
      <c r="O30" s="1373"/>
      <c r="P30" s="1374"/>
      <c r="Q30" s="1373"/>
      <c r="R30" s="1374"/>
      <c r="S30" s="1373"/>
      <c r="T30" s="1374"/>
      <c r="U30" s="1373"/>
      <c r="V30" s="1374"/>
      <c r="W30" s="1373"/>
      <c r="X30" s="1374"/>
      <c r="Y30" s="1373"/>
      <c r="Z30" s="1374"/>
      <c r="AA30" s="1373"/>
      <c r="AB30" s="1374"/>
      <c r="AC30" s="1373"/>
      <c r="AD30" s="1374"/>
      <c r="AE30" s="1373"/>
      <c r="AF30" s="1374"/>
      <c r="AG30" s="1373"/>
      <c r="AH30" s="1374"/>
      <c r="AI30" s="1373"/>
      <c r="AJ30" s="1374"/>
      <c r="AK30" s="1373"/>
      <c r="AL30" s="1374"/>
      <c r="AM30" s="1373"/>
      <c r="AN30" s="1374"/>
      <c r="AO30" s="1373"/>
      <c r="AP30" s="1374"/>
      <c r="AQ30" s="1373"/>
    </row>
  </sheetData>
  <mergeCells count="44">
    <mergeCell ref="B4:B10"/>
    <mergeCell ref="B15:B17"/>
    <mergeCell ref="B19:B28"/>
    <mergeCell ref="B12:B13"/>
    <mergeCell ref="D2:E2"/>
    <mergeCell ref="F2:G2"/>
    <mergeCell ref="L2:M2"/>
    <mergeCell ref="J2:K2"/>
    <mergeCell ref="H2:I2"/>
    <mergeCell ref="D1:E1"/>
    <mergeCell ref="L1:M1"/>
    <mergeCell ref="J1:K1"/>
    <mergeCell ref="H1:I1"/>
    <mergeCell ref="F1:G1"/>
    <mergeCell ref="R2:S2"/>
    <mergeCell ref="P2:Q2"/>
    <mergeCell ref="N2:O2"/>
    <mergeCell ref="AB1:AC1"/>
    <mergeCell ref="Z1:AA1"/>
    <mergeCell ref="X1:Y1"/>
    <mergeCell ref="V1:W1"/>
    <mergeCell ref="T1:U1"/>
    <mergeCell ref="R1:S1"/>
    <mergeCell ref="P1:Q1"/>
    <mergeCell ref="N1:O1"/>
    <mergeCell ref="AB2:AC2"/>
    <mergeCell ref="Z2:AA2"/>
    <mergeCell ref="X2:Y2"/>
    <mergeCell ref="V2:W2"/>
    <mergeCell ref="T2:U2"/>
    <mergeCell ref="AF2:AG2"/>
    <mergeCell ref="AD2:AE2"/>
    <mergeCell ref="AP1:AQ1"/>
    <mergeCell ref="AN1:AO1"/>
    <mergeCell ref="AL1:AM1"/>
    <mergeCell ref="AJ1:AK1"/>
    <mergeCell ref="AH1:AI1"/>
    <mergeCell ref="AF1:AG1"/>
    <mergeCell ref="AD1:AE1"/>
    <mergeCell ref="AP2:AQ2"/>
    <mergeCell ref="AN2:AO2"/>
    <mergeCell ref="AL2:AM2"/>
    <mergeCell ref="AJ2:AK2"/>
    <mergeCell ref="AH2:AI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O31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14.2" customHeight="1" outlineLevelRow="0" outlineLevelCol="0"/>
  <cols>
    <col min="1" max="41" width="13.3516" style="1897" customWidth="1"/>
    <col min="42" max="16384" width="16.3516" style="1897" customWidth="1"/>
  </cols>
  <sheetData>
    <row r="1" ht="14.6" customHeight="1">
      <c r="A1" t="s" s="1778">
        <v>373</v>
      </c>
      <c r="B1" s="1778"/>
      <c r="C1" s="1778"/>
      <c r="D1" s="1778"/>
      <c r="E1" s="1778"/>
      <c r="F1" s="1778"/>
      <c r="G1" s="1778"/>
      <c r="H1" s="1778"/>
      <c r="I1" s="1778"/>
      <c r="J1" s="1778"/>
      <c r="K1" s="1778"/>
      <c r="L1" s="1778"/>
      <c r="M1" s="1778"/>
      <c r="N1" s="1778"/>
      <c r="O1" s="1778"/>
      <c r="P1" s="1778"/>
      <c r="Q1" s="1778"/>
      <c r="R1" s="1778"/>
      <c r="S1" s="1778"/>
      <c r="T1" s="1778"/>
      <c r="U1" s="1778"/>
      <c r="V1" s="1778"/>
      <c r="W1" s="1778"/>
      <c r="X1" s="1778"/>
      <c r="Y1" s="1778"/>
      <c r="Z1" s="1778"/>
      <c r="AA1" s="1778"/>
      <c r="AB1" s="1778"/>
      <c r="AC1" s="1778"/>
      <c r="AD1" s="1778"/>
      <c r="AE1" s="1778"/>
      <c r="AF1" s="1778"/>
      <c r="AG1" s="1778"/>
      <c r="AH1" s="1778"/>
      <c r="AI1" s="1778"/>
      <c r="AJ1" s="1778"/>
      <c r="AK1" s="1778"/>
      <c r="AL1" s="1778"/>
      <c r="AM1" s="1778"/>
      <c r="AN1" s="1778"/>
      <c r="AO1" s="1778"/>
    </row>
    <row r="2" ht="18.65" customHeight="1">
      <c r="A2" t="s" s="1779">
        <v>475</v>
      </c>
      <c r="B2" t="s" s="1780">
        <v>476</v>
      </c>
      <c r="C2" s="1781"/>
      <c r="D2" s="1782"/>
      <c r="E2" t="s" s="1783">
        <v>418</v>
      </c>
      <c r="F2" s="1782"/>
      <c r="G2" s="1782"/>
      <c r="H2" s="1782"/>
      <c r="I2" s="1782"/>
      <c r="J2" s="1782"/>
      <c r="K2" s="1782"/>
      <c r="L2" s="1782"/>
      <c r="M2" s="1782"/>
      <c r="N2" s="1782"/>
      <c r="O2" s="1782"/>
      <c r="P2" t="s" s="1784">
        <v>419</v>
      </c>
      <c r="Q2" s="1782"/>
      <c r="R2" s="1782"/>
      <c r="S2" s="1782"/>
      <c r="T2" s="1782"/>
      <c r="U2" s="1782"/>
      <c r="V2" s="1782"/>
      <c r="W2" s="1785"/>
      <c r="X2" t="s" s="1786">
        <v>420</v>
      </c>
      <c r="Y2" s="1782"/>
      <c r="Z2" s="1782"/>
      <c r="AA2" s="1782"/>
      <c r="AB2" s="1782"/>
      <c r="AC2" s="1782"/>
      <c r="AD2" s="1782"/>
      <c r="AE2" s="1785"/>
      <c r="AF2" t="s" s="1787">
        <v>421</v>
      </c>
      <c r="AG2" s="1782"/>
      <c r="AH2" s="1782"/>
      <c r="AI2" s="1785"/>
      <c r="AJ2" t="s" s="1786">
        <v>422</v>
      </c>
      <c r="AK2" s="1782"/>
      <c r="AL2" s="1782"/>
      <c r="AM2" s="1782"/>
      <c r="AN2" s="1785"/>
      <c r="AO2" s="1871"/>
    </row>
    <row r="3" ht="39.7" customHeight="1">
      <c r="A3" s="1788">
        <v>2003</v>
      </c>
      <c r="B3" t="s" s="1789">
        <v>423</v>
      </c>
      <c r="C3" s="1790"/>
      <c r="D3" t="s" s="1791">
        <v>424</v>
      </c>
      <c r="E3" t="s" s="1792">
        <v>425</v>
      </c>
      <c r="F3" t="s" s="1793">
        <v>426</v>
      </c>
      <c r="G3" t="s" s="1794">
        <v>427</v>
      </c>
      <c r="H3" t="s" s="1793">
        <v>428</v>
      </c>
      <c r="I3" t="s" s="1794">
        <v>429</v>
      </c>
      <c r="J3" t="s" s="1793">
        <v>430</v>
      </c>
      <c r="K3" t="s" s="1794">
        <v>431</v>
      </c>
      <c r="L3" t="s" s="1793">
        <v>432</v>
      </c>
      <c r="M3" t="s" s="1794">
        <v>433</v>
      </c>
      <c r="N3" t="s" s="1793">
        <v>434</v>
      </c>
      <c r="O3" t="s" s="1795">
        <v>435</v>
      </c>
      <c r="P3" t="s" s="1796">
        <v>436</v>
      </c>
      <c r="Q3" t="s" s="1794">
        <v>437</v>
      </c>
      <c r="R3" t="s" s="1793">
        <v>438</v>
      </c>
      <c r="S3" t="s" s="1794">
        <v>439</v>
      </c>
      <c r="T3" t="s" s="1793">
        <v>440</v>
      </c>
      <c r="U3" t="s" s="1794">
        <v>441</v>
      </c>
      <c r="V3" t="s" s="1793">
        <v>442</v>
      </c>
      <c r="W3" t="s" s="1795">
        <v>443</v>
      </c>
      <c r="X3" t="s" s="1796">
        <v>444</v>
      </c>
      <c r="Y3" t="s" s="1794">
        <v>445</v>
      </c>
      <c r="Z3" t="s" s="1793">
        <v>446</v>
      </c>
      <c r="AA3" t="s" s="1794">
        <v>447</v>
      </c>
      <c r="AB3" t="s" s="1793">
        <v>448</v>
      </c>
      <c r="AC3" t="s" s="1794">
        <v>449</v>
      </c>
      <c r="AD3" t="s" s="1793">
        <v>450</v>
      </c>
      <c r="AE3" t="s" s="1795">
        <v>451</v>
      </c>
      <c r="AF3" t="s" s="1796">
        <v>452</v>
      </c>
      <c r="AG3" t="s" s="1794">
        <v>453</v>
      </c>
      <c r="AH3" t="s" s="1793">
        <v>454</v>
      </c>
      <c r="AI3" t="s" s="1795">
        <v>455</v>
      </c>
      <c r="AJ3" t="s" s="1796">
        <v>456</v>
      </c>
      <c r="AK3" t="s" s="1794">
        <v>457</v>
      </c>
      <c r="AL3" t="s" s="1793">
        <v>339</v>
      </c>
      <c r="AM3" t="s" s="1794">
        <v>458</v>
      </c>
      <c r="AN3" t="s" s="1793">
        <v>459</v>
      </c>
      <c r="AO3" t="s" s="1793">
        <v>466</v>
      </c>
    </row>
    <row r="4" ht="18.25" customHeight="1">
      <c r="A4" s="1797"/>
      <c r="B4" s="1798">
        <v>42976</v>
      </c>
      <c r="C4" s="1799"/>
      <c r="D4" s="1872"/>
      <c r="E4" s="1801"/>
      <c r="F4" s="1802"/>
      <c r="G4" s="1803"/>
      <c r="H4" s="1802"/>
      <c r="I4" s="1804"/>
      <c r="J4" s="1802"/>
      <c r="K4" s="1803"/>
      <c r="L4" s="1802"/>
      <c r="M4" s="1803"/>
      <c r="N4" s="1802"/>
      <c r="O4" s="1805"/>
      <c r="P4" s="1806"/>
      <c r="Q4" s="1803"/>
      <c r="R4" s="1802"/>
      <c r="S4" s="1803"/>
      <c r="T4" s="1802"/>
      <c r="U4" s="1803"/>
      <c r="V4" s="1802"/>
      <c r="W4" s="1805"/>
      <c r="X4" s="1806"/>
      <c r="Y4" s="1803"/>
      <c r="Z4" s="1802"/>
      <c r="AA4" s="1803"/>
      <c r="AB4" s="1802"/>
      <c r="AC4" s="1803"/>
      <c r="AD4" s="1802"/>
      <c r="AE4" s="1805"/>
      <c r="AF4" s="1808"/>
      <c r="AG4" s="1809"/>
      <c r="AH4" s="1810"/>
      <c r="AI4" s="1811"/>
      <c r="AJ4" s="1806"/>
      <c r="AK4" s="1803"/>
      <c r="AL4" s="1802"/>
      <c r="AM4" s="1803"/>
      <c r="AN4" s="1812"/>
      <c r="AO4" s="1874"/>
    </row>
    <row r="5" ht="18.25" customHeight="1">
      <c r="A5" s="1813"/>
      <c r="B5" s="1814">
        <v>43091</v>
      </c>
      <c r="C5" s="1815"/>
      <c r="D5" s="1846"/>
      <c r="E5" s="1817"/>
      <c r="F5" s="1818"/>
      <c r="G5" s="1819"/>
      <c r="H5" s="1818"/>
      <c r="I5" s="1820"/>
      <c r="J5" s="1818"/>
      <c r="K5" s="1819"/>
      <c r="L5" s="1818"/>
      <c r="M5" s="1819"/>
      <c r="N5" s="1818"/>
      <c r="O5" s="1821"/>
      <c r="P5" s="1822"/>
      <c r="Q5" s="1819"/>
      <c r="R5" s="1818"/>
      <c r="S5" s="1819"/>
      <c r="T5" s="1818"/>
      <c r="U5" s="1819"/>
      <c r="V5" s="1818"/>
      <c r="W5" s="1821"/>
      <c r="X5" s="1822"/>
      <c r="Y5" s="1819"/>
      <c r="Z5" s="1818"/>
      <c r="AA5" s="1819"/>
      <c r="AB5" s="1818"/>
      <c r="AC5" s="1819"/>
      <c r="AD5" s="1818"/>
      <c r="AE5" s="1821"/>
      <c r="AF5" s="1824"/>
      <c r="AG5" s="1825"/>
      <c r="AH5" s="1826"/>
      <c r="AI5" s="1827"/>
      <c r="AJ5" s="1822"/>
      <c r="AK5" s="1819"/>
      <c r="AL5" s="1818"/>
      <c r="AM5" s="1819"/>
      <c r="AN5" s="1828"/>
      <c r="AO5" s="1875"/>
    </row>
    <row r="6" ht="18.25" customHeight="1">
      <c r="A6" s="1813"/>
      <c r="B6" s="1798">
        <v>43327</v>
      </c>
      <c r="C6" s="1799"/>
      <c r="D6" s="1872"/>
      <c r="E6" s="1801"/>
      <c r="F6" s="1802"/>
      <c r="G6" s="1803"/>
      <c r="H6" s="1802"/>
      <c r="I6" s="1804"/>
      <c r="J6" s="1802"/>
      <c r="K6" s="1803"/>
      <c r="L6" s="1802"/>
      <c r="M6" s="1803"/>
      <c r="N6" s="1802"/>
      <c r="O6" s="1805"/>
      <c r="P6" s="1806"/>
      <c r="Q6" s="1803"/>
      <c r="R6" s="1802"/>
      <c r="S6" s="1803"/>
      <c r="T6" s="1802"/>
      <c r="U6" s="1803"/>
      <c r="V6" s="1802"/>
      <c r="W6" s="1805"/>
      <c r="X6" s="1806"/>
      <c r="Y6" s="1803"/>
      <c r="Z6" s="1802"/>
      <c r="AA6" s="1803"/>
      <c r="AB6" s="1802"/>
      <c r="AC6" s="1803"/>
      <c r="AD6" s="1802"/>
      <c r="AE6" s="1805"/>
      <c r="AF6" s="1808"/>
      <c r="AG6" s="1829"/>
      <c r="AH6" s="1810"/>
      <c r="AI6" s="1811"/>
      <c r="AJ6" s="1806"/>
      <c r="AK6" s="1803"/>
      <c r="AL6" s="1802"/>
      <c r="AM6" s="1803"/>
      <c r="AN6" s="1812"/>
      <c r="AO6" s="1874"/>
    </row>
    <row r="7" ht="18.25" customHeight="1">
      <c r="A7" s="1813"/>
      <c r="B7" s="1831">
        <v>43403</v>
      </c>
      <c r="C7" s="1832"/>
      <c r="D7" s="1848"/>
      <c r="E7" s="1834"/>
      <c r="F7" s="1835"/>
      <c r="G7" s="1836"/>
      <c r="H7" s="1835"/>
      <c r="I7" s="1837"/>
      <c r="J7" s="1835"/>
      <c r="K7" s="1836"/>
      <c r="L7" s="1835"/>
      <c r="M7" s="1836"/>
      <c r="N7" s="1835"/>
      <c r="O7" s="1838"/>
      <c r="P7" s="1839"/>
      <c r="Q7" s="1836"/>
      <c r="R7" s="1835"/>
      <c r="S7" s="1836"/>
      <c r="T7" s="1835"/>
      <c r="U7" s="1836"/>
      <c r="V7" s="1835"/>
      <c r="W7" s="1838"/>
      <c r="X7" s="1839"/>
      <c r="Y7" s="1836"/>
      <c r="Z7" s="1835"/>
      <c r="AA7" s="1836"/>
      <c r="AB7" s="1835"/>
      <c r="AC7" s="1836"/>
      <c r="AD7" s="1835"/>
      <c r="AE7" s="1838"/>
      <c r="AF7" s="1840"/>
      <c r="AG7" s="1841"/>
      <c r="AH7" s="1842"/>
      <c r="AI7" s="1843"/>
      <c r="AJ7" s="1839"/>
      <c r="AK7" s="1836"/>
      <c r="AL7" s="1835"/>
      <c r="AM7" s="1836"/>
      <c r="AN7" s="1849"/>
      <c r="AO7" s="1877"/>
    </row>
    <row r="8" ht="18.25" customHeight="1">
      <c r="A8" s="1813"/>
      <c r="B8" s="1814">
        <v>43416</v>
      </c>
      <c r="C8" s="1815"/>
      <c r="D8" s="1846"/>
      <c r="E8" s="1817"/>
      <c r="F8" s="1818"/>
      <c r="G8" s="1819"/>
      <c r="H8" s="1818"/>
      <c r="I8" s="1820"/>
      <c r="J8" s="1818"/>
      <c r="K8" s="1819"/>
      <c r="L8" s="1818"/>
      <c r="M8" s="1819"/>
      <c r="N8" s="1818"/>
      <c r="O8" s="1821"/>
      <c r="P8" s="1822"/>
      <c r="Q8" s="1819"/>
      <c r="R8" s="1818"/>
      <c r="S8" s="1819"/>
      <c r="T8" s="1818"/>
      <c r="U8" s="1819"/>
      <c r="V8" s="1818"/>
      <c r="W8" s="1821"/>
      <c r="X8" s="1822"/>
      <c r="Y8" s="1819"/>
      <c r="Z8" s="1818"/>
      <c r="AA8" s="1819"/>
      <c r="AB8" s="1818"/>
      <c r="AC8" s="1819"/>
      <c r="AD8" s="1818"/>
      <c r="AE8" s="1821"/>
      <c r="AF8" s="1824"/>
      <c r="AG8" s="1847"/>
      <c r="AH8" s="1826"/>
      <c r="AI8" s="1827"/>
      <c r="AJ8" s="1822"/>
      <c r="AK8" s="1819"/>
      <c r="AL8" s="1818"/>
      <c r="AM8" s="1819"/>
      <c r="AN8" s="1828"/>
      <c r="AO8" s="1875"/>
    </row>
    <row r="9" ht="18.25" customHeight="1">
      <c r="A9" s="1813"/>
      <c r="B9" s="1798">
        <v>43468</v>
      </c>
      <c r="C9" s="1799"/>
      <c r="D9" s="1872"/>
      <c r="E9" s="1801"/>
      <c r="F9" s="1802"/>
      <c r="G9" s="1803"/>
      <c r="H9" s="1802"/>
      <c r="I9" s="1804"/>
      <c r="J9" s="1802"/>
      <c r="K9" s="1803"/>
      <c r="L9" s="1802"/>
      <c r="M9" s="1803"/>
      <c r="N9" s="1802"/>
      <c r="O9" s="1805"/>
      <c r="P9" s="1806"/>
      <c r="Q9" s="1803"/>
      <c r="R9" s="1802"/>
      <c r="S9" s="1803"/>
      <c r="T9" s="1802"/>
      <c r="U9" s="1803"/>
      <c r="V9" s="1802"/>
      <c r="W9" s="1805"/>
      <c r="X9" s="1806"/>
      <c r="Y9" s="1803"/>
      <c r="Z9" s="1802"/>
      <c r="AA9" s="1803"/>
      <c r="AB9" s="1802"/>
      <c r="AC9" s="1803"/>
      <c r="AD9" s="1802"/>
      <c r="AE9" s="1805"/>
      <c r="AF9" s="1808"/>
      <c r="AG9" s="1809"/>
      <c r="AH9" s="1810"/>
      <c r="AI9" s="1811"/>
      <c r="AJ9" s="1806"/>
      <c r="AK9" s="1803"/>
      <c r="AL9" s="1802"/>
      <c r="AM9" s="1803"/>
      <c r="AN9" s="1812"/>
      <c r="AO9" s="1874"/>
    </row>
    <row r="10" ht="18.25" customHeight="1">
      <c r="A10" s="1813"/>
      <c r="B10" s="1831">
        <v>43469</v>
      </c>
      <c r="C10" s="1832"/>
      <c r="D10" s="1848"/>
      <c r="E10" s="1834"/>
      <c r="F10" s="1835"/>
      <c r="G10" s="1836"/>
      <c r="H10" s="1835"/>
      <c r="I10" s="1837"/>
      <c r="J10" s="1835"/>
      <c r="K10" s="1836"/>
      <c r="L10" s="1835"/>
      <c r="M10" s="1836"/>
      <c r="N10" s="1835"/>
      <c r="O10" s="1838"/>
      <c r="P10" s="1839"/>
      <c r="Q10" s="1836"/>
      <c r="R10" s="1835"/>
      <c r="S10" s="1836"/>
      <c r="T10" s="1835"/>
      <c r="U10" s="1836"/>
      <c r="V10" s="1835"/>
      <c r="W10" s="1838"/>
      <c r="X10" s="1839"/>
      <c r="Y10" s="1836"/>
      <c r="Z10" s="1835"/>
      <c r="AA10" s="1836"/>
      <c r="AB10" s="1835"/>
      <c r="AC10" s="1836"/>
      <c r="AD10" s="1835"/>
      <c r="AE10" s="1838"/>
      <c r="AF10" s="1840"/>
      <c r="AG10" s="1841"/>
      <c r="AH10" s="1842"/>
      <c r="AI10" s="1843"/>
      <c r="AJ10" s="1839"/>
      <c r="AK10" s="1836"/>
      <c r="AL10" s="1835"/>
      <c r="AM10" s="1836"/>
      <c r="AN10" s="1849"/>
      <c r="AO10" s="1877"/>
    </row>
    <row r="11" ht="18.25" customHeight="1">
      <c r="A11" s="1813"/>
      <c r="B11" s="1831">
        <v>43470</v>
      </c>
      <c r="C11" s="1832"/>
      <c r="D11" s="1848"/>
      <c r="E11" s="1834"/>
      <c r="F11" s="1835"/>
      <c r="G11" s="1836"/>
      <c r="H11" s="1835"/>
      <c r="I11" s="1837"/>
      <c r="J11" s="1835"/>
      <c r="K11" s="1836"/>
      <c r="L11" s="1835"/>
      <c r="M11" s="1836"/>
      <c r="N11" s="1835"/>
      <c r="O11" s="1838"/>
      <c r="P11" s="1839"/>
      <c r="Q11" s="1836"/>
      <c r="R11" s="1835"/>
      <c r="S11" s="1836"/>
      <c r="T11" s="1835"/>
      <c r="U11" s="1836"/>
      <c r="V11" s="1835"/>
      <c r="W11" s="1838"/>
      <c r="X11" s="1839"/>
      <c r="Y11" s="1836"/>
      <c r="Z11" s="1835"/>
      <c r="AA11" s="1836"/>
      <c r="AB11" s="1835"/>
      <c r="AC11" s="1836"/>
      <c r="AD11" s="1835"/>
      <c r="AE11" s="1838"/>
      <c r="AF11" s="1840"/>
      <c r="AG11" s="1841"/>
      <c r="AH11" s="1842"/>
      <c r="AI11" s="1843"/>
      <c r="AJ11" s="1839"/>
      <c r="AK11" s="1836"/>
      <c r="AL11" s="1835"/>
      <c r="AM11" s="1836"/>
      <c r="AN11" s="1849"/>
      <c r="AO11" s="1877"/>
    </row>
    <row r="12" ht="18.25" customHeight="1">
      <c r="A12" s="1813"/>
      <c r="B12" s="1831">
        <v>43471</v>
      </c>
      <c r="C12" s="1832"/>
      <c r="D12" s="1848"/>
      <c r="E12" s="1834"/>
      <c r="F12" s="1835"/>
      <c r="G12" s="1836"/>
      <c r="H12" s="1835"/>
      <c r="I12" s="1837"/>
      <c r="J12" s="1835"/>
      <c r="K12" s="1836"/>
      <c r="L12" s="1835"/>
      <c r="M12" s="1836"/>
      <c r="N12" s="1835"/>
      <c r="O12" s="1838"/>
      <c r="P12" s="1839"/>
      <c r="Q12" s="1836"/>
      <c r="R12" s="1835"/>
      <c r="S12" s="1836"/>
      <c r="T12" s="1835"/>
      <c r="U12" s="1836"/>
      <c r="V12" s="1835"/>
      <c r="W12" s="1838"/>
      <c r="X12" s="1839"/>
      <c r="Y12" s="1836"/>
      <c r="Z12" s="1835"/>
      <c r="AA12" s="1836"/>
      <c r="AB12" s="1835"/>
      <c r="AC12" s="1836"/>
      <c r="AD12" s="1835"/>
      <c r="AE12" s="1838"/>
      <c r="AF12" s="1840"/>
      <c r="AG12" s="1841"/>
      <c r="AH12" s="1842"/>
      <c r="AI12" s="1843"/>
      <c r="AJ12" s="1839"/>
      <c r="AK12" s="1836"/>
      <c r="AL12" s="1835"/>
      <c r="AM12" s="1836"/>
      <c r="AN12" s="1849"/>
      <c r="AO12" s="1877"/>
    </row>
    <row r="13" ht="18.25" customHeight="1">
      <c r="A13" s="1813"/>
      <c r="B13" s="1831">
        <v>43639</v>
      </c>
      <c r="C13" s="1832"/>
      <c r="D13" s="1848"/>
      <c r="E13" s="1834"/>
      <c r="F13" s="1835"/>
      <c r="G13" s="1836"/>
      <c r="H13" s="1835"/>
      <c r="I13" s="1837"/>
      <c r="J13" s="1835"/>
      <c r="K13" s="1836"/>
      <c r="L13" s="1835"/>
      <c r="M13" s="1836"/>
      <c r="N13" s="1835"/>
      <c r="O13" s="1838"/>
      <c r="P13" s="1839"/>
      <c r="Q13" s="1836"/>
      <c r="R13" s="1835"/>
      <c r="S13" s="1836"/>
      <c r="T13" s="1835"/>
      <c r="U13" s="1836"/>
      <c r="V13" s="1835"/>
      <c r="W13" s="1838"/>
      <c r="X13" s="1839"/>
      <c r="Y13" s="1836"/>
      <c r="Z13" s="1835"/>
      <c r="AA13" s="1836"/>
      <c r="AB13" s="1835"/>
      <c r="AC13" s="1836"/>
      <c r="AD13" s="1835"/>
      <c r="AE13" s="1838"/>
      <c r="AF13" s="1840"/>
      <c r="AG13" s="1841"/>
      <c r="AH13" s="1842"/>
      <c r="AI13" s="1843"/>
      <c r="AJ13" s="1839"/>
      <c r="AK13" s="1836"/>
      <c r="AL13" s="1835"/>
      <c r="AM13" s="1836"/>
      <c r="AN13" s="1849"/>
      <c r="AO13" s="1877"/>
    </row>
    <row r="14" ht="18.25" customHeight="1">
      <c r="A14" s="1813"/>
      <c r="B14" s="1831">
        <v>43646</v>
      </c>
      <c r="C14" s="1832"/>
      <c r="D14" s="1848"/>
      <c r="E14" s="1834"/>
      <c r="F14" s="1835"/>
      <c r="G14" s="1836"/>
      <c r="H14" s="1835"/>
      <c r="I14" s="1837"/>
      <c r="J14" s="1835"/>
      <c r="K14" s="1836"/>
      <c r="L14" s="1835"/>
      <c r="M14" s="1836"/>
      <c r="N14" s="1835"/>
      <c r="O14" s="1838"/>
      <c r="P14" s="1839"/>
      <c r="Q14" s="1836"/>
      <c r="R14" s="1835"/>
      <c r="S14" s="1836"/>
      <c r="T14" s="1835"/>
      <c r="U14" s="1836"/>
      <c r="V14" s="1835"/>
      <c r="W14" s="1838"/>
      <c r="X14" s="1839"/>
      <c r="Y14" s="1836"/>
      <c r="Z14" s="1835"/>
      <c r="AA14" s="1836"/>
      <c r="AB14" s="1835"/>
      <c r="AC14" s="1836"/>
      <c r="AD14" s="1835"/>
      <c r="AE14" s="1838"/>
      <c r="AF14" s="1840"/>
      <c r="AG14" s="1841"/>
      <c r="AH14" s="1842"/>
      <c r="AI14" s="1843"/>
      <c r="AJ14" s="1839"/>
      <c r="AK14" s="1836"/>
      <c r="AL14" s="1835"/>
      <c r="AM14" s="1836"/>
      <c r="AN14" s="1849"/>
      <c r="AO14" s="1877"/>
    </row>
    <row r="15" ht="18.25" customHeight="1">
      <c r="A15" s="1813"/>
      <c r="B15" s="1831">
        <v>43673</v>
      </c>
      <c r="C15" s="1832"/>
      <c r="D15" s="1848"/>
      <c r="E15" s="1834"/>
      <c r="F15" s="1835"/>
      <c r="G15" s="1836"/>
      <c r="H15" s="1835"/>
      <c r="I15" s="1837"/>
      <c r="J15" s="1835"/>
      <c r="K15" s="1836"/>
      <c r="L15" s="1835"/>
      <c r="M15" s="1836"/>
      <c r="N15" s="1835"/>
      <c r="O15" s="1838"/>
      <c r="P15" s="1839"/>
      <c r="Q15" s="1836"/>
      <c r="R15" s="1835"/>
      <c r="S15" s="1836"/>
      <c r="T15" s="1835"/>
      <c r="U15" s="1836"/>
      <c r="V15" s="1835"/>
      <c r="W15" s="1838"/>
      <c r="X15" s="1839"/>
      <c r="Y15" s="1836"/>
      <c r="Z15" s="1835"/>
      <c r="AA15" s="1836"/>
      <c r="AB15" s="1835"/>
      <c r="AC15" s="1836"/>
      <c r="AD15" s="1835"/>
      <c r="AE15" s="1838"/>
      <c r="AF15" s="1840"/>
      <c r="AG15" s="1853"/>
      <c r="AH15" s="1854"/>
      <c r="AI15" s="1843"/>
      <c r="AJ15" s="1839"/>
      <c r="AK15" s="1836"/>
      <c r="AL15" s="1835"/>
      <c r="AM15" s="1836"/>
      <c r="AN15" s="1849"/>
      <c r="AO15" s="1877"/>
    </row>
    <row r="16" ht="18.25" customHeight="1">
      <c r="A16" s="1813"/>
      <c r="B16" s="1814">
        <v>43693</v>
      </c>
      <c r="C16" s="1815"/>
      <c r="D16" s="1846"/>
      <c r="E16" s="1817"/>
      <c r="F16" s="1818"/>
      <c r="G16" s="1819"/>
      <c r="H16" s="1818"/>
      <c r="I16" s="1820"/>
      <c r="J16" s="1818"/>
      <c r="K16" s="1819"/>
      <c r="L16" s="1818"/>
      <c r="M16" s="1819"/>
      <c r="N16" s="1818"/>
      <c r="O16" s="1821"/>
      <c r="P16" s="1822"/>
      <c r="Q16" s="1819"/>
      <c r="R16" s="1818"/>
      <c r="S16" s="1819"/>
      <c r="T16" s="1818"/>
      <c r="U16" s="1819"/>
      <c r="V16" s="1818"/>
      <c r="W16" s="1821"/>
      <c r="X16" s="1822"/>
      <c r="Y16" s="1819"/>
      <c r="Z16" s="1818"/>
      <c r="AA16" s="1819"/>
      <c r="AB16" s="1818"/>
      <c r="AC16" s="1819"/>
      <c r="AD16" s="1818"/>
      <c r="AE16" s="1821"/>
      <c r="AF16" s="1824"/>
      <c r="AG16" s="1847"/>
      <c r="AH16" s="1826"/>
      <c r="AI16" s="1827"/>
      <c r="AJ16" s="1822"/>
      <c r="AK16" s="1819"/>
      <c r="AL16" s="1818"/>
      <c r="AM16" s="1819"/>
      <c r="AN16" s="1828"/>
      <c r="AO16" s="1875"/>
    </row>
    <row r="17" ht="18.25" customHeight="1">
      <c r="A17" s="1813"/>
      <c r="B17" s="1798">
        <v>43837</v>
      </c>
      <c r="C17" s="1799"/>
      <c r="D17" s="1872"/>
      <c r="E17" s="1801"/>
      <c r="F17" s="1802"/>
      <c r="G17" s="1803"/>
      <c r="H17" s="1802"/>
      <c r="I17" s="1859"/>
      <c r="J17" s="1802"/>
      <c r="K17" s="1803"/>
      <c r="L17" s="1802"/>
      <c r="M17" s="1803"/>
      <c r="N17" s="1802"/>
      <c r="O17" s="1805"/>
      <c r="P17" s="1806"/>
      <c r="Q17" s="1803"/>
      <c r="R17" s="1802"/>
      <c r="S17" s="1803"/>
      <c r="T17" s="1802"/>
      <c r="U17" s="1803"/>
      <c r="V17" s="1802"/>
      <c r="W17" s="1805"/>
      <c r="X17" s="1806"/>
      <c r="Y17" s="1803"/>
      <c r="Z17" s="1802"/>
      <c r="AA17" s="1803"/>
      <c r="AB17" s="1802"/>
      <c r="AC17" s="1803"/>
      <c r="AD17" s="1802"/>
      <c r="AE17" s="1805"/>
      <c r="AF17" s="1808"/>
      <c r="AG17" s="1809"/>
      <c r="AH17" s="1810"/>
      <c r="AI17" s="1811"/>
      <c r="AJ17" s="1806"/>
      <c r="AK17" s="1803"/>
      <c r="AL17" s="1802"/>
      <c r="AM17" s="1803"/>
      <c r="AN17" s="1812"/>
      <c r="AO17" s="1874"/>
    </row>
    <row r="18" ht="18.25" customHeight="1">
      <c r="A18" s="1813"/>
      <c r="B18" s="1831">
        <v>43982</v>
      </c>
      <c r="C18" s="1832"/>
      <c r="D18" s="1848"/>
      <c r="E18" s="1834"/>
      <c r="F18" s="1835"/>
      <c r="G18" s="1836"/>
      <c r="H18" s="1835"/>
      <c r="I18" s="1837"/>
      <c r="J18" s="1835"/>
      <c r="K18" s="1836"/>
      <c r="L18" s="1835"/>
      <c r="M18" s="1836"/>
      <c r="N18" s="1835"/>
      <c r="O18" s="1838"/>
      <c r="P18" s="1839"/>
      <c r="Q18" s="1836"/>
      <c r="R18" s="1835"/>
      <c r="S18" s="1836"/>
      <c r="T18" s="1835"/>
      <c r="U18" s="1836"/>
      <c r="V18" s="1835"/>
      <c r="W18" s="1838"/>
      <c r="X18" s="1839"/>
      <c r="Y18" s="1836"/>
      <c r="Z18" s="1835"/>
      <c r="AA18" s="1836"/>
      <c r="AB18" s="1835"/>
      <c r="AC18" s="1836"/>
      <c r="AD18" s="1835"/>
      <c r="AE18" s="1838"/>
      <c r="AF18" s="1840"/>
      <c r="AG18" s="1841"/>
      <c r="AH18" s="1842"/>
      <c r="AI18" s="1843"/>
      <c r="AJ18" s="1839"/>
      <c r="AK18" s="1836"/>
      <c r="AL18" s="1835"/>
      <c r="AM18" s="1836"/>
      <c r="AN18" s="1849"/>
      <c r="AO18" s="1877"/>
    </row>
    <row r="19" ht="18.25" customHeight="1">
      <c r="A19" s="1813"/>
      <c r="B19" s="1831">
        <v>43983</v>
      </c>
      <c r="C19" s="1832"/>
      <c r="D19" s="1848"/>
      <c r="E19" s="1834"/>
      <c r="F19" s="1835"/>
      <c r="G19" s="1836"/>
      <c r="H19" s="1835"/>
      <c r="I19" s="1837"/>
      <c r="J19" s="1835"/>
      <c r="K19" s="1836"/>
      <c r="L19" s="1835"/>
      <c r="M19" s="1836"/>
      <c r="N19" s="1835"/>
      <c r="O19" s="1838"/>
      <c r="P19" s="1839"/>
      <c r="Q19" s="1836"/>
      <c r="R19" s="1835"/>
      <c r="S19" s="1836"/>
      <c r="T19" s="1835"/>
      <c r="U19" s="1836"/>
      <c r="V19" s="1835"/>
      <c r="W19" s="1838"/>
      <c r="X19" s="1839"/>
      <c r="Y19" s="1836"/>
      <c r="Z19" s="1835"/>
      <c r="AA19" s="1836"/>
      <c r="AB19" s="1835"/>
      <c r="AC19" s="1836"/>
      <c r="AD19" s="1835"/>
      <c r="AE19" s="1838"/>
      <c r="AF19" s="1840"/>
      <c r="AG19" s="1841"/>
      <c r="AH19" s="1842"/>
      <c r="AI19" s="1843"/>
      <c r="AJ19" s="1839"/>
      <c r="AK19" s="1836"/>
      <c r="AL19" s="1835"/>
      <c r="AM19" s="1836"/>
      <c r="AN19" s="1849"/>
      <c r="AO19" s="1877"/>
    </row>
    <row r="20" ht="18.25" customHeight="1">
      <c r="A20" s="1813"/>
      <c r="B20" s="1831">
        <v>44031</v>
      </c>
      <c r="C20" s="1832"/>
      <c r="D20" s="1848"/>
      <c r="E20" s="1834"/>
      <c r="F20" s="1835"/>
      <c r="G20" s="1836"/>
      <c r="H20" s="1835"/>
      <c r="I20" s="1837"/>
      <c r="J20" s="1835"/>
      <c r="K20" s="1836"/>
      <c r="L20" s="1835"/>
      <c r="M20" s="1836"/>
      <c r="N20" s="1835"/>
      <c r="O20" s="1838"/>
      <c r="P20" s="1839"/>
      <c r="Q20" s="1836"/>
      <c r="R20" s="1835"/>
      <c r="S20" s="1836"/>
      <c r="T20" s="1835"/>
      <c r="U20" s="1836"/>
      <c r="V20" s="1835"/>
      <c r="W20" s="1838"/>
      <c r="X20" s="1839"/>
      <c r="Y20" s="1836"/>
      <c r="Z20" s="1835"/>
      <c r="AA20" s="1836"/>
      <c r="AB20" s="1835"/>
      <c r="AC20" s="1836"/>
      <c r="AD20" s="1835"/>
      <c r="AE20" s="1838"/>
      <c r="AF20" s="1840"/>
      <c r="AG20" s="1841"/>
      <c r="AH20" s="1842"/>
      <c r="AI20" s="1843"/>
      <c r="AJ20" s="1839"/>
      <c r="AK20" s="1836"/>
      <c r="AL20" s="1835"/>
      <c r="AM20" s="1836"/>
      <c r="AN20" s="1849"/>
      <c r="AO20" s="1877"/>
    </row>
    <row r="21" ht="18.25" customHeight="1">
      <c r="A21" s="1813"/>
      <c r="B21" s="1831">
        <v>44034</v>
      </c>
      <c r="C21" s="1832"/>
      <c r="D21" s="1848"/>
      <c r="E21" s="1834"/>
      <c r="F21" s="1835"/>
      <c r="G21" s="1836"/>
      <c r="H21" s="1835"/>
      <c r="I21" s="1837"/>
      <c r="J21" s="1835"/>
      <c r="K21" s="1836"/>
      <c r="L21" s="1835"/>
      <c r="M21" s="1836"/>
      <c r="N21" s="1835"/>
      <c r="O21" s="1838"/>
      <c r="P21" s="1839"/>
      <c r="Q21" s="1836"/>
      <c r="R21" s="1835"/>
      <c r="S21" s="1836"/>
      <c r="T21" s="1835"/>
      <c r="U21" s="1836"/>
      <c r="V21" s="1835"/>
      <c r="W21" s="1838"/>
      <c r="X21" s="1839"/>
      <c r="Y21" s="1836"/>
      <c r="Z21" s="1835"/>
      <c r="AA21" s="1836"/>
      <c r="AB21" s="1835"/>
      <c r="AC21" s="1836"/>
      <c r="AD21" s="1835"/>
      <c r="AE21" s="1838"/>
      <c r="AF21" s="1840"/>
      <c r="AG21" s="1876"/>
      <c r="AH21" s="1842"/>
      <c r="AI21" s="1843"/>
      <c r="AJ21" s="1839"/>
      <c r="AK21" s="1836"/>
      <c r="AL21" s="1835"/>
      <c r="AM21" s="1836"/>
      <c r="AN21" s="1849"/>
      <c r="AO21" s="1877"/>
    </row>
    <row r="22" ht="18.25" customHeight="1">
      <c r="A22" s="1813"/>
      <c r="B22" s="1831">
        <v>44055</v>
      </c>
      <c r="C22" s="1832"/>
      <c r="D22" s="1848"/>
      <c r="E22" s="1834"/>
      <c r="F22" s="1835"/>
      <c r="G22" s="1836"/>
      <c r="H22" s="1835"/>
      <c r="I22" s="1837"/>
      <c r="J22" s="1835"/>
      <c r="K22" s="1836"/>
      <c r="L22" s="1835"/>
      <c r="M22" s="1836"/>
      <c r="N22" s="1835"/>
      <c r="O22" s="1838"/>
      <c r="P22" s="1839"/>
      <c r="Q22" s="1836"/>
      <c r="R22" s="1835"/>
      <c r="S22" s="1836"/>
      <c r="T22" s="1835"/>
      <c r="U22" s="1836"/>
      <c r="V22" s="1835"/>
      <c r="W22" s="1838"/>
      <c r="X22" s="1839"/>
      <c r="Y22" s="1836"/>
      <c r="Z22" s="1835"/>
      <c r="AA22" s="1836"/>
      <c r="AB22" s="1835"/>
      <c r="AC22" s="1836"/>
      <c r="AD22" s="1835"/>
      <c r="AE22" s="1838"/>
      <c r="AF22" s="1840"/>
      <c r="AG22" s="1841"/>
      <c r="AH22" s="1842"/>
      <c r="AI22" s="1843"/>
      <c r="AJ22" s="1839"/>
      <c r="AK22" s="1836"/>
      <c r="AL22" s="1835"/>
      <c r="AM22" s="1836"/>
      <c r="AN22" s="1849"/>
      <c r="AO22" s="1877"/>
    </row>
    <row r="23" ht="18.25" customHeight="1">
      <c r="A23" s="1813"/>
      <c r="B23" s="1831">
        <v>44041</v>
      </c>
      <c r="C23" s="1832"/>
      <c r="D23" s="1848"/>
      <c r="E23" s="1834"/>
      <c r="F23" s="1835"/>
      <c r="G23" s="1836"/>
      <c r="H23" s="1835"/>
      <c r="I23" s="1837"/>
      <c r="J23" s="1835"/>
      <c r="K23" s="1836"/>
      <c r="L23" s="1835"/>
      <c r="M23" s="1836"/>
      <c r="N23" s="1835"/>
      <c r="O23" s="1838"/>
      <c r="P23" s="1839"/>
      <c r="Q23" s="1836"/>
      <c r="R23" s="1835"/>
      <c r="S23" s="1836"/>
      <c r="T23" s="1835"/>
      <c r="U23" s="1836"/>
      <c r="V23" s="1835"/>
      <c r="W23" s="1838"/>
      <c r="X23" s="1839"/>
      <c r="Y23" s="1836"/>
      <c r="Z23" s="1835"/>
      <c r="AA23" s="1836"/>
      <c r="AB23" s="1835"/>
      <c r="AC23" s="1836"/>
      <c r="AD23" s="1835"/>
      <c r="AE23" s="1838"/>
      <c r="AF23" s="1840"/>
      <c r="AG23" s="1841"/>
      <c r="AH23" s="1842"/>
      <c r="AI23" s="1843"/>
      <c r="AJ23" s="1839"/>
      <c r="AK23" s="1836"/>
      <c r="AL23" s="1835"/>
      <c r="AM23" s="1836"/>
      <c r="AN23" s="1849"/>
      <c r="AO23" s="1877"/>
    </row>
    <row r="24" ht="18.25" customHeight="1">
      <c r="A24" s="1813"/>
      <c r="B24" s="1831">
        <v>44136</v>
      </c>
      <c r="C24" s="1832"/>
      <c r="D24" s="1848"/>
      <c r="E24" s="1834"/>
      <c r="F24" s="1835"/>
      <c r="G24" s="1836"/>
      <c r="H24" s="1835"/>
      <c r="I24" s="1837"/>
      <c r="J24" s="1835"/>
      <c r="K24" s="1836"/>
      <c r="L24" s="1835"/>
      <c r="M24" s="1836"/>
      <c r="N24" s="1835"/>
      <c r="O24" s="1838"/>
      <c r="P24" s="1839"/>
      <c r="Q24" s="1836"/>
      <c r="R24" s="1835"/>
      <c r="S24" s="1836"/>
      <c r="T24" s="1835"/>
      <c r="U24" s="1836"/>
      <c r="V24" s="1835"/>
      <c r="W24" s="1838"/>
      <c r="X24" s="1839"/>
      <c r="Y24" s="1836"/>
      <c r="Z24" s="1835"/>
      <c r="AA24" s="1836"/>
      <c r="AB24" s="1835"/>
      <c r="AC24" s="1836"/>
      <c r="AD24" s="1835"/>
      <c r="AE24" s="1838"/>
      <c r="AF24" s="1840"/>
      <c r="AG24" s="1841"/>
      <c r="AH24" s="1842"/>
      <c r="AI24" s="1843"/>
      <c r="AJ24" s="1839"/>
      <c r="AK24" s="1836"/>
      <c r="AL24" s="1835"/>
      <c r="AM24" s="1836"/>
      <c r="AN24" s="1849"/>
      <c r="AO24" s="1877"/>
    </row>
    <row r="25" ht="18.25" customHeight="1">
      <c r="A25" s="1813"/>
      <c r="B25" s="1814">
        <v>44167</v>
      </c>
      <c r="C25" s="1815"/>
      <c r="D25" s="1846"/>
      <c r="E25" s="1817"/>
      <c r="F25" s="1818"/>
      <c r="G25" s="1819"/>
      <c r="H25" s="1818"/>
      <c r="I25" s="1820"/>
      <c r="J25" s="1818"/>
      <c r="K25" s="1819"/>
      <c r="L25" s="1818"/>
      <c r="M25" s="1819"/>
      <c r="N25" s="1818"/>
      <c r="O25" s="1821"/>
      <c r="P25" s="1822"/>
      <c r="Q25" s="1819"/>
      <c r="R25" s="1818"/>
      <c r="S25" s="1819"/>
      <c r="T25" s="1818"/>
      <c r="U25" s="1819"/>
      <c r="V25" s="1818"/>
      <c r="W25" s="1821"/>
      <c r="X25" s="1822"/>
      <c r="Y25" s="1819"/>
      <c r="Z25" s="1818"/>
      <c r="AA25" s="1819"/>
      <c r="AB25" s="1818"/>
      <c r="AC25" s="1819"/>
      <c r="AD25" s="1818"/>
      <c r="AE25" s="1821"/>
      <c r="AF25" s="1824"/>
      <c r="AG25" s="1825"/>
      <c r="AH25" s="1826"/>
      <c r="AI25" s="1827"/>
      <c r="AJ25" s="1822"/>
      <c r="AK25" s="1819"/>
      <c r="AL25" s="1818"/>
      <c r="AM25" s="1819"/>
      <c r="AN25" s="1828"/>
      <c r="AO25" s="1875"/>
    </row>
    <row r="26" ht="18.25" customHeight="1">
      <c r="A26" s="1861"/>
      <c r="B26" s="1862">
        <v>44209</v>
      </c>
      <c r="C26" s="1799"/>
      <c r="D26" s="1872"/>
      <c r="E26" s="1801"/>
      <c r="F26" s="1802"/>
      <c r="G26" s="1803"/>
      <c r="H26" s="1802"/>
      <c r="I26" s="1804"/>
      <c r="J26" s="1802"/>
      <c r="K26" s="1803"/>
      <c r="L26" s="1802"/>
      <c r="M26" s="1803"/>
      <c r="N26" s="1802"/>
      <c r="O26" s="1805"/>
      <c r="P26" s="1806"/>
      <c r="Q26" s="1803"/>
      <c r="R26" s="1802"/>
      <c r="S26" s="1803"/>
      <c r="T26" s="1802"/>
      <c r="U26" s="1803"/>
      <c r="V26" s="1802"/>
      <c r="W26" s="1805"/>
      <c r="X26" s="1806"/>
      <c r="Y26" s="1803"/>
      <c r="Z26" s="1802"/>
      <c r="AA26" s="1803"/>
      <c r="AB26" s="1802"/>
      <c r="AC26" s="1803"/>
      <c r="AD26" s="1802"/>
      <c r="AE26" s="1805"/>
      <c r="AF26" s="1808"/>
      <c r="AG26" s="1809"/>
      <c r="AH26" s="1810"/>
      <c r="AI26" s="1811"/>
      <c r="AJ26" s="1806"/>
      <c r="AK26" s="1803"/>
      <c r="AL26" s="1802"/>
      <c r="AM26" s="1803"/>
      <c r="AN26" s="1802"/>
      <c r="AO26" s="1802"/>
    </row>
    <row r="27" ht="18.25" customHeight="1">
      <c r="A27" s="1861"/>
      <c r="B27" s="1863">
        <v>44258</v>
      </c>
      <c r="C27" s="1832"/>
      <c r="D27" s="1833">
        <v>60.8</v>
      </c>
      <c r="E27" s="1851">
        <v>184</v>
      </c>
      <c r="F27" s="1835"/>
      <c r="G27" s="1836"/>
      <c r="H27" s="1835"/>
      <c r="I27" s="1837"/>
      <c r="J27" s="1835"/>
      <c r="K27" s="1836"/>
      <c r="L27" s="1835"/>
      <c r="M27" s="1836"/>
      <c r="N27" s="1835"/>
      <c r="O27" s="1838"/>
      <c r="P27" s="1839"/>
      <c r="Q27" s="1836"/>
      <c r="R27" s="1835"/>
      <c r="S27" s="1836"/>
      <c r="T27" s="1835"/>
      <c r="U27" s="1836"/>
      <c r="V27" s="1835"/>
      <c r="W27" s="1838"/>
      <c r="X27" s="1839"/>
      <c r="Y27" s="1836"/>
      <c r="Z27" s="1835"/>
      <c r="AA27" s="1836"/>
      <c r="AB27" s="1835"/>
      <c r="AC27" s="1836"/>
      <c r="AD27" s="1835"/>
      <c r="AE27" s="1838"/>
      <c r="AF27" s="1840"/>
      <c r="AG27" s="1841"/>
      <c r="AH27" s="1842"/>
      <c r="AI27" s="1843"/>
      <c r="AJ27" s="1839"/>
      <c r="AK27" s="1836"/>
      <c r="AL27" s="1835"/>
      <c r="AM27" s="1836"/>
      <c r="AN27" s="1835"/>
      <c r="AO27" s="1835"/>
    </row>
    <row r="28" ht="18.25" customHeight="1">
      <c r="A28" s="1861"/>
      <c r="B28" s="1863">
        <v>44283</v>
      </c>
      <c r="C28" s="1832"/>
      <c r="D28" s="1848"/>
      <c r="E28" s="1834"/>
      <c r="F28" s="1835"/>
      <c r="G28" s="1836"/>
      <c r="H28" s="1835"/>
      <c r="I28" s="1837"/>
      <c r="J28" s="1835"/>
      <c r="K28" s="1836"/>
      <c r="L28" s="1835"/>
      <c r="M28" s="1836"/>
      <c r="N28" s="1835"/>
      <c r="O28" s="1838"/>
      <c r="P28" s="1839"/>
      <c r="Q28" s="1836"/>
      <c r="R28" s="1835"/>
      <c r="S28" s="1836"/>
      <c r="T28" s="1835"/>
      <c r="U28" s="1836"/>
      <c r="V28" s="1835"/>
      <c r="W28" s="1838"/>
      <c r="X28" s="1839"/>
      <c r="Y28" s="1836"/>
      <c r="Z28" s="1835"/>
      <c r="AA28" s="1836"/>
      <c r="AB28" s="1835"/>
      <c r="AC28" s="1836"/>
      <c r="AD28" s="1835"/>
      <c r="AE28" s="1838"/>
      <c r="AF28" s="1840"/>
      <c r="AG28" s="1841"/>
      <c r="AH28" s="1842"/>
      <c r="AI28" s="1843"/>
      <c r="AJ28" s="1839"/>
      <c r="AK28" s="1836"/>
      <c r="AL28" s="1835"/>
      <c r="AM28" s="1836"/>
      <c r="AN28" s="1835"/>
      <c r="AO28" s="1835"/>
    </row>
    <row r="29" ht="18.25" customHeight="1">
      <c r="A29" s="1861"/>
      <c r="B29" s="1863"/>
      <c r="C29" s="1832"/>
      <c r="D29" s="1848"/>
      <c r="E29" s="1834"/>
      <c r="F29" s="1835"/>
      <c r="G29" s="1836"/>
      <c r="H29" s="1835"/>
      <c r="I29" s="1837"/>
      <c r="J29" s="1835"/>
      <c r="K29" s="1836"/>
      <c r="L29" s="1835"/>
      <c r="M29" s="1836"/>
      <c r="N29" s="1835"/>
      <c r="O29" s="1838"/>
      <c r="P29" s="1839"/>
      <c r="Q29" s="1836"/>
      <c r="R29" s="1835"/>
      <c r="S29" s="1836"/>
      <c r="T29" s="1835"/>
      <c r="U29" s="1836"/>
      <c r="V29" s="1835"/>
      <c r="W29" s="1838"/>
      <c r="X29" s="1839"/>
      <c r="Y29" s="1836"/>
      <c r="Z29" s="1835"/>
      <c r="AA29" s="1836"/>
      <c r="AB29" s="1835"/>
      <c r="AC29" s="1836"/>
      <c r="AD29" s="1835"/>
      <c r="AE29" s="1838"/>
      <c r="AF29" s="1840"/>
      <c r="AG29" s="1841"/>
      <c r="AH29" s="1842"/>
      <c r="AI29" s="1843"/>
      <c r="AJ29" s="1839"/>
      <c r="AK29" s="1836"/>
      <c r="AL29" s="1835"/>
      <c r="AM29" s="1836"/>
      <c r="AN29" s="1835"/>
      <c r="AO29" s="1835"/>
    </row>
    <row r="30" ht="18.25" customHeight="1">
      <c r="A30" s="1861"/>
      <c r="B30" s="1863"/>
      <c r="C30" s="1832"/>
      <c r="D30" s="1848"/>
      <c r="E30" s="1834"/>
      <c r="F30" s="1835"/>
      <c r="G30" s="1836"/>
      <c r="H30" s="1835"/>
      <c r="I30" s="1837"/>
      <c r="J30" s="1835"/>
      <c r="K30" s="1836"/>
      <c r="L30" s="1835"/>
      <c r="M30" s="1836"/>
      <c r="N30" s="1835"/>
      <c r="O30" s="1838"/>
      <c r="P30" s="1839"/>
      <c r="Q30" s="1836"/>
      <c r="R30" s="1835"/>
      <c r="S30" s="1836"/>
      <c r="T30" s="1835"/>
      <c r="U30" s="1836"/>
      <c r="V30" s="1835"/>
      <c r="W30" s="1838"/>
      <c r="X30" s="1839"/>
      <c r="Y30" s="1836"/>
      <c r="Z30" s="1835"/>
      <c r="AA30" s="1836"/>
      <c r="AB30" s="1835"/>
      <c r="AC30" s="1836"/>
      <c r="AD30" s="1835"/>
      <c r="AE30" s="1838"/>
      <c r="AF30" s="1840"/>
      <c r="AG30" s="1841"/>
      <c r="AH30" s="1842"/>
      <c r="AI30" s="1843"/>
      <c r="AJ30" s="1839"/>
      <c r="AK30" s="1836"/>
      <c r="AL30" s="1835"/>
      <c r="AM30" s="1836"/>
      <c r="AN30" s="1835"/>
      <c r="AO30" s="1835"/>
    </row>
    <row r="31" ht="18.25" customHeight="1">
      <c r="A31" t="s" s="1864">
        <v>460</v>
      </c>
      <c r="B31" s="1865"/>
      <c r="C31" s="1866"/>
      <c r="D31" s="1842">
        <f>MAX(D4:D29)</f>
        <v>60.8</v>
      </c>
      <c r="E31" s="1841">
        <f>MAX(E4:E29)</f>
        <v>184</v>
      </c>
      <c r="F31" s="1842">
        <f>MAX(F4:F29)</f>
        <v>0</v>
      </c>
      <c r="G31" s="1841">
        <f>MAX(G4:G29)</f>
        <v>0</v>
      </c>
      <c r="H31" s="1842">
        <f>MAX(H4:H29)</f>
        <v>0</v>
      </c>
      <c r="I31" s="1841">
        <f>MAX(I4:I29)</f>
        <v>0</v>
      </c>
      <c r="J31" s="1842">
        <f>MAX(J4:J29)</f>
        <v>0</v>
      </c>
      <c r="K31" s="1841">
        <f>MAX(K4:K29)</f>
        <v>0</v>
      </c>
      <c r="L31" s="1842">
        <f>MAX(L4:L29)</f>
        <v>0</v>
      </c>
      <c r="M31" s="1841">
        <f>MAX(M4:M29)</f>
        <v>0</v>
      </c>
      <c r="N31" s="1842">
        <f>MAX(N4:N29)</f>
        <v>0</v>
      </c>
      <c r="O31" s="1841">
        <f>MAX(O4:O29)</f>
        <v>0</v>
      </c>
      <c r="P31" s="1842">
        <f>MAX(P4:P29)</f>
        <v>0</v>
      </c>
      <c r="Q31" s="1841">
        <f>MAX(Q4:Q29)</f>
        <v>0</v>
      </c>
      <c r="R31" s="1842">
        <f>MAX(R4:R29)</f>
        <v>0</v>
      </c>
      <c r="S31" s="1841">
        <f>MAX(S4:S29)</f>
        <v>0</v>
      </c>
      <c r="T31" s="1842">
        <f>MAX(T4:T29)</f>
        <v>0</v>
      </c>
      <c r="U31" s="1841">
        <f>MAX(U4:U29)</f>
        <v>0</v>
      </c>
      <c r="V31" s="1842">
        <f>MAX(V4:V29)</f>
        <v>0</v>
      </c>
      <c r="W31" s="1841">
        <f>MAX(W4:W29)</f>
        <v>0</v>
      </c>
      <c r="X31" s="1842">
        <f>MAX(X4:X29)</f>
        <v>0</v>
      </c>
      <c r="Y31" s="1841">
        <f>MAX(Y4:Y29)</f>
        <v>0</v>
      </c>
      <c r="Z31" s="1842">
        <f>MAX(Z4:Z29)</f>
        <v>0</v>
      </c>
      <c r="AA31" s="1841">
        <f>MAX(AA4:AA29)</f>
        <v>0</v>
      </c>
      <c r="AB31" s="1842">
        <f>MAX(AB4:AB29)</f>
        <v>0</v>
      </c>
      <c r="AC31" s="1841">
        <f>MAX(AC4:AC29)</f>
        <v>0</v>
      </c>
      <c r="AD31" s="1842">
        <f>MAX(AD4:AD29)</f>
        <v>0</v>
      </c>
      <c r="AE31" s="1841">
        <f>MIN(AE4:AE30)</f>
        <v>0</v>
      </c>
      <c r="AF31" s="1885">
        <f>MIN(AF4:AF30)</f>
        <v>0</v>
      </c>
      <c r="AG31" s="1841">
        <f>MAX(AG4:AG29)</f>
        <v>0</v>
      </c>
      <c r="AH31" s="1842">
        <f>MAX(AH4:AH29)</f>
        <v>0</v>
      </c>
      <c r="AI31" s="1841">
        <f>MIN(AI4:AI30)</f>
        <v>0</v>
      </c>
      <c r="AJ31" s="1842">
        <f>MAX(AJ4:AJ29)</f>
        <v>0</v>
      </c>
      <c r="AK31" s="1841">
        <f>MAX(AK4:AK29)</f>
        <v>0</v>
      </c>
      <c r="AL31" s="1842">
        <f>MAX(AL4:AL29)</f>
        <v>0</v>
      </c>
      <c r="AM31" s="1841">
        <f>MAX(AM4:AM29)</f>
        <v>0</v>
      </c>
      <c r="AN31" s="1842">
        <f>MAX(AN4:AN29)</f>
        <v>0</v>
      </c>
      <c r="AO31" s="1842">
        <f>MAX(AO4:AO29)</f>
        <v>0</v>
      </c>
    </row>
  </sheetData>
  <mergeCells count="8">
    <mergeCell ref="A1:AO1"/>
    <mergeCell ref="E2:O2"/>
    <mergeCell ref="P2:W2"/>
    <mergeCell ref="X2:AE2"/>
    <mergeCell ref="AF2:AI2"/>
    <mergeCell ref="A4:A29"/>
    <mergeCell ref="A31:B31"/>
    <mergeCell ref="AJ2:AO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Q30"/>
  <sheetViews>
    <sheetView workbookViewId="0" showGridLines="0" defaultGridColor="1">
      <pane topLeftCell="D1" xSplit="3" ySplit="0" activePane="topRight" state="frozen"/>
    </sheetView>
  </sheetViews>
  <sheetFormatPr defaultColWidth="16.3333" defaultRowHeight="19.9" customHeight="1" outlineLevelRow="0" outlineLevelCol="0"/>
  <cols>
    <col min="1" max="2" width="16.3516" style="1898" customWidth="1"/>
    <col min="3" max="3" width="16.5" style="1898" customWidth="1"/>
    <col min="4" max="43" width="16.3516" style="1898" customWidth="1"/>
    <col min="44" max="16384" width="16.3516" style="1898" customWidth="1"/>
  </cols>
  <sheetData>
    <row r="1" ht="21.4" customHeight="1">
      <c r="A1" t="s" s="521">
        <v>415</v>
      </c>
      <c r="B1" t="s" s="522">
        <v>372</v>
      </c>
      <c r="C1" t="s" s="1333">
        <v>179</v>
      </c>
      <c r="D1" t="s" s="1334">
        <v>180</v>
      </c>
      <c r="E1" s="1335"/>
      <c r="F1" t="s" s="1334">
        <v>181</v>
      </c>
      <c r="G1" s="1335"/>
      <c r="H1" t="s" s="1334">
        <v>182</v>
      </c>
      <c r="I1" s="1335"/>
      <c r="J1" t="s" s="1334">
        <v>183</v>
      </c>
      <c r="K1" s="1335"/>
      <c r="L1" t="s" s="1334">
        <v>184</v>
      </c>
      <c r="M1" s="1335"/>
      <c r="N1" t="s" s="1334">
        <v>185</v>
      </c>
      <c r="O1" s="1335"/>
      <c r="P1" t="s" s="1334">
        <v>186</v>
      </c>
      <c r="Q1" s="1335"/>
      <c r="R1" t="s" s="1334">
        <v>187</v>
      </c>
      <c r="S1" s="1335"/>
      <c r="T1" t="s" s="1334">
        <v>188</v>
      </c>
      <c r="U1" s="1335"/>
      <c r="V1" s="1761"/>
      <c r="W1" s="1335"/>
      <c r="X1" s="1762"/>
      <c r="Y1" s="1335"/>
      <c r="Z1" s="1762"/>
      <c r="AA1" s="1335"/>
      <c r="AB1" s="1762"/>
      <c r="AC1" s="1335"/>
      <c r="AD1" s="1762"/>
      <c r="AE1" s="1335"/>
      <c r="AF1" s="1762"/>
      <c r="AG1" s="1335"/>
      <c r="AH1" s="1762"/>
      <c r="AI1" s="1335"/>
      <c r="AJ1" s="1762"/>
      <c r="AK1" s="1335"/>
      <c r="AL1" s="1762"/>
      <c r="AM1" s="1335"/>
      <c r="AN1" s="1762"/>
      <c r="AO1" s="1335"/>
      <c r="AP1" s="1762"/>
      <c r="AQ1" s="1335"/>
    </row>
    <row r="2" ht="21.4" customHeight="1">
      <c r="A2" s="533"/>
      <c r="B2" s="534"/>
      <c r="C2" t="s" s="1341">
        <v>194</v>
      </c>
      <c r="D2" s="1342"/>
      <c r="E2" s="1343"/>
      <c r="F2" s="1342"/>
      <c r="G2" s="1343"/>
      <c r="H2" s="1344"/>
      <c r="I2" s="1733"/>
      <c r="J2" s="1344"/>
      <c r="K2" s="1733"/>
      <c r="L2" s="1344"/>
      <c r="M2" s="1733"/>
      <c r="N2" s="1344"/>
      <c r="O2" s="1733"/>
      <c r="P2" s="1344"/>
      <c r="Q2" s="1733"/>
      <c r="R2" s="1344"/>
      <c r="S2" s="1733"/>
      <c r="T2" s="1344"/>
      <c r="U2" s="1733"/>
      <c r="V2" s="1764"/>
      <c r="W2" s="1733"/>
      <c r="X2" s="1344"/>
      <c r="Y2" s="1733"/>
      <c r="Z2" s="1344"/>
      <c r="AA2" s="1733"/>
      <c r="AB2" s="1344"/>
      <c r="AC2" s="1733"/>
      <c r="AD2" s="1344"/>
      <c r="AE2" s="1733"/>
      <c r="AF2" s="1344"/>
      <c r="AG2" s="1733"/>
      <c r="AH2" s="1344"/>
      <c r="AI2" s="1733"/>
      <c r="AJ2" s="1344"/>
      <c r="AK2" s="1733"/>
      <c r="AL2" s="1344"/>
      <c r="AM2" s="1733"/>
      <c r="AN2" s="1344"/>
      <c r="AO2" s="1733"/>
      <c r="AP2" s="1344"/>
      <c r="AQ2" s="1733"/>
    </row>
    <row r="3" ht="21.4" customHeight="1">
      <c r="A3" t="s" s="545">
        <v>109</v>
      </c>
      <c r="B3" s="546"/>
      <c r="C3" t="s" s="1349">
        <v>203</v>
      </c>
      <c r="D3" t="s" s="545">
        <v>204</v>
      </c>
      <c r="E3" t="s" s="1349">
        <v>205</v>
      </c>
      <c r="F3" t="s" s="545">
        <v>204</v>
      </c>
      <c r="G3" t="s" s="1349">
        <v>205</v>
      </c>
      <c r="H3" t="s" s="1350">
        <v>204</v>
      </c>
      <c r="I3" t="s" s="1736">
        <v>205</v>
      </c>
      <c r="J3" t="s" s="1350">
        <v>204</v>
      </c>
      <c r="K3" t="s" s="1736">
        <v>205</v>
      </c>
      <c r="L3" t="s" s="1350">
        <v>204</v>
      </c>
      <c r="M3" t="s" s="1736">
        <v>205</v>
      </c>
      <c r="N3" t="s" s="1350">
        <v>204</v>
      </c>
      <c r="O3" t="s" s="1736">
        <v>205</v>
      </c>
      <c r="P3" t="s" s="1350">
        <v>204</v>
      </c>
      <c r="Q3" t="s" s="1736">
        <v>205</v>
      </c>
      <c r="R3" t="s" s="1350">
        <v>204</v>
      </c>
      <c r="S3" t="s" s="1736">
        <v>205</v>
      </c>
      <c r="T3" t="s" s="1350">
        <v>204</v>
      </c>
      <c r="U3" t="s" s="1736">
        <v>205</v>
      </c>
      <c r="V3" t="s" s="1350">
        <v>204</v>
      </c>
      <c r="W3" t="s" s="1736">
        <v>205</v>
      </c>
      <c r="X3" t="s" s="1350">
        <v>204</v>
      </c>
      <c r="Y3" t="s" s="1736">
        <v>205</v>
      </c>
      <c r="Z3" t="s" s="1350">
        <v>204</v>
      </c>
      <c r="AA3" t="s" s="1736">
        <v>205</v>
      </c>
      <c r="AB3" t="s" s="1350">
        <v>204</v>
      </c>
      <c r="AC3" t="s" s="1736">
        <v>205</v>
      </c>
      <c r="AD3" t="s" s="1350">
        <v>204</v>
      </c>
      <c r="AE3" t="s" s="1736">
        <v>205</v>
      </c>
      <c r="AF3" t="s" s="1350">
        <v>204</v>
      </c>
      <c r="AG3" t="s" s="1736">
        <v>205</v>
      </c>
      <c r="AH3" t="s" s="1350">
        <v>204</v>
      </c>
      <c r="AI3" t="s" s="1736">
        <v>205</v>
      </c>
      <c r="AJ3" t="s" s="1350">
        <v>204</v>
      </c>
      <c r="AK3" t="s" s="1736">
        <v>205</v>
      </c>
      <c r="AL3" t="s" s="1350">
        <v>204</v>
      </c>
      <c r="AM3" t="s" s="1736">
        <v>205</v>
      </c>
      <c r="AN3" t="s" s="1350">
        <v>204</v>
      </c>
      <c r="AO3" t="s" s="1736">
        <v>205</v>
      </c>
      <c r="AP3" t="s" s="1350">
        <v>204</v>
      </c>
      <c r="AQ3" t="s" s="1736">
        <v>205</v>
      </c>
    </row>
    <row r="4" ht="20.1" customHeight="1">
      <c r="A4" s="1354">
        <f>SUM(D4:U4)</f>
        <v>2</v>
      </c>
      <c r="B4" t="s" s="556">
        <v>206</v>
      </c>
      <c r="C4" t="s" s="1351">
        <v>407</v>
      </c>
      <c r="D4" s="1354">
        <f>'1.Spieltag'!P5</f>
        <v>0</v>
      </c>
      <c r="E4" s="1355">
        <f>'1.Spieltag'!Q5</f>
        <v>0</v>
      </c>
      <c r="F4" s="1354">
        <f>'2.Spieltag'!P4</f>
        <v>0</v>
      </c>
      <c r="G4" s="1355">
        <f>'2.Spieltag'!Q4</f>
        <v>0</v>
      </c>
      <c r="H4" s="1354">
        <f>'3.Spieltag'!P4</f>
        <v>0</v>
      </c>
      <c r="I4" s="1355">
        <f>'3.Spieltag'!Q4</f>
        <v>0</v>
      </c>
      <c r="J4" s="1354">
        <f>'4.Spieltag'!AP4</f>
        <v>0</v>
      </c>
      <c r="K4" s="1355">
        <f>'4.Spieltag'!AQ4</f>
        <v>0</v>
      </c>
      <c r="L4" s="1354">
        <f>'5.Spieltag'!AP4</f>
        <v>2</v>
      </c>
      <c r="M4" s="1355">
        <f>'5.Spieltag'!AQ4</f>
        <v>0</v>
      </c>
      <c r="N4" s="1354">
        <f>'6.Spieltag'!AP4</f>
        <v>0</v>
      </c>
      <c r="O4" s="1355">
        <f>'6.Spieltag'!AQ4</f>
        <v>0</v>
      </c>
      <c r="P4" s="1354">
        <f>'7.Spieltag'!AP4</f>
        <v>0</v>
      </c>
      <c r="Q4" s="1355">
        <f>'7.Spieltag'!AQ4</f>
        <v>0</v>
      </c>
      <c r="R4" s="1354">
        <f>'8.Spieltag'!AP4</f>
        <v>0</v>
      </c>
      <c r="S4" s="1355">
        <f>'8.Spieltag'!AQ4</f>
        <v>0</v>
      </c>
      <c r="T4" s="1354">
        <f>'9.Spieltag'!AP4</f>
        <v>0</v>
      </c>
      <c r="U4" s="1355">
        <f>'9.Spieltag'!AQ4</f>
        <v>0</v>
      </c>
      <c r="V4" s="1737"/>
      <c r="W4" s="1738"/>
      <c r="X4" s="1737"/>
      <c r="Y4" s="1738"/>
      <c r="Z4" s="1737"/>
      <c r="AA4" s="1738"/>
      <c r="AB4" s="1737"/>
      <c r="AC4" s="1738"/>
      <c r="AD4" s="1737"/>
      <c r="AE4" s="1738"/>
      <c r="AF4" s="1737"/>
      <c r="AG4" s="1738"/>
      <c r="AH4" s="1737"/>
      <c r="AI4" s="1738"/>
      <c r="AJ4" s="1737"/>
      <c r="AK4" s="1738"/>
      <c r="AL4" s="1737"/>
      <c r="AM4" s="1738"/>
      <c r="AN4" s="1737"/>
      <c r="AO4" s="1738"/>
      <c r="AP4" s="1737"/>
      <c r="AQ4" s="1738"/>
    </row>
    <row r="5" ht="20.1" customHeight="1">
      <c r="A5" s="1352">
        <f>SUM(D5:U5)</f>
        <v>0</v>
      </c>
      <c r="B5" s="567"/>
      <c r="C5" t="s" s="1351">
        <v>408</v>
      </c>
      <c r="D5" s="1352">
        <f>'1.Spieltag'!P6</f>
        <v>0</v>
      </c>
      <c r="E5" s="1353">
        <f>'1.Spieltag'!Q6</f>
        <v>0</v>
      </c>
      <c r="F5" s="1352">
        <f>'2.Spieltag'!P5</f>
        <v>0</v>
      </c>
      <c r="G5" s="1353">
        <f>'2.Spieltag'!Q5</f>
        <v>0</v>
      </c>
      <c r="H5" s="1352">
        <f>'3.Spieltag'!P5</f>
        <v>0</v>
      </c>
      <c r="I5" s="1353">
        <f>'3.Spieltag'!Q5</f>
        <v>0</v>
      </c>
      <c r="J5" s="1352">
        <f>'4.Spieltag'!AP5</f>
        <v>0</v>
      </c>
      <c r="K5" s="1353">
        <f>'4.Spieltag'!AQ5</f>
        <v>0</v>
      </c>
      <c r="L5" s="1352">
        <f>'5.Spieltag'!AP5</f>
        <v>0</v>
      </c>
      <c r="M5" s="1353">
        <f>'5.Spieltag'!AQ5</f>
        <v>0</v>
      </c>
      <c r="N5" s="1352">
        <f>'6.Spieltag'!AP5</f>
        <v>0</v>
      </c>
      <c r="O5" s="1353">
        <f>'6.Spieltag'!AQ5</f>
        <v>0</v>
      </c>
      <c r="P5" s="1352">
        <f>'7.Spieltag'!AP5</f>
        <v>0</v>
      </c>
      <c r="Q5" s="1353">
        <f>'7.Spieltag'!AQ5</f>
        <v>0</v>
      </c>
      <c r="R5" s="1352">
        <f>'8.Spieltag'!AP5</f>
        <v>0</v>
      </c>
      <c r="S5" s="1353">
        <f>'8.Spieltag'!AQ5</f>
        <v>0</v>
      </c>
      <c r="T5" s="1352">
        <f>'9.Spieltag'!AP5</f>
        <v>0</v>
      </c>
      <c r="U5" s="1353">
        <f>'9.Spieltag'!AQ5</f>
        <v>0</v>
      </c>
      <c r="V5" s="1739"/>
      <c r="W5" s="1740"/>
      <c r="X5" s="1739"/>
      <c r="Y5" s="1740"/>
      <c r="Z5" s="1739"/>
      <c r="AA5" s="1740"/>
      <c r="AB5" s="1739"/>
      <c r="AC5" s="1740"/>
      <c r="AD5" s="1739"/>
      <c r="AE5" s="1740"/>
      <c r="AF5" s="1739"/>
      <c r="AG5" s="1740"/>
      <c r="AH5" s="1739"/>
      <c r="AI5" s="1740"/>
      <c r="AJ5" s="1739"/>
      <c r="AK5" s="1740"/>
      <c r="AL5" s="1739"/>
      <c r="AM5" s="1740"/>
      <c r="AN5" s="1739"/>
      <c r="AO5" s="1740"/>
      <c r="AP5" s="1739"/>
      <c r="AQ5" s="1740"/>
    </row>
    <row r="6" ht="20.1" customHeight="1">
      <c r="A6" s="1354">
        <f>SUM(D6:U6)</f>
        <v>0</v>
      </c>
      <c r="B6" s="567"/>
      <c r="C6" t="s" s="1351">
        <v>208</v>
      </c>
      <c r="D6" s="1354">
        <f>'1.Spieltag'!P7</f>
        <v>0</v>
      </c>
      <c r="E6" s="1355">
        <f>'1.Spieltag'!Q7</f>
        <v>0</v>
      </c>
      <c r="F6" s="1354">
        <f>'2.Spieltag'!P6</f>
        <v>0</v>
      </c>
      <c r="G6" s="1355">
        <f>'2.Spieltag'!Q6</f>
        <v>0</v>
      </c>
      <c r="H6" s="1354">
        <f>'3.Spieltag'!P6</f>
        <v>0</v>
      </c>
      <c r="I6" s="1355">
        <f>'3.Spieltag'!Q6</f>
        <v>0</v>
      </c>
      <c r="J6" s="1354">
        <f>'4.Spieltag'!AP6</f>
        <v>0</v>
      </c>
      <c r="K6" s="1355">
        <f>'4.Spieltag'!AQ6</f>
        <v>0</v>
      </c>
      <c r="L6" s="1354">
        <f>'5.Spieltag'!AP6</f>
        <v>0</v>
      </c>
      <c r="M6" s="1355">
        <f>'5.Spieltag'!AQ6</f>
        <v>0</v>
      </c>
      <c r="N6" s="1354">
        <f>'6.Spieltag'!AP6</f>
        <v>0</v>
      </c>
      <c r="O6" s="1355">
        <f>'6.Spieltag'!AQ6</f>
        <v>0</v>
      </c>
      <c r="P6" s="1354">
        <f>'7.Spieltag'!AP6</f>
        <v>0</v>
      </c>
      <c r="Q6" s="1355">
        <f>'7.Spieltag'!AQ6</f>
        <v>0</v>
      </c>
      <c r="R6" s="1354">
        <f>'8.Spieltag'!AP6</f>
        <v>0</v>
      </c>
      <c r="S6" s="1355">
        <f>'8.Spieltag'!AQ6</f>
        <v>0</v>
      </c>
      <c r="T6" s="1354">
        <f>'9.Spieltag'!AP6</f>
        <v>0</v>
      </c>
      <c r="U6" s="1355">
        <f>'9.Spieltag'!AQ6</f>
        <v>0</v>
      </c>
      <c r="V6" s="1737"/>
      <c r="W6" s="1738"/>
      <c r="X6" s="1737"/>
      <c r="Y6" s="1738"/>
      <c r="Z6" s="1737"/>
      <c r="AA6" s="1738"/>
      <c r="AB6" s="1737"/>
      <c r="AC6" s="1738"/>
      <c r="AD6" s="1737"/>
      <c r="AE6" s="1738"/>
      <c r="AF6" s="1737"/>
      <c r="AG6" s="1738"/>
      <c r="AH6" s="1737"/>
      <c r="AI6" s="1738"/>
      <c r="AJ6" s="1737"/>
      <c r="AK6" s="1738"/>
      <c r="AL6" s="1737"/>
      <c r="AM6" s="1738"/>
      <c r="AN6" s="1737"/>
      <c r="AO6" s="1738"/>
      <c r="AP6" s="1737"/>
      <c r="AQ6" s="1738"/>
    </row>
    <row r="7" ht="20.1" customHeight="1">
      <c r="A7" s="1352">
        <f>SUM(D7:U7)</f>
        <v>1</v>
      </c>
      <c r="B7" s="567"/>
      <c r="C7" t="s" s="1351">
        <v>209</v>
      </c>
      <c r="D7" s="1352">
        <f>'1.Spieltag'!P8</f>
        <v>0</v>
      </c>
      <c r="E7" s="1353">
        <f>'1.Spieltag'!Q8</f>
        <v>0</v>
      </c>
      <c r="F7" s="1352">
        <f>'2.Spieltag'!P7</f>
        <v>0</v>
      </c>
      <c r="G7" s="1353">
        <f>'2.Spieltag'!Q7</f>
        <v>0</v>
      </c>
      <c r="H7" s="1352">
        <f>'3.Spieltag'!P7</f>
        <v>0</v>
      </c>
      <c r="I7" s="1353">
        <f>'3.Spieltag'!Q7</f>
        <v>0</v>
      </c>
      <c r="J7" s="1352">
        <f>'4.Spieltag'!AP7</f>
        <v>0</v>
      </c>
      <c r="K7" s="1353">
        <f>'4.Spieltag'!AQ7</f>
        <v>0</v>
      </c>
      <c r="L7" s="1352">
        <f>'5.Spieltag'!AP7</f>
        <v>1</v>
      </c>
      <c r="M7" s="1353">
        <f>'5.Spieltag'!AQ7</f>
        <v>0</v>
      </c>
      <c r="N7" s="1352">
        <f>'6.Spieltag'!AP7</f>
        <v>0</v>
      </c>
      <c r="O7" s="1353">
        <f>'6.Spieltag'!AQ7</f>
        <v>0</v>
      </c>
      <c r="P7" s="1352">
        <f>'7.Spieltag'!AP7</f>
        <v>0</v>
      </c>
      <c r="Q7" s="1353">
        <f>'7.Spieltag'!AQ7</f>
        <v>0</v>
      </c>
      <c r="R7" s="1352">
        <f>'8.Spieltag'!AP7</f>
        <v>0</v>
      </c>
      <c r="S7" s="1353">
        <f>'8.Spieltag'!AQ7</f>
        <v>0</v>
      </c>
      <c r="T7" s="1352">
        <f>'9.Spieltag'!AP7</f>
        <v>0</v>
      </c>
      <c r="U7" s="1353">
        <f>'9.Spieltag'!AQ7</f>
        <v>0</v>
      </c>
      <c r="V7" s="1739"/>
      <c r="W7" s="1740"/>
      <c r="X7" s="1739"/>
      <c r="Y7" s="1740"/>
      <c r="Z7" s="1739"/>
      <c r="AA7" s="1740"/>
      <c r="AB7" s="1739"/>
      <c r="AC7" s="1740"/>
      <c r="AD7" s="1739"/>
      <c r="AE7" s="1740"/>
      <c r="AF7" s="1739"/>
      <c r="AG7" s="1740"/>
      <c r="AH7" s="1739"/>
      <c r="AI7" s="1740"/>
      <c r="AJ7" s="1739"/>
      <c r="AK7" s="1740"/>
      <c r="AL7" s="1739"/>
      <c r="AM7" s="1740"/>
      <c r="AN7" s="1739"/>
      <c r="AO7" s="1740"/>
      <c r="AP7" s="1739"/>
      <c r="AQ7" s="1740"/>
    </row>
    <row r="8" ht="20.1" customHeight="1">
      <c r="A8" s="1354">
        <f>SUM(D8:U8)</f>
        <v>0</v>
      </c>
      <c r="B8" s="567"/>
      <c r="C8" t="s" s="1351">
        <v>210</v>
      </c>
      <c r="D8" s="1354">
        <f>'1.Spieltag'!P9</f>
        <v>0</v>
      </c>
      <c r="E8" s="1355">
        <f>'1.Spieltag'!Q9</f>
        <v>0</v>
      </c>
      <c r="F8" s="1354">
        <f>'2.Spieltag'!P8</f>
        <v>0</v>
      </c>
      <c r="G8" s="1355">
        <f>'2.Spieltag'!Q8</f>
        <v>0</v>
      </c>
      <c r="H8" s="1354">
        <f>'3.Spieltag'!P8</f>
        <v>0</v>
      </c>
      <c r="I8" s="1355">
        <f>'3.Spieltag'!Q8</f>
        <v>0</v>
      </c>
      <c r="J8" s="1354">
        <f>'4.Spieltag'!AP8</f>
        <v>0</v>
      </c>
      <c r="K8" s="1355">
        <f>'4.Spieltag'!AQ8</f>
        <v>0</v>
      </c>
      <c r="L8" s="1354">
        <f>'5.Spieltag'!AP8</f>
        <v>0</v>
      </c>
      <c r="M8" s="1355">
        <f>'5.Spieltag'!AQ8</f>
        <v>0</v>
      </c>
      <c r="N8" s="1354">
        <f>'6.Spieltag'!AP8</f>
        <v>0</v>
      </c>
      <c r="O8" s="1355">
        <f>'6.Spieltag'!AQ8</f>
        <v>0</v>
      </c>
      <c r="P8" s="1354">
        <f>'7.Spieltag'!AP8</f>
        <v>0</v>
      </c>
      <c r="Q8" s="1355">
        <f>'7.Spieltag'!AQ8</f>
        <v>0</v>
      </c>
      <c r="R8" s="1354">
        <f>'8.Spieltag'!AP8</f>
        <v>0</v>
      </c>
      <c r="S8" s="1355">
        <f>'8.Spieltag'!AQ8</f>
        <v>0</v>
      </c>
      <c r="T8" s="1354">
        <f>'9.Spieltag'!AP8</f>
        <v>0</v>
      </c>
      <c r="U8" s="1355">
        <f>'9.Spieltag'!AQ8</f>
        <v>0</v>
      </c>
      <c r="V8" s="1737"/>
      <c r="W8" s="1738"/>
      <c r="X8" s="1737"/>
      <c r="Y8" s="1738"/>
      <c r="Z8" s="1737"/>
      <c r="AA8" s="1738"/>
      <c r="AB8" s="1737"/>
      <c r="AC8" s="1738"/>
      <c r="AD8" s="1737"/>
      <c r="AE8" s="1738"/>
      <c r="AF8" s="1737"/>
      <c r="AG8" s="1738"/>
      <c r="AH8" s="1737"/>
      <c r="AI8" s="1738"/>
      <c r="AJ8" s="1737"/>
      <c r="AK8" s="1738"/>
      <c r="AL8" s="1737"/>
      <c r="AM8" s="1738"/>
      <c r="AN8" s="1737"/>
      <c r="AO8" s="1738"/>
      <c r="AP8" s="1737"/>
      <c r="AQ8" s="1738"/>
    </row>
    <row r="9" ht="20.1" customHeight="1">
      <c r="A9" s="1352">
        <f>SUM(D9:U9)</f>
        <v>0</v>
      </c>
      <c r="B9" s="567"/>
      <c r="C9" t="s" s="1351">
        <v>211</v>
      </c>
      <c r="D9" s="1352">
        <f>'1.Spieltag'!P10</f>
        <v>0</v>
      </c>
      <c r="E9" s="1353">
        <f>'1.Spieltag'!Q10</f>
        <v>0</v>
      </c>
      <c r="F9" s="1352">
        <f>'2.Spieltag'!P9</f>
        <v>0</v>
      </c>
      <c r="G9" s="1353">
        <f>'2.Spieltag'!Q9</f>
        <v>0</v>
      </c>
      <c r="H9" s="1352">
        <f>'3.Spieltag'!P9</f>
        <v>0</v>
      </c>
      <c r="I9" s="1353">
        <f>'3.Spieltag'!Q9</f>
        <v>0</v>
      </c>
      <c r="J9" s="1352">
        <f>'4.Spieltag'!AP9</f>
        <v>0</v>
      </c>
      <c r="K9" s="1353">
        <f>'4.Spieltag'!AQ9</f>
        <v>0</v>
      </c>
      <c r="L9" s="1352">
        <f>'5.Spieltag'!AP9</f>
        <v>0</v>
      </c>
      <c r="M9" s="1353">
        <f>'5.Spieltag'!AQ9</f>
        <v>0</v>
      </c>
      <c r="N9" s="1352">
        <f>'6.Spieltag'!AP9</f>
        <v>0</v>
      </c>
      <c r="O9" s="1353">
        <f>'6.Spieltag'!AQ9</f>
        <v>0</v>
      </c>
      <c r="P9" s="1352">
        <f>'7.Spieltag'!AP9</f>
        <v>0</v>
      </c>
      <c r="Q9" s="1353">
        <f>'7.Spieltag'!AQ9</f>
        <v>0</v>
      </c>
      <c r="R9" s="1352">
        <f>'8.Spieltag'!AP9</f>
        <v>0</v>
      </c>
      <c r="S9" s="1353">
        <f>'8.Spieltag'!AQ9</f>
        <v>0</v>
      </c>
      <c r="T9" s="1352">
        <f>'9.Spieltag'!AP9</f>
        <v>0</v>
      </c>
      <c r="U9" s="1353">
        <f>'9.Spieltag'!AQ9</f>
        <v>0</v>
      </c>
      <c r="V9" s="1739"/>
      <c r="W9" s="1740"/>
      <c r="X9" s="1739"/>
      <c r="Y9" s="1740"/>
      <c r="Z9" s="1739"/>
      <c r="AA9" s="1740"/>
      <c r="AB9" s="1739"/>
      <c r="AC9" s="1740"/>
      <c r="AD9" s="1739"/>
      <c r="AE9" s="1740"/>
      <c r="AF9" s="1739"/>
      <c r="AG9" s="1740"/>
      <c r="AH9" s="1739"/>
      <c r="AI9" s="1740"/>
      <c r="AJ9" s="1739"/>
      <c r="AK9" s="1740"/>
      <c r="AL9" s="1739"/>
      <c r="AM9" s="1740"/>
      <c r="AN9" s="1739"/>
      <c r="AO9" s="1740"/>
      <c r="AP9" s="1739"/>
      <c r="AQ9" s="1740"/>
    </row>
    <row r="10" ht="20.45" customHeight="1">
      <c r="A10" s="1354">
        <f>SUM(D10:U10)</f>
        <v>0</v>
      </c>
      <c r="B10" s="574"/>
      <c r="C10" t="s" s="1356">
        <v>212</v>
      </c>
      <c r="D10" s="1354">
        <f>'1.Spieltag'!P11</f>
        <v>0</v>
      </c>
      <c r="E10" s="1355">
        <f>'1.Spieltag'!Q11</f>
        <v>0</v>
      </c>
      <c r="F10" s="1354">
        <f>'2.Spieltag'!P10</f>
        <v>0</v>
      </c>
      <c r="G10" s="1355">
        <f>'2.Spieltag'!Q10</f>
        <v>0</v>
      </c>
      <c r="H10" s="1354">
        <f>'3.Spieltag'!P10</f>
        <v>0</v>
      </c>
      <c r="I10" s="1355">
        <f>'3.Spieltag'!Q10</f>
        <v>0</v>
      </c>
      <c r="J10" s="1354">
        <f>'4.Spieltag'!AP10</f>
        <v>0</v>
      </c>
      <c r="K10" s="1355">
        <f>'4.Spieltag'!AQ10</f>
        <v>0</v>
      </c>
      <c r="L10" s="1354">
        <f>'5.Spieltag'!AP10</f>
        <v>0</v>
      </c>
      <c r="M10" s="1355">
        <f>'5.Spieltag'!AQ10</f>
        <v>0</v>
      </c>
      <c r="N10" s="1354">
        <f>'6.Spieltag'!AP10</f>
        <v>0</v>
      </c>
      <c r="O10" s="1355">
        <f>'6.Spieltag'!AQ10</f>
        <v>0</v>
      </c>
      <c r="P10" s="1354">
        <f>'7.Spieltag'!AP10</f>
        <v>0</v>
      </c>
      <c r="Q10" s="1355">
        <f>'7.Spieltag'!AQ10</f>
        <v>0</v>
      </c>
      <c r="R10" s="1354">
        <f>'8.Spieltag'!AP10</f>
        <v>0</v>
      </c>
      <c r="S10" s="1355">
        <f>'8.Spieltag'!AQ10</f>
        <v>0</v>
      </c>
      <c r="T10" s="1354">
        <f>'9.Spieltag'!AP10</f>
        <v>0</v>
      </c>
      <c r="U10" s="1355">
        <f>'9.Spieltag'!AQ10</f>
        <v>0</v>
      </c>
      <c r="V10" s="1737"/>
      <c r="W10" s="1738"/>
      <c r="X10" s="1737"/>
      <c r="Y10" s="1738"/>
      <c r="Z10" s="1737"/>
      <c r="AA10" s="1738"/>
      <c r="AB10" s="1737"/>
      <c r="AC10" s="1738"/>
      <c r="AD10" s="1737"/>
      <c r="AE10" s="1738"/>
      <c r="AF10" s="1737"/>
      <c r="AG10" s="1738"/>
      <c r="AH10" s="1737"/>
      <c r="AI10" s="1738"/>
      <c r="AJ10" s="1737"/>
      <c r="AK10" s="1738"/>
      <c r="AL10" s="1737"/>
      <c r="AM10" s="1738"/>
      <c r="AN10" s="1737"/>
      <c r="AO10" s="1738"/>
      <c r="AP10" s="1737"/>
      <c r="AQ10" s="1738"/>
    </row>
    <row r="11" ht="8.45" customHeight="1">
      <c r="A11" s="576">
        <f>SUM(D11:I11)</f>
        <v>0</v>
      </c>
      <c r="B11" s="577"/>
      <c r="C11" s="1743"/>
      <c r="D11" s="1744"/>
      <c r="E11" s="1359"/>
      <c r="F11" s="1358"/>
      <c r="G11" s="1359"/>
      <c r="H11" s="1358"/>
      <c r="I11" s="1359"/>
      <c r="J11" s="1358"/>
      <c r="K11" s="1359"/>
      <c r="L11" s="1358"/>
      <c r="M11" s="1359"/>
      <c r="N11" s="1358"/>
      <c r="O11" s="1359"/>
      <c r="P11" s="1358"/>
      <c r="Q11" s="1359"/>
      <c r="R11" s="1358"/>
      <c r="S11" s="1359"/>
      <c r="T11" s="1358"/>
      <c r="U11" s="1359"/>
      <c r="V11" s="1358"/>
      <c r="W11" s="1359"/>
      <c r="X11" s="1358"/>
      <c r="Y11" s="1359"/>
      <c r="Z11" s="1358"/>
      <c r="AA11" s="1359"/>
      <c r="AB11" s="1358"/>
      <c r="AC11" s="1359"/>
      <c r="AD11" s="1358"/>
      <c r="AE11" s="1359"/>
      <c r="AF11" s="1358"/>
      <c r="AG11" s="1359"/>
      <c r="AH11" s="1358"/>
      <c r="AI11" s="1359"/>
      <c r="AJ11" s="1358"/>
      <c r="AK11" s="1359"/>
      <c r="AL11" s="1358"/>
      <c r="AM11" s="1359"/>
      <c r="AN11" s="1358"/>
      <c r="AO11" s="1359"/>
      <c r="AP11" s="1358"/>
      <c r="AQ11" s="1359"/>
    </row>
    <row r="12" ht="20.45" customHeight="1">
      <c r="A12" s="1352">
        <f>SUM(D12:U12)</f>
        <v>0</v>
      </c>
      <c r="B12" t="s" s="585">
        <v>213</v>
      </c>
      <c r="C12" t="s" s="1362">
        <v>82</v>
      </c>
      <c r="D12" s="1768"/>
      <c r="E12" s="1769"/>
      <c r="F12" s="1768"/>
      <c r="G12" s="1769"/>
      <c r="H12" s="1768"/>
      <c r="I12" s="1769"/>
      <c r="J12" s="1768"/>
      <c r="K12" s="1769"/>
      <c r="L12" s="1768"/>
      <c r="M12" s="1769"/>
      <c r="N12" s="1768"/>
      <c r="O12" s="1769"/>
      <c r="P12" s="1768"/>
      <c r="Q12" s="1769"/>
      <c r="R12" s="1768"/>
      <c r="S12" s="1769"/>
      <c r="T12" s="1768"/>
      <c r="U12" s="1769"/>
      <c r="V12" s="1768"/>
      <c r="W12" s="1769"/>
      <c r="X12" s="1768"/>
      <c r="Y12" s="1769"/>
      <c r="Z12" s="1768"/>
      <c r="AA12" s="1769"/>
      <c r="AB12" s="1768"/>
      <c r="AC12" s="1769"/>
      <c r="AD12" s="1768"/>
      <c r="AE12" s="1769"/>
      <c r="AF12" s="1768"/>
      <c r="AG12" s="1769"/>
      <c r="AH12" s="1768"/>
      <c r="AI12" s="1769"/>
      <c r="AJ12" s="1768"/>
      <c r="AK12" s="1769"/>
      <c r="AL12" s="1768"/>
      <c r="AM12" s="1769"/>
      <c r="AN12" s="1768"/>
      <c r="AO12" s="1769"/>
      <c r="AP12" s="1768"/>
      <c r="AQ12" s="1769"/>
    </row>
    <row r="13" ht="20.45" customHeight="1">
      <c r="A13" s="1354">
        <f>SUM(D13:U13)</f>
        <v>0</v>
      </c>
      <c r="B13" s="574"/>
      <c r="C13" t="s" s="1356">
        <v>76</v>
      </c>
      <c r="D13" s="1768"/>
      <c r="E13" s="1769"/>
      <c r="F13" s="1768"/>
      <c r="G13" s="1769"/>
      <c r="H13" s="1768"/>
      <c r="I13" s="1769"/>
      <c r="J13" s="1768"/>
      <c r="K13" s="1769"/>
      <c r="L13" s="1768"/>
      <c r="M13" s="1769"/>
      <c r="N13" s="1768"/>
      <c r="O13" s="1769"/>
      <c r="P13" s="1768"/>
      <c r="Q13" s="1769"/>
      <c r="R13" s="1768"/>
      <c r="S13" s="1769"/>
      <c r="T13" s="1768"/>
      <c r="U13" s="1769"/>
      <c r="V13" s="1768"/>
      <c r="W13" s="1769"/>
      <c r="X13" s="1768"/>
      <c r="Y13" s="1769"/>
      <c r="Z13" s="1768"/>
      <c r="AA13" s="1769"/>
      <c r="AB13" s="1768"/>
      <c r="AC13" s="1769"/>
      <c r="AD13" s="1768"/>
      <c r="AE13" s="1769"/>
      <c r="AF13" s="1768"/>
      <c r="AG13" s="1769"/>
      <c r="AH13" s="1768"/>
      <c r="AI13" s="1769"/>
      <c r="AJ13" s="1768"/>
      <c r="AK13" s="1769"/>
      <c r="AL13" s="1768"/>
      <c r="AM13" s="1769"/>
      <c r="AN13" s="1768"/>
      <c r="AO13" s="1769"/>
      <c r="AP13" s="1768"/>
      <c r="AQ13" s="1769"/>
    </row>
    <row r="14" ht="8.45" customHeight="1">
      <c r="A14" s="576">
        <f>SUM(D14:I14)</f>
        <v>0</v>
      </c>
      <c r="B14" s="577"/>
      <c r="C14" s="1743"/>
      <c r="D14" s="1744"/>
      <c r="E14" s="1359"/>
      <c r="F14" s="1358"/>
      <c r="G14" s="1359"/>
      <c r="H14" s="1358"/>
      <c r="I14" s="1359"/>
      <c r="J14" s="1358"/>
      <c r="K14" s="1359"/>
      <c r="L14" s="1358"/>
      <c r="M14" s="1359"/>
      <c r="N14" s="1358"/>
      <c r="O14" s="1359"/>
      <c r="P14" s="1358"/>
      <c r="Q14" s="1359"/>
      <c r="R14" s="1358"/>
      <c r="S14" s="1359"/>
      <c r="T14" s="1358"/>
      <c r="U14" s="1359"/>
      <c r="V14" s="1358"/>
      <c r="W14" s="1359"/>
      <c r="X14" s="1358"/>
      <c r="Y14" s="1359"/>
      <c r="Z14" s="1358"/>
      <c r="AA14" s="1359"/>
      <c r="AB14" s="1358"/>
      <c r="AC14" s="1359"/>
      <c r="AD14" s="1358"/>
      <c r="AE14" s="1359"/>
      <c r="AF14" s="1358"/>
      <c r="AG14" s="1359"/>
      <c r="AH14" s="1358"/>
      <c r="AI14" s="1359"/>
      <c r="AJ14" s="1358"/>
      <c r="AK14" s="1359"/>
      <c r="AL14" s="1358"/>
      <c r="AM14" s="1359"/>
      <c r="AN14" s="1358"/>
      <c r="AO14" s="1359"/>
      <c r="AP14" s="1358"/>
      <c r="AQ14" s="1359"/>
    </row>
    <row r="15" ht="20.45" customHeight="1">
      <c r="A15" s="1352">
        <f>SUM(D15:U15)</f>
        <v>1</v>
      </c>
      <c r="B15" t="s" s="585">
        <v>214</v>
      </c>
      <c r="C15" t="s" s="1362">
        <v>215</v>
      </c>
      <c r="D15" s="1352">
        <f>'1.Spieltag'!P16</f>
        <v>0</v>
      </c>
      <c r="E15" s="1353">
        <f>'1.Spieltag'!Q16</f>
        <v>0</v>
      </c>
      <c r="F15" s="1352">
        <f>'2.Spieltag'!P15</f>
        <v>0</v>
      </c>
      <c r="G15" s="1353">
        <f>'2.Spieltag'!Q15</f>
        <v>0</v>
      </c>
      <c r="H15" s="1352">
        <f>'3.Spieltag'!P15</f>
        <v>0</v>
      </c>
      <c r="I15" s="1353">
        <f>'3.Spieltag'!Q15</f>
        <v>0</v>
      </c>
      <c r="J15" s="1352">
        <f>'4.Spieltag'!AP15</f>
        <v>0</v>
      </c>
      <c r="K15" s="1353">
        <f>'4.Spieltag'!AQ15</f>
        <v>1</v>
      </c>
      <c r="L15" s="1352">
        <f>'5.Spieltag'!AP15</f>
        <v>0</v>
      </c>
      <c r="M15" s="1353">
        <f>'5.Spieltag'!AQ15</f>
        <v>0</v>
      </c>
      <c r="N15" s="1352">
        <f>'6.Spieltag'!AP15</f>
        <v>0</v>
      </c>
      <c r="O15" s="1353">
        <f>'6.Spieltag'!AQ15</f>
        <v>0</v>
      </c>
      <c r="P15" s="1352">
        <f>'7.Spieltag'!AP15</f>
        <v>0</v>
      </c>
      <c r="Q15" s="1353">
        <f>'7.Spieltag'!AQ15</f>
        <v>0</v>
      </c>
      <c r="R15" s="1352">
        <f>'8.Spieltag'!AP15</f>
        <v>0</v>
      </c>
      <c r="S15" s="1353">
        <f>'8.Spieltag'!AQ15</f>
        <v>0</v>
      </c>
      <c r="T15" s="1352">
        <f>'9.Spieltag'!AP15</f>
        <v>0</v>
      </c>
      <c r="U15" s="1353">
        <f>'9.Spieltag'!AQ15</f>
        <v>0</v>
      </c>
      <c r="V15" s="1739"/>
      <c r="W15" s="1740"/>
      <c r="X15" s="1739"/>
      <c r="Y15" s="1740"/>
      <c r="Z15" s="1739"/>
      <c r="AA15" s="1740"/>
      <c r="AB15" s="1739"/>
      <c r="AC15" s="1740"/>
      <c r="AD15" s="1739"/>
      <c r="AE15" s="1740"/>
      <c r="AF15" s="1739"/>
      <c r="AG15" s="1740"/>
      <c r="AH15" s="1739"/>
      <c r="AI15" s="1740"/>
      <c r="AJ15" s="1739"/>
      <c r="AK15" s="1740"/>
      <c r="AL15" s="1739"/>
      <c r="AM15" s="1740"/>
      <c r="AN15" s="1739"/>
      <c r="AO15" s="1740"/>
      <c r="AP15" s="1739"/>
      <c r="AQ15" s="1740"/>
    </row>
    <row r="16" ht="20.1" customHeight="1">
      <c r="A16" s="1354">
        <f>SUM(D16:U16)</f>
        <v>0</v>
      </c>
      <c r="B16" s="567"/>
      <c r="C16" t="s" s="1351">
        <v>216</v>
      </c>
      <c r="D16" s="1354">
        <f>'1.Spieltag'!P17</f>
        <v>0</v>
      </c>
      <c r="E16" s="1355">
        <f>'1.Spieltag'!Q17</f>
        <v>0</v>
      </c>
      <c r="F16" s="1354">
        <f>'2.Spieltag'!P16</f>
        <v>0</v>
      </c>
      <c r="G16" s="1355">
        <f>'2.Spieltag'!Q16</f>
        <v>0</v>
      </c>
      <c r="H16" s="1354">
        <f>'3.Spieltag'!P16</f>
        <v>0</v>
      </c>
      <c r="I16" s="1355">
        <f>'3.Spieltag'!Q16</f>
        <v>0</v>
      </c>
      <c r="J16" s="1354">
        <f>'4.Spieltag'!AP16</f>
        <v>0</v>
      </c>
      <c r="K16" s="1355">
        <f>'4.Spieltag'!AQ16</f>
        <v>0</v>
      </c>
      <c r="L16" s="1354">
        <f>'5.Spieltag'!AP16</f>
        <v>0</v>
      </c>
      <c r="M16" s="1355">
        <f>'5.Spieltag'!AQ16</f>
        <v>0</v>
      </c>
      <c r="N16" s="1354">
        <f>'6.Spieltag'!AP16</f>
        <v>0</v>
      </c>
      <c r="O16" s="1355">
        <f>'6.Spieltag'!AQ16</f>
        <v>0</v>
      </c>
      <c r="P16" s="1354">
        <f>'7.Spieltag'!AP16</f>
        <v>0</v>
      </c>
      <c r="Q16" s="1355">
        <f>'7.Spieltag'!AQ16</f>
        <v>0</v>
      </c>
      <c r="R16" s="1354">
        <f>'8.Spieltag'!AP16</f>
        <v>0</v>
      </c>
      <c r="S16" s="1355">
        <f>'8.Spieltag'!AQ16</f>
        <v>0</v>
      </c>
      <c r="T16" s="1354">
        <f>'9.Spieltag'!AP16</f>
        <v>0</v>
      </c>
      <c r="U16" s="1355">
        <f>'9.Spieltag'!AQ16</f>
        <v>0</v>
      </c>
      <c r="V16" s="1737"/>
      <c r="W16" s="1738"/>
      <c r="X16" s="1737"/>
      <c r="Y16" s="1738"/>
      <c r="Z16" s="1737"/>
      <c r="AA16" s="1738"/>
      <c r="AB16" s="1737"/>
      <c r="AC16" s="1738"/>
      <c r="AD16" s="1737"/>
      <c r="AE16" s="1738"/>
      <c r="AF16" s="1737"/>
      <c r="AG16" s="1738"/>
      <c r="AH16" s="1737"/>
      <c r="AI16" s="1738"/>
      <c r="AJ16" s="1737"/>
      <c r="AK16" s="1738"/>
      <c r="AL16" s="1737"/>
      <c r="AM16" s="1738"/>
      <c r="AN16" s="1737"/>
      <c r="AO16" s="1738"/>
      <c r="AP16" s="1737"/>
      <c r="AQ16" s="1738"/>
    </row>
    <row r="17" ht="20.45" customHeight="1">
      <c r="A17" s="1352">
        <f>SUM(D17:U17)</f>
        <v>0</v>
      </c>
      <c r="B17" s="574"/>
      <c r="C17" t="s" s="1356">
        <v>217</v>
      </c>
      <c r="D17" s="1352">
        <f>'1.Spieltag'!P18</f>
        <v>0</v>
      </c>
      <c r="E17" s="1353">
        <f>'1.Spieltag'!Q18</f>
        <v>0</v>
      </c>
      <c r="F17" s="1352">
        <f>'2.Spieltag'!P17</f>
        <v>0</v>
      </c>
      <c r="G17" s="1353">
        <f>'2.Spieltag'!Q17</f>
        <v>0</v>
      </c>
      <c r="H17" s="1352">
        <f>'3.Spieltag'!P17</f>
        <v>0</v>
      </c>
      <c r="I17" s="1353">
        <f>'3.Spieltag'!Q17</f>
        <v>0</v>
      </c>
      <c r="J17" s="1352">
        <f>'4.Spieltag'!AP17</f>
        <v>0</v>
      </c>
      <c r="K17" s="1353">
        <f>'4.Spieltag'!AQ17</f>
        <v>0</v>
      </c>
      <c r="L17" s="1352">
        <f>'5.Spieltag'!AP17</f>
        <v>0</v>
      </c>
      <c r="M17" s="1353">
        <f>'5.Spieltag'!AQ17</f>
        <v>0</v>
      </c>
      <c r="N17" s="1352">
        <f>'6.Spieltag'!AP17</f>
        <v>0</v>
      </c>
      <c r="O17" s="1353">
        <f>'6.Spieltag'!AQ17</f>
        <v>0</v>
      </c>
      <c r="P17" s="1352">
        <f>'7.Spieltag'!AP17</f>
        <v>0</v>
      </c>
      <c r="Q17" s="1353">
        <f>'7.Spieltag'!AQ17</f>
        <v>0</v>
      </c>
      <c r="R17" s="1352">
        <f>'8.Spieltag'!AP17</f>
        <v>0</v>
      </c>
      <c r="S17" s="1353">
        <f>'8.Spieltag'!AQ17</f>
        <v>0</v>
      </c>
      <c r="T17" s="1352">
        <f>'9.Spieltag'!AP17</f>
        <v>0</v>
      </c>
      <c r="U17" s="1353">
        <f>'9.Spieltag'!AQ17</f>
        <v>0</v>
      </c>
      <c r="V17" s="1739"/>
      <c r="W17" s="1740"/>
      <c r="X17" s="1739"/>
      <c r="Y17" s="1740"/>
      <c r="Z17" s="1739"/>
      <c r="AA17" s="1740"/>
      <c r="AB17" s="1739"/>
      <c r="AC17" s="1740"/>
      <c r="AD17" s="1739"/>
      <c r="AE17" s="1740"/>
      <c r="AF17" s="1739"/>
      <c r="AG17" s="1740"/>
      <c r="AH17" s="1739"/>
      <c r="AI17" s="1740"/>
      <c r="AJ17" s="1739"/>
      <c r="AK17" s="1740"/>
      <c r="AL17" s="1739"/>
      <c r="AM17" s="1740"/>
      <c r="AN17" s="1739"/>
      <c r="AO17" s="1740"/>
      <c r="AP17" s="1739"/>
      <c r="AQ17" s="1740"/>
    </row>
    <row r="18" ht="8.45" customHeight="1">
      <c r="A18" s="576">
        <f>SUM(D18:I18)</f>
        <v>0</v>
      </c>
      <c r="B18" s="577"/>
      <c r="C18" s="1743"/>
      <c r="D18" s="1744"/>
      <c r="E18" s="1359"/>
      <c r="F18" s="1358"/>
      <c r="G18" s="1359"/>
      <c r="H18" s="1358"/>
      <c r="I18" s="1359"/>
      <c r="J18" s="1358"/>
      <c r="K18" s="1359"/>
      <c r="L18" s="1358"/>
      <c r="M18" s="1359"/>
      <c r="N18" s="1358"/>
      <c r="O18" s="1359"/>
      <c r="P18" s="1358"/>
      <c r="Q18" s="1359"/>
      <c r="R18" s="1358"/>
      <c r="S18" s="1359"/>
      <c r="T18" s="1358"/>
      <c r="U18" s="1359"/>
      <c r="V18" s="1358"/>
      <c r="W18" s="1359"/>
      <c r="X18" s="1358"/>
      <c r="Y18" s="1359"/>
      <c r="Z18" s="1358"/>
      <c r="AA18" s="1359"/>
      <c r="AB18" s="1358"/>
      <c r="AC18" s="1359"/>
      <c r="AD18" s="1358"/>
      <c r="AE18" s="1359"/>
      <c r="AF18" s="1358"/>
      <c r="AG18" s="1359"/>
      <c r="AH18" s="1358"/>
      <c r="AI18" s="1359"/>
      <c r="AJ18" s="1358"/>
      <c r="AK18" s="1359"/>
      <c r="AL18" s="1358"/>
      <c r="AM18" s="1359"/>
      <c r="AN18" s="1358"/>
      <c r="AO18" s="1359"/>
      <c r="AP18" s="1358"/>
      <c r="AQ18" s="1359"/>
    </row>
    <row r="19" ht="20.45" customHeight="1">
      <c r="A19" s="1354">
        <f>SUM(D19:U19)</f>
        <v>1</v>
      </c>
      <c r="B19" t="s" s="585">
        <v>218</v>
      </c>
      <c r="C19" t="s" s="1362">
        <v>52</v>
      </c>
      <c r="D19" s="1354">
        <f>'1.Spieltag'!P20</f>
        <v>0</v>
      </c>
      <c r="E19" s="1355">
        <f>'1.Spieltag'!Q20</f>
        <v>0</v>
      </c>
      <c r="F19" s="1354">
        <f>'2.Spieltag'!P19</f>
        <v>0</v>
      </c>
      <c r="G19" s="1355">
        <f>'2.Spieltag'!Q19</f>
        <v>0</v>
      </c>
      <c r="H19" s="1354">
        <f>'3.Spieltag'!P19</f>
        <v>0</v>
      </c>
      <c r="I19" s="1355">
        <f>'3.Spieltag'!Q19</f>
        <v>0</v>
      </c>
      <c r="J19" s="1354">
        <f>'4.Spieltag'!AP19</f>
        <v>1</v>
      </c>
      <c r="K19" s="1355">
        <f>'4.Spieltag'!AQ19</f>
        <v>0</v>
      </c>
      <c r="L19" s="1354">
        <f>'5.Spieltag'!AP19</f>
        <v>0</v>
      </c>
      <c r="M19" s="1355">
        <f>'5.Spieltag'!AQ19</f>
        <v>0</v>
      </c>
      <c r="N19" s="1354">
        <f>'6.Spieltag'!AP19</f>
        <v>0</v>
      </c>
      <c r="O19" s="1355">
        <f>'6.Spieltag'!AQ19</f>
        <v>0</v>
      </c>
      <c r="P19" s="1354">
        <f>'7.Spieltag'!AP19</f>
        <v>0</v>
      </c>
      <c r="Q19" s="1355">
        <f>'7.Spieltag'!AQ19</f>
        <v>0</v>
      </c>
      <c r="R19" s="1354">
        <f>'8.Spieltag'!AP19</f>
        <v>0</v>
      </c>
      <c r="S19" s="1355">
        <f>'8.Spieltag'!AQ19</f>
        <v>0</v>
      </c>
      <c r="T19" s="1354">
        <f>'9.Spieltag'!AP19</f>
        <v>0</v>
      </c>
      <c r="U19" s="1355">
        <f>'9.Spieltag'!AQ19</f>
        <v>0</v>
      </c>
      <c r="V19" s="1737"/>
      <c r="W19" s="1738"/>
      <c r="X19" s="1737"/>
      <c r="Y19" s="1738"/>
      <c r="Z19" s="1737"/>
      <c r="AA19" s="1738"/>
      <c r="AB19" s="1737"/>
      <c r="AC19" s="1738"/>
      <c r="AD19" s="1737"/>
      <c r="AE19" s="1738"/>
      <c r="AF19" s="1737"/>
      <c r="AG19" s="1738"/>
      <c r="AH19" s="1737"/>
      <c r="AI19" s="1738"/>
      <c r="AJ19" s="1737"/>
      <c r="AK19" s="1738"/>
      <c r="AL19" s="1737"/>
      <c r="AM19" s="1738"/>
      <c r="AN19" s="1737"/>
      <c r="AO19" s="1738"/>
      <c r="AP19" s="1737"/>
      <c r="AQ19" s="1738"/>
    </row>
    <row r="20" ht="20.1" customHeight="1">
      <c r="A20" s="1352">
        <f>SUM(D20:U20)</f>
        <v>6</v>
      </c>
      <c r="B20" s="567"/>
      <c r="C20" t="s" s="1366">
        <v>219</v>
      </c>
      <c r="D20" s="1352">
        <f>'1.Spieltag'!P21</f>
        <v>0</v>
      </c>
      <c r="E20" s="1353">
        <f>'1.Spieltag'!Q21</f>
        <v>0</v>
      </c>
      <c r="F20" s="1352">
        <f>'2.Spieltag'!P20</f>
        <v>0</v>
      </c>
      <c r="G20" s="1353">
        <f>'2.Spieltag'!Q20</f>
        <v>0</v>
      </c>
      <c r="H20" s="1352">
        <f>'3.Spieltag'!P20</f>
        <v>0</v>
      </c>
      <c r="I20" s="1353">
        <f>'3.Spieltag'!Q20</f>
        <v>0</v>
      </c>
      <c r="J20" s="1352">
        <f>'4.Spieltag'!AP20</f>
        <v>3</v>
      </c>
      <c r="K20" s="1353">
        <f>'4.Spieltag'!AQ20</f>
        <v>2</v>
      </c>
      <c r="L20" s="1352">
        <f>'5.Spieltag'!AP20</f>
        <v>1</v>
      </c>
      <c r="M20" s="1353">
        <f>'5.Spieltag'!AQ20</f>
        <v>0</v>
      </c>
      <c r="N20" s="1352">
        <f>'6.Spieltag'!AP20</f>
        <v>0</v>
      </c>
      <c r="O20" s="1353">
        <f>'6.Spieltag'!AQ20</f>
        <v>0</v>
      </c>
      <c r="P20" s="1352">
        <f>'7.Spieltag'!AP20</f>
        <v>0</v>
      </c>
      <c r="Q20" s="1353">
        <f>'7.Spieltag'!AQ20</f>
        <v>0</v>
      </c>
      <c r="R20" s="1352">
        <f>'8.Spieltag'!AP20</f>
        <v>0</v>
      </c>
      <c r="S20" s="1353">
        <f>'8.Spieltag'!AQ20</f>
        <v>0</v>
      </c>
      <c r="T20" s="1352">
        <f>'9.Spieltag'!AP20</f>
        <v>0</v>
      </c>
      <c r="U20" s="1353">
        <f>'9.Spieltag'!AQ20</f>
        <v>0</v>
      </c>
      <c r="V20" s="1739"/>
      <c r="W20" s="1740"/>
      <c r="X20" s="1739"/>
      <c r="Y20" s="1740"/>
      <c r="Z20" s="1739"/>
      <c r="AA20" s="1740"/>
      <c r="AB20" s="1739"/>
      <c r="AC20" s="1740"/>
      <c r="AD20" s="1739"/>
      <c r="AE20" s="1740"/>
      <c r="AF20" s="1739"/>
      <c r="AG20" s="1740"/>
      <c r="AH20" s="1739"/>
      <c r="AI20" s="1740"/>
      <c r="AJ20" s="1739"/>
      <c r="AK20" s="1740"/>
      <c r="AL20" s="1739"/>
      <c r="AM20" s="1740"/>
      <c r="AN20" s="1739"/>
      <c r="AO20" s="1740"/>
      <c r="AP20" s="1739"/>
      <c r="AQ20" s="1740"/>
    </row>
    <row r="21" ht="20.1" customHeight="1">
      <c r="A21" s="1354">
        <f>SUM(D21:U21)</f>
        <v>0</v>
      </c>
      <c r="B21" s="567"/>
      <c r="C21" t="s" s="1366">
        <v>220</v>
      </c>
      <c r="D21" s="1354">
        <f>'1.Spieltag'!P22</f>
        <v>0</v>
      </c>
      <c r="E21" s="1355">
        <f>'1.Spieltag'!Q22</f>
        <v>0</v>
      </c>
      <c r="F21" s="1354">
        <f>'2.Spieltag'!P21</f>
        <v>0</v>
      </c>
      <c r="G21" s="1355">
        <f>'2.Spieltag'!Q21</f>
        <v>0</v>
      </c>
      <c r="H21" s="1354">
        <f>'3.Spieltag'!P21</f>
        <v>0</v>
      </c>
      <c r="I21" s="1355">
        <f>'3.Spieltag'!Q21</f>
        <v>0</v>
      </c>
      <c r="J21" s="1354">
        <f>'4.Spieltag'!AP21</f>
        <v>0</v>
      </c>
      <c r="K21" s="1355">
        <f>'4.Spieltag'!AQ21</f>
        <v>0</v>
      </c>
      <c r="L21" s="1354">
        <f>'5.Spieltag'!AP21</f>
        <v>0</v>
      </c>
      <c r="M21" s="1355">
        <f>'5.Spieltag'!AQ21</f>
        <v>0</v>
      </c>
      <c r="N21" s="1354">
        <f>'6.Spieltag'!AP21</f>
        <v>0</v>
      </c>
      <c r="O21" s="1355">
        <f>'6.Spieltag'!AQ21</f>
        <v>0</v>
      </c>
      <c r="P21" s="1354">
        <f>'7.Spieltag'!AP21</f>
        <v>0</v>
      </c>
      <c r="Q21" s="1355">
        <f>'7.Spieltag'!AQ21</f>
        <v>0</v>
      </c>
      <c r="R21" s="1354">
        <f>'8.Spieltag'!AP21</f>
        <v>0</v>
      </c>
      <c r="S21" s="1355">
        <f>'8.Spieltag'!AQ21</f>
        <v>0</v>
      </c>
      <c r="T21" s="1354">
        <f>'9.Spieltag'!AP21</f>
        <v>0</v>
      </c>
      <c r="U21" s="1355">
        <f>'9.Spieltag'!AQ21</f>
        <v>0</v>
      </c>
      <c r="V21" s="1737"/>
      <c r="W21" s="1738"/>
      <c r="X21" s="1737"/>
      <c r="Y21" s="1738"/>
      <c r="Z21" s="1737"/>
      <c r="AA21" s="1738"/>
      <c r="AB21" s="1737"/>
      <c r="AC21" s="1738"/>
      <c r="AD21" s="1737"/>
      <c r="AE21" s="1738"/>
      <c r="AF21" s="1737"/>
      <c r="AG21" s="1738"/>
      <c r="AH21" s="1737"/>
      <c r="AI21" s="1738"/>
      <c r="AJ21" s="1737"/>
      <c r="AK21" s="1738"/>
      <c r="AL21" s="1737"/>
      <c r="AM21" s="1738"/>
      <c r="AN21" s="1737"/>
      <c r="AO21" s="1738"/>
      <c r="AP21" s="1737"/>
      <c r="AQ21" s="1738"/>
    </row>
    <row r="22" ht="20.1" customHeight="1">
      <c r="A22" s="1352">
        <f>SUM(D22:U22)</f>
        <v>4</v>
      </c>
      <c r="B22" s="567"/>
      <c r="C22" t="s" s="1366">
        <v>221</v>
      </c>
      <c r="D22" s="1352">
        <f>'1.Spieltag'!P23</f>
        <v>0</v>
      </c>
      <c r="E22" s="1353">
        <f>'1.Spieltag'!Q23</f>
        <v>0</v>
      </c>
      <c r="F22" s="1352">
        <f>'2.Spieltag'!P22</f>
        <v>0</v>
      </c>
      <c r="G22" s="1353">
        <f>'2.Spieltag'!Q22</f>
        <v>0</v>
      </c>
      <c r="H22" s="1352">
        <f>'3.Spieltag'!P22</f>
        <v>0</v>
      </c>
      <c r="I22" s="1353">
        <f>'3.Spieltag'!Q22</f>
        <v>0</v>
      </c>
      <c r="J22" s="1352">
        <f>'4.Spieltag'!AP22</f>
        <v>2</v>
      </c>
      <c r="K22" s="1353">
        <f>'4.Spieltag'!AQ22</f>
        <v>1</v>
      </c>
      <c r="L22" s="1352">
        <f>'5.Spieltag'!AP22</f>
        <v>1</v>
      </c>
      <c r="M22" s="1353">
        <f>'5.Spieltag'!AQ22</f>
        <v>0</v>
      </c>
      <c r="N22" s="1352">
        <f>'6.Spieltag'!AP22</f>
        <v>0</v>
      </c>
      <c r="O22" s="1353">
        <f>'6.Spieltag'!AQ22</f>
        <v>0</v>
      </c>
      <c r="P22" s="1352">
        <f>'7.Spieltag'!AP22</f>
        <v>0</v>
      </c>
      <c r="Q22" s="1353">
        <f>'7.Spieltag'!AQ22</f>
        <v>0</v>
      </c>
      <c r="R22" s="1352">
        <f>'8.Spieltag'!AP22</f>
        <v>0</v>
      </c>
      <c r="S22" s="1353">
        <f>'8.Spieltag'!AQ22</f>
        <v>0</v>
      </c>
      <c r="T22" s="1352">
        <f>'9.Spieltag'!AP22</f>
        <v>0</v>
      </c>
      <c r="U22" s="1353">
        <f>'9.Spieltag'!AQ22</f>
        <v>0</v>
      </c>
      <c r="V22" s="1739"/>
      <c r="W22" s="1740"/>
      <c r="X22" s="1739"/>
      <c r="Y22" s="1740"/>
      <c r="Z22" s="1739"/>
      <c r="AA22" s="1740"/>
      <c r="AB22" s="1739"/>
      <c r="AC22" s="1740"/>
      <c r="AD22" s="1739"/>
      <c r="AE22" s="1740"/>
      <c r="AF22" s="1739"/>
      <c r="AG22" s="1740"/>
      <c r="AH22" s="1739"/>
      <c r="AI22" s="1740"/>
      <c r="AJ22" s="1739"/>
      <c r="AK22" s="1740"/>
      <c r="AL22" s="1739"/>
      <c r="AM22" s="1740"/>
      <c r="AN22" s="1739"/>
      <c r="AO22" s="1740"/>
      <c r="AP22" s="1739"/>
      <c r="AQ22" s="1740"/>
    </row>
    <row r="23" ht="20.1" customHeight="1">
      <c r="A23" s="1354">
        <f>SUM(D23:U23)</f>
        <v>0</v>
      </c>
      <c r="B23" s="567"/>
      <c r="C23" t="s" s="1366">
        <v>222</v>
      </c>
      <c r="D23" s="1354">
        <f>'1.Spieltag'!P24</f>
        <v>0</v>
      </c>
      <c r="E23" s="1355">
        <f>'1.Spieltag'!Q24</f>
        <v>0</v>
      </c>
      <c r="F23" s="1354">
        <f>'2.Spieltag'!P23</f>
        <v>0</v>
      </c>
      <c r="G23" s="1355">
        <f>'2.Spieltag'!Q23</f>
        <v>0</v>
      </c>
      <c r="H23" s="1354">
        <f>'3.Spieltag'!P23</f>
        <v>0</v>
      </c>
      <c r="I23" s="1355">
        <f>'3.Spieltag'!Q23</f>
        <v>0</v>
      </c>
      <c r="J23" s="1354">
        <f>'4.Spieltag'!AP23</f>
        <v>0</v>
      </c>
      <c r="K23" s="1355">
        <f>'4.Spieltag'!AQ23</f>
        <v>0</v>
      </c>
      <c r="L23" s="1354">
        <f>'5.Spieltag'!AP23</f>
        <v>0</v>
      </c>
      <c r="M23" s="1355">
        <f>'5.Spieltag'!AQ23</f>
        <v>0</v>
      </c>
      <c r="N23" s="1354">
        <f>'6.Spieltag'!AP23</f>
        <v>0</v>
      </c>
      <c r="O23" s="1355">
        <f>'6.Spieltag'!AQ23</f>
        <v>0</v>
      </c>
      <c r="P23" s="1354">
        <f>'7.Spieltag'!AP23</f>
        <v>0</v>
      </c>
      <c r="Q23" s="1355">
        <f>'7.Spieltag'!AQ23</f>
        <v>0</v>
      </c>
      <c r="R23" s="1354">
        <f>'8.Spieltag'!AP23</f>
        <v>0</v>
      </c>
      <c r="S23" s="1355">
        <f>'8.Spieltag'!AQ23</f>
        <v>0</v>
      </c>
      <c r="T23" s="1354">
        <f>'9.Spieltag'!AP23</f>
        <v>0</v>
      </c>
      <c r="U23" s="1355">
        <f>'9.Spieltag'!AQ23</f>
        <v>0</v>
      </c>
      <c r="V23" s="1737"/>
      <c r="W23" s="1738"/>
      <c r="X23" s="1737"/>
      <c r="Y23" s="1738"/>
      <c r="Z23" s="1737"/>
      <c r="AA23" s="1738"/>
      <c r="AB23" s="1737"/>
      <c r="AC23" s="1738"/>
      <c r="AD23" s="1737"/>
      <c r="AE23" s="1738"/>
      <c r="AF23" s="1737"/>
      <c r="AG23" s="1738"/>
      <c r="AH23" s="1737"/>
      <c r="AI23" s="1738"/>
      <c r="AJ23" s="1737"/>
      <c r="AK23" s="1738"/>
      <c r="AL23" s="1737"/>
      <c r="AM23" s="1738"/>
      <c r="AN23" s="1737"/>
      <c r="AO23" s="1738"/>
      <c r="AP23" s="1737"/>
      <c r="AQ23" s="1738"/>
    </row>
    <row r="24" ht="20.1" customHeight="1">
      <c r="A24" s="1352">
        <f>SUM(D24:U24)</f>
        <v>1</v>
      </c>
      <c r="B24" s="567"/>
      <c r="C24" t="s" s="1366">
        <v>223</v>
      </c>
      <c r="D24" s="1352">
        <f>'1.Spieltag'!P25</f>
        <v>0</v>
      </c>
      <c r="E24" s="1353">
        <f>'1.Spieltag'!Q25</f>
        <v>0</v>
      </c>
      <c r="F24" s="1352">
        <f>'2.Spieltag'!P24</f>
        <v>0</v>
      </c>
      <c r="G24" s="1353">
        <f>'2.Spieltag'!Q24</f>
        <v>0</v>
      </c>
      <c r="H24" s="1352">
        <f>'3.Spieltag'!P24</f>
        <v>0</v>
      </c>
      <c r="I24" s="1353">
        <f>'3.Spieltag'!Q24</f>
        <v>0</v>
      </c>
      <c r="J24" s="1352">
        <f>'4.Spieltag'!AP24</f>
        <v>1</v>
      </c>
      <c r="K24" s="1353">
        <f>'4.Spieltag'!AQ24</f>
        <v>0</v>
      </c>
      <c r="L24" s="1352">
        <f>'5.Spieltag'!AP24</f>
        <v>0</v>
      </c>
      <c r="M24" s="1353">
        <f>'5.Spieltag'!AQ24</f>
        <v>0</v>
      </c>
      <c r="N24" s="1352">
        <f>'6.Spieltag'!AP24</f>
        <v>0</v>
      </c>
      <c r="O24" s="1353">
        <f>'6.Spieltag'!AQ24</f>
        <v>0</v>
      </c>
      <c r="P24" s="1352">
        <f>'7.Spieltag'!AP24</f>
        <v>0</v>
      </c>
      <c r="Q24" s="1353">
        <f>'7.Spieltag'!AQ24</f>
        <v>0</v>
      </c>
      <c r="R24" s="1352">
        <f>'8.Spieltag'!AP24</f>
        <v>0</v>
      </c>
      <c r="S24" s="1353">
        <f>'8.Spieltag'!AQ24</f>
        <v>0</v>
      </c>
      <c r="T24" s="1352">
        <f>'9.Spieltag'!AP24</f>
        <v>0</v>
      </c>
      <c r="U24" s="1353">
        <f>'9.Spieltag'!AQ24</f>
        <v>0</v>
      </c>
      <c r="V24" s="1739"/>
      <c r="W24" s="1740"/>
      <c r="X24" s="1739"/>
      <c r="Y24" s="1740"/>
      <c r="Z24" s="1739"/>
      <c r="AA24" s="1740"/>
      <c r="AB24" s="1739"/>
      <c r="AC24" s="1740"/>
      <c r="AD24" s="1739"/>
      <c r="AE24" s="1740"/>
      <c r="AF24" s="1739"/>
      <c r="AG24" s="1740"/>
      <c r="AH24" s="1739"/>
      <c r="AI24" s="1740"/>
      <c r="AJ24" s="1739"/>
      <c r="AK24" s="1740"/>
      <c r="AL24" s="1739"/>
      <c r="AM24" s="1740"/>
      <c r="AN24" s="1739"/>
      <c r="AO24" s="1740"/>
      <c r="AP24" s="1739"/>
      <c r="AQ24" s="1740"/>
    </row>
    <row r="25" ht="20.1" customHeight="1">
      <c r="A25" s="1354">
        <f>SUM(D25:U25)</f>
        <v>0</v>
      </c>
      <c r="B25" s="567"/>
      <c r="C25" t="s" s="1366">
        <v>409</v>
      </c>
      <c r="D25" s="1354">
        <f>'1.Spieltag'!P26</f>
        <v>0</v>
      </c>
      <c r="E25" s="1355">
        <f>'1.Spieltag'!Q26</f>
        <v>0</v>
      </c>
      <c r="F25" s="1354">
        <f>'2.Spieltag'!P25</f>
        <v>0</v>
      </c>
      <c r="G25" s="1355">
        <f>'2.Spieltag'!Q25</f>
        <v>0</v>
      </c>
      <c r="H25" s="1354">
        <f>'3.Spieltag'!P25</f>
        <v>0</v>
      </c>
      <c r="I25" s="1355">
        <f>'3.Spieltag'!Q25</f>
        <v>0</v>
      </c>
      <c r="J25" s="1354">
        <f>'4.Spieltag'!AP25</f>
        <v>0</v>
      </c>
      <c r="K25" s="1355">
        <f>'4.Spieltag'!AQ25</f>
        <v>0</v>
      </c>
      <c r="L25" s="1354">
        <f>'5.Spieltag'!AP25</f>
        <v>0</v>
      </c>
      <c r="M25" s="1355">
        <f>'5.Spieltag'!AQ25</f>
        <v>0</v>
      </c>
      <c r="N25" s="1354">
        <f>'6.Spieltag'!AP25</f>
        <v>0</v>
      </c>
      <c r="O25" s="1355">
        <f>'6.Spieltag'!AQ25</f>
        <v>0</v>
      </c>
      <c r="P25" s="1354">
        <f>'7.Spieltag'!AP25</f>
        <v>0</v>
      </c>
      <c r="Q25" s="1355">
        <f>'7.Spieltag'!AQ25</f>
        <v>0</v>
      </c>
      <c r="R25" s="1354">
        <f>'8.Spieltag'!AP25</f>
        <v>0</v>
      </c>
      <c r="S25" s="1355">
        <f>'8.Spieltag'!AQ25</f>
        <v>0</v>
      </c>
      <c r="T25" s="1354">
        <f>'9.Spieltag'!AP25</f>
        <v>0</v>
      </c>
      <c r="U25" s="1355">
        <f>'9.Spieltag'!AQ25</f>
        <v>0</v>
      </c>
      <c r="V25" s="1737"/>
      <c r="W25" s="1738"/>
      <c r="X25" s="1737"/>
      <c r="Y25" s="1738"/>
      <c r="Z25" s="1737"/>
      <c r="AA25" s="1738"/>
      <c r="AB25" s="1737"/>
      <c r="AC25" s="1738"/>
      <c r="AD25" s="1737"/>
      <c r="AE25" s="1738"/>
      <c r="AF25" s="1737"/>
      <c r="AG25" s="1738"/>
      <c r="AH25" s="1737"/>
      <c r="AI25" s="1738"/>
      <c r="AJ25" s="1737"/>
      <c r="AK25" s="1738"/>
      <c r="AL25" s="1737"/>
      <c r="AM25" s="1738"/>
      <c r="AN25" s="1737"/>
      <c r="AO25" s="1738"/>
      <c r="AP25" s="1737"/>
      <c r="AQ25" s="1738"/>
    </row>
    <row r="26" ht="20.1" customHeight="1">
      <c r="A26" s="1352">
        <f>SUM(D26:U26)</f>
        <v>1</v>
      </c>
      <c r="B26" s="567"/>
      <c r="C26" t="s" s="1351">
        <v>225</v>
      </c>
      <c r="D26" s="1352">
        <f>'1.Spieltag'!P27</f>
        <v>0</v>
      </c>
      <c r="E26" s="1353">
        <f>'1.Spieltag'!Q27</f>
        <v>0</v>
      </c>
      <c r="F26" s="1352">
        <f>'2.Spieltag'!P26</f>
        <v>0</v>
      </c>
      <c r="G26" s="1353">
        <f>'2.Spieltag'!Q26</f>
        <v>0</v>
      </c>
      <c r="H26" s="1352">
        <f>'3.Spieltag'!P26</f>
        <v>0</v>
      </c>
      <c r="I26" s="1353">
        <f>'3.Spieltag'!Q26</f>
        <v>0</v>
      </c>
      <c r="J26" s="1352">
        <f>'4.Spieltag'!AP26</f>
        <v>0</v>
      </c>
      <c r="K26" s="1353">
        <f>'4.Spieltag'!AQ26</f>
        <v>0</v>
      </c>
      <c r="L26" s="1352">
        <f>'5.Spieltag'!AP26</f>
        <v>1</v>
      </c>
      <c r="M26" s="1353">
        <f>'5.Spieltag'!AQ26</f>
        <v>0</v>
      </c>
      <c r="N26" s="1352">
        <f>'6.Spieltag'!AP26</f>
        <v>0</v>
      </c>
      <c r="O26" s="1353">
        <f>'6.Spieltag'!AQ26</f>
        <v>0</v>
      </c>
      <c r="P26" s="1352">
        <f>'7.Spieltag'!AP26</f>
        <v>0</v>
      </c>
      <c r="Q26" s="1353">
        <f>'7.Spieltag'!AQ26</f>
        <v>0</v>
      </c>
      <c r="R26" s="1352">
        <f>'8.Spieltag'!AP26</f>
        <v>0</v>
      </c>
      <c r="S26" s="1353">
        <f>'8.Spieltag'!AQ26</f>
        <v>0</v>
      </c>
      <c r="T26" s="1352">
        <f>'9.Spieltag'!AP26</f>
        <v>0</v>
      </c>
      <c r="U26" s="1353">
        <f>'9.Spieltag'!AQ26</f>
        <v>0</v>
      </c>
      <c r="V26" s="1739"/>
      <c r="W26" s="1740"/>
      <c r="X26" s="1739"/>
      <c r="Y26" s="1740"/>
      <c r="Z26" s="1739"/>
      <c r="AA26" s="1740"/>
      <c r="AB26" s="1739"/>
      <c r="AC26" s="1740"/>
      <c r="AD26" s="1739"/>
      <c r="AE26" s="1740"/>
      <c r="AF26" s="1739"/>
      <c r="AG26" s="1740"/>
      <c r="AH26" s="1739"/>
      <c r="AI26" s="1740"/>
      <c r="AJ26" s="1739"/>
      <c r="AK26" s="1740"/>
      <c r="AL26" s="1739"/>
      <c r="AM26" s="1740"/>
      <c r="AN26" s="1739"/>
      <c r="AO26" s="1740"/>
      <c r="AP26" s="1739"/>
      <c r="AQ26" s="1740"/>
    </row>
    <row r="27" ht="20.1" customHeight="1">
      <c r="A27" s="1354">
        <f>SUM(D27:U27)</f>
        <v>3</v>
      </c>
      <c r="B27" s="567"/>
      <c r="C27" t="s" s="1351">
        <v>226</v>
      </c>
      <c r="D27" s="1354">
        <f>'1.Spieltag'!P28</f>
        <v>0</v>
      </c>
      <c r="E27" s="1355">
        <f>'1.Spieltag'!Q28</f>
        <v>0</v>
      </c>
      <c r="F27" s="1354">
        <f>'2.Spieltag'!P27</f>
        <v>0</v>
      </c>
      <c r="G27" s="1355">
        <f>'2.Spieltag'!Q27</f>
        <v>0</v>
      </c>
      <c r="H27" s="1354">
        <f>'3.Spieltag'!P27</f>
        <v>0</v>
      </c>
      <c r="I27" s="1355">
        <f>'3.Spieltag'!Q27</f>
        <v>0</v>
      </c>
      <c r="J27" s="1354">
        <f>'4.Spieltag'!AP27</f>
        <v>1</v>
      </c>
      <c r="K27" s="1355">
        <f>'4.Spieltag'!AQ27</f>
        <v>1</v>
      </c>
      <c r="L27" s="1354">
        <f>'5.Spieltag'!AP27</f>
        <v>1</v>
      </c>
      <c r="M27" s="1355">
        <f>'5.Spieltag'!AQ27</f>
        <v>0</v>
      </c>
      <c r="N27" s="1354">
        <f>'6.Spieltag'!AP27</f>
        <v>0</v>
      </c>
      <c r="O27" s="1355">
        <f>'6.Spieltag'!AQ27</f>
        <v>0</v>
      </c>
      <c r="P27" s="1354">
        <f>'7.Spieltag'!AP27</f>
        <v>0</v>
      </c>
      <c r="Q27" s="1355">
        <f>'7.Spieltag'!AQ27</f>
        <v>0</v>
      </c>
      <c r="R27" s="1354">
        <f>'8.Spieltag'!AP27</f>
        <v>0</v>
      </c>
      <c r="S27" s="1355">
        <f>'8.Spieltag'!AQ27</f>
        <v>0</v>
      </c>
      <c r="T27" s="1354">
        <f>'9.Spieltag'!AP27</f>
        <v>0</v>
      </c>
      <c r="U27" s="1355">
        <f>'9.Spieltag'!AQ27</f>
        <v>0</v>
      </c>
      <c r="V27" s="1737"/>
      <c r="W27" s="1738"/>
      <c r="X27" s="1737"/>
      <c r="Y27" s="1738"/>
      <c r="Z27" s="1737"/>
      <c r="AA27" s="1738"/>
      <c r="AB27" s="1737"/>
      <c r="AC27" s="1738"/>
      <c r="AD27" s="1737"/>
      <c r="AE27" s="1738"/>
      <c r="AF27" s="1737"/>
      <c r="AG27" s="1738"/>
      <c r="AH27" s="1737"/>
      <c r="AI27" s="1738"/>
      <c r="AJ27" s="1737"/>
      <c r="AK27" s="1738"/>
      <c r="AL27" s="1737"/>
      <c r="AM27" s="1738"/>
      <c r="AN27" s="1737"/>
      <c r="AO27" s="1738"/>
      <c r="AP27" s="1737"/>
      <c r="AQ27" s="1738"/>
    </row>
    <row r="28" ht="21.4" customHeight="1">
      <c r="A28" s="1352">
        <f>SUM(D28:U28)</f>
        <v>0</v>
      </c>
      <c r="B28" s="595"/>
      <c r="C28" t="s" s="1367">
        <v>227</v>
      </c>
      <c r="D28" s="1352">
        <f>'1.Spieltag'!P29</f>
        <v>0</v>
      </c>
      <c r="E28" s="1353">
        <f>'1.Spieltag'!Q29</f>
        <v>0</v>
      </c>
      <c r="F28" s="1352">
        <f>'2.Spieltag'!P28</f>
        <v>0</v>
      </c>
      <c r="G28" s="1353">
        <f>'2.Spieltag'!Q28</f>
        <v>0</v>
      </c>
      <c r="H28" s="1352">
        <f>'3.Spieltag'!P28</f>
        <v>0</v>
      </c>
      <c r="I28" s="1353">
        <f>'3.Spieltag'!Q28</f>
        <v>0</v>
      </c>
      <c r="J28" s="1352">
        <f>'4.Spieltag'!AP28</f>
        <v>0</v>
      </c>
      <c r="K28" s="1353">
        <f>'4.Spieltag'!AQ28</f>
        <v>0</v>
      </c>
      <c r="L28" s="1352">
        <f>'5.Spieltag'!AP28</f>
        <v>0</v>
      </c>
      <c r="M28" s="1353">
        <f>'5.Spieltag'!AQ28</f>
        <v>0</v>
      </c>
      <c r="N28" s="1352">
        <f>'6.Spieltag'!AP28</f>
        <v>0</v>
      </c>
      <c r="O28" s="1353">
        <f>'6.Spieltag'!AQ28</f>
        <v>0</v>
      </c>
      <c r="P28" s="1352">
        <f>'7.Spieltag'!AP28</f>
        <v>0</v>
      </c>
      <c r="Q28" s="1353">
        <f>'7.Spieltag'!AQ28</f>
        <v>0</v>
      </c>
      <c r="R28" s="1352">
        <f>'8.Spieltag'!AP28</f>
        <v>0</v>
      </c>
      <c r="S28" s="1353">
        <f>'8.Spieltag'!AQ28</f>
        <v>0</v>
      </c>
      <c r="T28" s="1352">
        <f>'9.Spieltag'!AP28</f>
        <v>0</v>
      </c>
      <c r="U28" s="1353">
        <f>'9.Spieltag'!AQ28</f>
        <v>0</v>
      </c>
      <c r="V28" s="1739"/>
      <c r="W28" s="1740"/>
      <c r="X28" s="1739"/>
      <c r="Y28" s="1740"/>
      <c r="Z28" s="1739"/>
      <c r="AA28" s="1740"/>
      <c r="AB28" s="1739"/>
      <c r="AC28" s="1740"/>
      <c r="AD28" s="1739"/>
      <c r="AE28" s="1740"/>
      <c r="AF28" s="1739"/>
      <c r="AG28" s="1740"/>
      <c r="AH28" s="1739"/>
      <c r="AI28" s="1740"/>
      <c r="AJ28" s="1739"/>
      <c r="AK28" s="1740"/>
      <c r="AL28" s="1739"/>
      <c r="AM28" s="1740"/>
      <c r="AN28" s="1739"/>
      <c r="AO28" s="1740"/>
      <c r="AP28" s="1739"/>
      <c r="AQ28" s="1740"/>
    </row>
    <row r="29" ht="8.45" customHeight="1">
      <c r="A29" s="598">
        <f>SUM(D29:I29)</f>
        <v>0</v>
      </c>
      <c r="B29" s="599"/>
      <c r="C29" s="1773"/>
      <c r="D29" s="1358"/>
      <c r="E29" s="1359"/>
      <c r="F29" s="1358"/>
      <c r="G29" s="1359"/>
      <c r="H29" s="1358"/>
      <c r="I29" s="1359"/>
      <c r="J29" s="1358"/>
      <c r="K29" s="1359"/>
      <c r="L29" s="1358"/>
      <c r="M29" s="1359"/>
      <c r="N29" s="1358"/>
      <c r="O29" s="1359"/>
      <c r="P29" s="1358"/>
      <c r="Q29" s="1359"/>
      <c r="R29" s="1358"/>
      <c r="S29" s="1359"/>
      <c r="T29" s="1358"/>
      <c r="U29" s="1359"/>
      <c r="V29" s="1358"/>
      <c r="W29" s="1359"/>
      <c r="X29" s="1358"/>
      <c r="Y29" s="1359"/>
      <c r="Z29" s="1358"/>
      <c r="AA29" s="1359"/>
      <c r="AB29" s="1358"/>
      <c r="AC29" s="1359"/>
      <c r="AD29" s="1358"/>
      <c r="AE29" s="1359"/>
      <c r="AF29" s="1358"/>
      <c r="AG29" s="1359"/>
      <c r="AH29" s="1358"/>
      <c r="AI29" s="1359"/>
      <c r="AJ29" s="1358"/>
      <c r="AK29" s="1359"/>
      <c r="AL29" s="1358"/>
      <c r="AM29" s="1359"/>
      <c r="AN29" s="1358"/>
      <c r="AO29" s="1359"/>
      <c r="AP29" s="1358"/>
      <c r="AQ29" s="1359"/>
    </row>
    <row r="30" ht="20.7" customHeight="1">
      <c r="A30" s="1775">
        <f>(($A20-$A21)*100%)/($A20-$A21+$A27)</f>
        <v>0.666666666666667</v>
      </c>
      <c r="B30" t="s" s="1776">
        <v>34</v>
      </c>
      <c r="C30" s="1370"/>
      <c r="D30" s="1358"/>
      <c r="E30" s="1359"/>
      <c r="F30" s="1374"/>
      <c r="G30" s="1373"/>
      <c r="H30" s="1374"/>
      <c r="I30" s="1373"/>
      <c r="J30" s="1374"/>
      <c r="K30" s="1373"/>
      <c r="L30" s="1374"/>
      <c r="M30" s="1373"/>
      <c r="N30" s="1374"/>
      <c r="O30" s="1373"/>
      <c r="P30" s="1374"/>
      <c r="Q30" s="1373"/>
      <c r="R30" s="1374"/>
      <c r="S30" s="1373"/>
      <c r="T30" s="1374"/>
      <c r="U30" s="1373"/>
      <c r="V30" s="1374"/>
      <c r="W30" s="1373"/>
      <c r="X30" s="1374"/>
      <c r="Y30" s="1373"/>
      <c r="Z30" s="1374"/>
      <c r="AA30" s="1373"/>
      <c r="AB30" s="1374"/>
      <c r="AC30" s="1373"/>
      <c r="AD30" s="1374"/>
      <c r="AE30" s="1373"/>
      <c r="AF30" s="1374"/>
      <c r="AG30" s="1373"/>
      <c r="AH30" s="1374"/>
      <c r="AI30" s="1373"/>
      <c r="AJ30" s="1374"/>
      <c r="AK30" s="1373"/>
      <c r="AL30" s="1374"/>
      <c r="AM30" s="1373"/>
      <c r="AN30" s="1374"/>
      <c r="AO30" s="1373"/>
      <c r="AP30" s="1374"/>
      <c r="AQ30" s="1373"/>
    </row>
  </sheetData>
  <mergeCells count="44">
    <mergeCell ref="B4:B10"/>
    <mergeCell ref="B15:B17"/>
    <mergeCell ref="B19:B28"/>
    <mergeCell ref="B12:B13"/>
    <mergeCell ref="D2:E2"/>
    <mergeCell ref="F2:G2"/>
    <mergeCell ref="L2:M2"/>
    <mergeCell ref="J2:K2"/>
    <mergeCell ref="H2:I2"/>
    <mergeCell ref="D1:E1"/>
    <mergeCell ref="L1:M1"/>
    <mergeCell ref="J1:K1"/>
    <mergeCell ref="H1:I1"/>
    <mergeCell ref="F1:G1"/>
    <mergeCell ref="R2:S2"/>
    <mergeCell ref="P2:Q2"/>
    <mergeCell ref="N2:O2"/>
    <mergeCell ref="AB1:AC1"/>
    <mergeCell ref="Z1:AA1"/>
    <mergeCell ref="X1:Y1"/>
    <mergeCell ref="V1:W1"/>
    <mergeCell ref="T1:U1"/>
    <mergeCell ref="R1:S1"/>
    <mergeCell ref="P1:Q1"/>
    <mergeCell ref="N1:O1"/>
    <mergeCell ref="AB2:AC2"/>
    <mergeCell ref="Z2:AA2"/>
    <mergeCell ref="X2:Y2"/>
    <mergeCell ref="V2:W2"/>
    <mergeCell ref="T2:U2"/>
    <mergeCell ref="AF2:AG2"/>
    <mergeCell ref="AD2:AE2"/>
    <mergeCell ref="AP1:AQ1"/>
    <mergeCell ref="AN1:AO1"/>
    <mergeCell ref="AL1:AM1"/>
    <mergeCell ref="AJ1:AK1"/>
    <mergeCell ref="AH1:AI1"/>
    <mergeCell ref="AF1:AG1"/>
    <mergeCell ref="AD1:AE1"/>
    <mergeCell ref="AP2:AQ2"/>
    <mergeCell ref="AN2:AO2"/>
    <mergeCell ref="AL2:AM2"/>
    <mergeCell ref="AJ2:AK2"/>
    <mergeCell ref="AH2:AI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S35"/>
  <sheetViews>
    <sheetView workbookViewId="0" showGridLines="0" defaultGridColor="1">
      <pane topLeftCell="D1" xSplit="3" ySplit="0" activePane="topRight" state="frozen"/>
    </sheetView>
  </sheetViews>
  <sheetFormatPr defaultColWidth="16.3333" defaultRowHeight="19.9" customHeight="1" outlineLevelRow="0" outlineLevelCol="0"/>
  <cols>
    <col min="1" max="2" width="16.3516" style="1332" customWidth="1"/>
    <col min="3" max="3" width="16.5" style="1332" customWidth="1"/>
    <col min="4" max="45" width="16.3516" style="1332" customWidth="1"/>
    <col min="46" max="16384" width="16.3516" style="1332" customWidth="1"/>
  </cols>
  <sheetData>
    <row r="1" ht="21.4" customHeight="1">
      <c r="A1" t="s" s="521">
        <v>177</v>
      </c>
      <c r="B1" t="s" s="522">
        <v>178</v>
      </c>
      <c r="C1" t="s" s="1333">
        <v>179</v>
      </c>
      <c r="D1" t="s" s="1334">
        <v>351</v>
      </c>
      <c r="E1" s="1335"/>
      <c r="F1" t="s" s="1334">
        <v>351</v>
      </c>
      <c r="G1" s="1335"/>
      <c r="H1" t="s" s="1334">
        <v>352</v>
      </c>
      <c r="I1" s="1335"/>
      <c r="J1" t="s" s="1334">
        <v>352</v>
      </c>
      <c r="K1" s="1336"/>
      <c r="L1" t="s" s="1337">
        <v>180</v>
      </c>
      <c r="M1" s="525"/>
      <c r="N1" t="s" s="1337">
        <v>181</v>
      </c>
      <c r="O1" s="525"/>
      <c r="P1" t="s" s="1337">
        <v>182</v>
      </c>
      <c r="Q1" s="1338"/>
      <c r="R1" t="s" s="1339">
        <v>183</v>
      </c>
      <c r="S1" s="1338"/>
      <c r="T1" t="s" s="1339">
        <v>184</v>
      </c>
      <c r="U1" s="528"/>
      <c r="V1" s="1340"/>
      <c r="W1" s="525"/>
      <c r="X1" s="1340"/>
      <c r="Y1" s="525"/>
      <c r="Z1" s="1340"/>
      <c r="AA1" s="525"/>
      <c r="AB1" s="1340"/>
      <c r="AC1" s="525"/>
      <c r="AD1" s="1340"/>
      <c r="AE1" s="525"/>
      <c r="AF1" s="1340"/>
      <c r="AG1" s="525"/>
      <c r="AH1" s="1340"/>
      <c r="AI1" s="525"/>
      <c r="AJ1" s="1340"/>
      <c r="AK1" s="525"/>
      <c r="AL1" s="1340"/>
      <c r="AM1" s="525"/>
      <c r="AN1" s="1340"/>
      <c r="AO1" s="525"/>
      <c r="AP1" s="1340"/>
      <c r="AQ1" s="525"/>
      <c r="AR1" s="1340"/>
      <c r="AS1" s="525"/>
    </row>
    <row r="2" ht="21.4" customHeight="1">
      <c r="A2" s="533"/>
      <c r="B2" s="534"/>
      <c r="C2" t="s" s="1341">
        <v>194</v>
      </c>
      <c r="D2" t="s" s="1342">
        <v>353</v>
      </c>
      <c r="E2" s="1343"/>
      <c r="F2" t="s" s="1342">
        <v>354</v>
      </c>
      <c r="G2" s="1343"/>
      <c r="H2" t="s" s="1342">
        <v>355</v>
      </c>
      <c r="I2" s="1343"/>
      <c r="J2" t="s" s="1344">
        <v>355</v>
      </c>
      <c r="K2" s="537"/>
      <c r="L2" t="s" s="1345">
        <v>356</v>
      </c>
      <c r="M2" s="537"/>
      <c r="N2" t="s" s="1345">
        <v>197</v>
      </c>
      <c r="O2" s="537"/>
      <c r="P2" t="s" s="1345">
        <v>357</v>
      </c>
      <c r="Q2" s="1346"/>
      <c r="R2" t="s" s="1347">
        <v>358</v>
      </c>
      <c r="S2" s="1346"/>
      <c r="T2" t="s" s="1347">
        <v>359</v>
      </c>
      <c r="U2" s="542"/>
      <c r="V2" s="1348"/>
      <c r="W2" s="537"/>
      <c r="X2" s="1348"/>
      <c r="Y2" s="537"/>
      <c r="Z2" s="1348"/>
      <c r="AA2" s="537"/>
      <c r="AB2" s="1348"/>
      <c r="AC2" s="537"/>
      <c r="AD2" s="1348"/>
      <c r="AE2" s="537"/>
      <c r="AF2" s="1348"/>
      <c r="AG2" s="537"/>
      <c r="AH2" s="1348"/>
      <c r="AI2" s="537"/>
      <c r="AJ2" s="1348"/>
      <c r="AK2" s="537"/>
      <c r="AL2" s="1348"/>
      <c r="AM2" s="537"/>
      <c r="AN2" s="1348"/>
      <c r="AO2" s="537"/>
      <c r="AP2" s="1348"/>
      <c r="AQ2" s="537"/>
      <c r="AR2" s="1348"/>
      <c r="AS2" s="537"/>
    </row>
    <row r="3" ht="21.4" customHeight="1">
      <c r="A3" t="s" s="545">
        <v>202</v>
      </c>
      <c r="B3" s="546"/>
      <c r="C3" t="s" s="1349">
        <v>203</v>
      </c>
      <c r="D3" t="s" s="545">
        <v>204</v>
      </c>
      <c r="E3" t="s" s="1349">
        <v>205</v>
      </c>
      <c r="F3" t="s" s="545">
        <v>204</v>
      </c>
      <c r="G3" t="s" s="1349">
        <v>205</v>
      </c>
      <c r="H3" t="s" s="545">
        <v>204</v>
      </c>
      <c r="I3" t="s" s="1349">
        <v>205</v>
      </c>
      <c r="J3" t="s" s="1350">
        <v>204</v>
      </c>
      <c r="K3" t="s" s="549">
        <v>205</v>
      </c>
      <c r="L3" t="s" s="548">
        <v>204</v>
      </c>
      <c r="M3" t="s" s="549">
        <v>205</v>
      </c>
      <c r="N3" t="s" s="548">
        <v>204</v>
      </c>
      <c r="O3" t="s" s="549">
        <v>205</v>
      </c>
      <c r="P3" t="s" s="548">
        <v>204</v>
      </c>
      <c r="Q3" t="s" s="549">
        <v>205</v>
      </c>
      <c r="R3" t="s" s="548">
        <v>204</v>
      </c>
      <c r="S3" t="s" s="549">
        <v>205</v>
      </c>
      <c r="T3" t="s" s="548">
        <v>204</v>
      </c>
      <c r="U3" t="s" s="549">
        <v>205</v>
      </c>
      <c r="V3" t="s" s="548">
        <v>204</v>
      </c>
      <c r="W3" t="s" s="549">
        <v>205</v>
      </c>
      <c r="X3" t="s" s="548">
        <v>204</v>
      </c>
      <c r="Y3" t="s" s="549">
        <v>205</v>
      </c>
      <c r="Z3" t="s" s="548">
        <v>204</v>
      </c>
      <c r="AA3" t="s" s="549">
        <v>205</v>
      </c>
      <c r="AB3" t="s" s="548">
        <v>204</v>
      </c>
      <c r="AC3" t="s" s="549">
        <v>205</v>
      </c>
      <c r="AD3" t="s" s="548">
        <v>204</v>
      </c>
      <c r="AE3" t="s" s="549">
        <v>205</v>
      </c>
      <c r="AF3" t="s" s="548">
        <v>204</v>
      </c>
      <c r="AG3" t="s" s="549">
        <v>205</v>
      </c>
      <c r="AH3" t="s" s="548">
        <v>204</v>
      </c>
      <c r="AI3" t="s" s="549">
        <v>205</v>
      </c>
      <c r="AJ3" t="s" s="548">
        <v>204</v>
      </c>
      <c r="AK3" t="s" s="549">
        <v>205</v>
      </c>
      <c r="AL3" t="s" s="548">
        <v>204</v>
      </c>
      <c r="AM3" t="s" s="549">
        <v>205</v>
      </c>
      <c r="AN3" t="s" s="548">
        <v>204</v>
      </c>
      <c r="AO3" t="s" s="549">
        <v>205</v>
      </c>
      <c r="AP3" t="s" s="548">
        <v>204</v>
      </c>
      <c r="AQ3" t="s" s="549">
        <v>205</v>
      </c>
      <c r="AR3" t="s" s="548">
        <v>204</v>
      </c>
      <c r="AS3" t="s" s="549">
        <v>205</v>
      </c>
    </row>
    <row r="4" ht="20.1" customHeight="1">
      <c r="A4" s="555">
        <f>((L4+M4)+(N4+O4)+(P4+Q4)+(R4+S4)+(T4+U4))/5</f>
        <v>7.6</v>
      </c>
      <c r="B4" t="s" s="556">
        <v>206</v>
      </c>
      <c r="C4" t="s" s="1351">
        <v>207</v>
      </c>
      <c r="D4" s="1352">
        <v>9</v>
      </c>
      <c r="E4" s="1353">
        <v>8</v>
      </c>
      <c r="F4" s="1352">
        <v>5</v>
      </c>
      <c r="G4" s="1353">
        <v>3</v>
      </c>
      <c r="H4" s="1352">
        <v>5</v>
      </c>
      <c r="I4" s="1353">
        <v>5</v>
      </c>
      <c r="J4" s="1352">
        <v>3</v>
      </c>
      <c r="K4" s="559">
        <v>3</v>
      </c>
      <c r="L4" s="558">
        <v>5</v>
      </c>
      <c r="M4" s="559">
        <v>3</v>
      </c>
      <c r="N4" s="558">
        <v>7</v>
      </c>
      <c r="O4" s="559">
        <v>6</v>
      </c>
      <c r="P4" s="558">
        <v>1</v>
      </c>
      <c r="Q4" s="559">
        <v>6</v>
      </c>
      <c r="R4" s="558">
        <v>4</v>
      </c>
      <c r="S4" s="559">
        <v>1</v>
      </c>
      <c r="T4" s="558">
        <v>4</v>
      </c>
      <c r="U4" s="559">
        <v>1</v>
      </c>
      <c r="V4" s="562"/>
      <c r="W4" s="563"/>
      <c r="X4" s="562"/>
      <c r="Y4" s="563"/>
      <c r="Z4" s="562"/>
      <c r="AA4" s="563"/>
      <c r="AB4" s="562"/>
      <c r="AC4" s="563"/>
      <c r="AD4" s="562"/>
      <c r="AE4" s="563"/>
      <c r="AF4" s="562"/>
      <c r="AG4" s="563"/>
      <c r="AH4" s="562"/>
      <c r="AI4" s="563"/>
      <c r="AJ4" s="562"/>
      <c r="AK4" s="563"/>
      <c r="AL4" s="562"/>
      <c r="AM4" s="563"/>
      <c r="AN4" s="562"/>
      <c r="AO4" s="563"/>
      <c r="AP4" s="562"/>
      <c r="AQ4" s="563"/>
      <c r="AR4" s="562"/>
      <c r="AS4" s="563"/>
    </row>
    <row r="5" ht="20.1" customHeight="1">
      <c r="A5" s="587">
        <f>((L5+M5)+(N5+O5)+(P5+Q5)+(R5+S5)+(T5+U5))/5</f>
        <v>1.4</v>
      </c>
      <c r="B5" s="567"/>
      <c r="C5" t="s" s="1351">
        <v>208</v>
      </c>
      <c r="D5" s="1354">
        <v>0</v>
      </c>
      <c r="E5" s="1355">
        <v>0</v>
      </c>
      <c r="F5" s="1354">
        <v>0</v>
      </c>
      <c r="G5" s="1355">
        <v>0</v>
      </c>
      <c r="H5" s="1354">
        <v>0</v>
      </c>
      <c r="I5" s="1355">
        <v>0</v>
      </c>
      <c r="J5" s="1354">
        <v>0</v>
      </c>
      <c r="K5" s="569">
        <v>0</v>
      </c>
      <c r="L5" s="568">
        <v>1</v>
      </c>
      <c r="M5" s="569">
        <v>0</v>
      </c>
      <c r="N5" s="568">
        <v>3</v>
      </c>
      <c r="O5" s="569">
        <v>0</v>
      </c>
      <c r="P5" s="568">
        <v>2</v>
      </c>
      <c r="Q5" s="569">
        <v>0</v>
      </c>
      <c r="R5" s="568">
        <v>1</v>
      </c>
      <c r="S5" s="569">
        <v>0</v>
      </c>
      <c r="T5" s="568">
        <v>0</v>
      </c>
      <c r="U5" s="569">
        <v>0</v>
      </c>
      <c r="V5" s="571"/>
      <c r="W5" s="572"/>
      <c r="X5" s="571"/>
      <c r="Y5" s="572"/>
      <c r="Z5" s="571"/>
      <c r="AA5" s="572"/>
      <c r="AB5" s="571"/>
      <c r="AC5" s="572"/>
      <c r="AD5" s="571"/>
      <c r="AE5" s="572"/>
      <c r="AF5" s="571"/>
      <c r="AG5" s="572"/>
      <c r="AH5" s="571"/>
      <c r="AI5" s="572"/>
      <c r="AJ5" s="571"/>
      <c r="AK5" s="572"/>
      <c r="AL5" s="571"/>
      <c r="AM5" s="572"/>
      <c r="AN5" s="571"/>
      <c r="AO5" s="572"/>
      <c r="AP5" s="571"/>
      <c r="AQ5" s="572"/>
      <c r="AR5" s="571"/>
      <c r="AS5" s="572"/>
    </row>
    <row r="6" ht="20.1" customHeight="1">
      <c r="A6" s="555">
        <f>((L6+M6)+(N6+O6)+(P6+Q6)+(R6+S6)+(T6+U6))/5</f>
        <v>3.4</v>
      </c>
      <c r="B6" s="567"/>
      <c r="C6" t="s" s="1351">
        <v>209</v>
      </c>
      <c r="D6" s="1352">
        <v>0</v>
      </c>
      <c r="E6" s="1353">
        <v>0</v>
      </c>
      <c r="F6" s="1352">
        <v>0</v>
      </c>
      <c r="G6" s="1353">
        <v>0</v>
      </c>
      <c r="H6" s="1352">
        <v>0</v>
      </c>
      <c r="I6" s="1353">
        <v>0</v>
      </c>
      <c r="J6" s="1352">
        <v>0</v>
      </c>
      <c r="K6" s="559">
        <v>0</v>
      </c>
      <c r="L6" s="558">
        <v>2</v>
      </c>
      <c r="M6" s="559">
        <v>2</v>
      </c>
      <c r="N6" s="558">
        <v>3</v>
      </c>
      <c r="O6" s="559">
        <v>1</v>
      </c>
      <c r="P6" s="558">
        <v>0</v>
      </c>
      <c r="Q6" s="559">
        <v>2</v>
      </c>
      <c r="R6" s="558">
        <v>3</v>
      </c>
      <c r="S6" s="559">
        <v>0</v>
      </c>
      <c r="T6" s="558">
        <v>1</v>
      </c>
      <c r="U6" s="559">
        <v>3</v>
      </c>
      <c r="V6" s="562"/>
      <c r="W6" s="563"/>
      <c r="X6" s="562"/>
      <c r="Y6" s="563"/>
      <c r="Z6" s="562"/>
      <c r="AA6" s="563"/>
      <c r="AB6" s="562"/>
      <c r="AC6" s="563"/>
      <c r="AD6" s="562"/>
      <c r="AE6" s="563"/>
      <c r="AF6" s="562"/>
      <c r="AG6" s="563"/>
      <c r="AH6" s="562"/>
      <c r="AI6" s="563"/>
      <c r="AJ6" s="562"/>
      <c r="AK6" s="563"/>
      <c r="AL6" s="562"/>
      <c r="AM6" s="563"/>
      <c r="AN6" s="562"/>
      <c r="AO6" s="563"/>
      <c r="AP6" s="562"/>
      <c r="AQ6" s="563"/>
      <c r="AR6" s="562"/>
      <c r="AS6" s="563"/>
    </row>
    <row r="7" ht="20.1" customHeight="1">
      <c r="A7" s="587">
        <f>((L7+M7)+(N7+O7)+(P7+Q7)+(R7+S7)+(T7+U7))/5</f>
        <v>1</v>
      </c>
      <c r="B7" s="567"/>
      <c r="C7" t="s" s="1351">
        <v>210</v>
      </c>
      <c r="D7" s="1354">
        <v>0</v>
      </c>
      <c r="E7" s="1355">
        <v>0</v>
      </c>
      <c r="F7" s="1354">
        <v>0</v>
      </c>
      <c r="G7" s="1355">
        <v>0</v>
      </c>
      <c r="H7" s="1354">
        <v>0</v>
      </c>
      <c r="I7" s="1355">
        <v>0</v>
      </c>
      <c r="J7" s="1354">
        <v>0</v>
      </c>
      <c r="K7" s="569">
        <v>0</v>
      </c>
      <c r="L7" s="568">
        <v>1</v>
      </c>
      <c r="M7" s="569">
        <v>0</v>
      </c>
      <c r="N7" s="568">
        <v>1</v>
      </c>
      <c r="O7" s="569">
        <v>0</v>
      </c>
      <c r="P7" s="568">
        <v>0</v>
      </c>
      <c r="Q7" s="569">
        <v>0</v>
      </c>
      <c r="R7" s="568">
        <v>0</v>
      </c>
      <c r="S7" s="569">
        <v>1</v>
      </c>
      <c r="T7" s="568">
        <v>0</v>
      </c>
      <c r="U7" s="569">
        <v>2</v>
      </c>
      <c r="V7" s="571"/>
      <c r="W7" s="572"/>
      <c r="X7" s="571"/>
      <c r="Y7" s="572"/>
      <c r="Z7" s="571"/>
      <c r="AA7" s="572"/>
      <c r="AB7" s="571"/>
      <c r="AC7" s="572"/>
      <c r="AD7" s="571"/>
      <c r="AE7" s="572"/>
      <c r="AF7" s="571"/>
      <c r="AG7" s="572"/>
      <c r="AH7" s="571"/>
      <c r="AI7" s="572"/>
      <c r="AJ7" s="571"/>
      <c r="AK7" s="572"/>
      <c r="AL7" s="571"/>
      <c r="AM7" s="572"/>
      <c r="AN7" s="571"/>
      <c r="AO7" s="572"/>
      <c r="AP7" s="571"/>
      <c r="AQ7" s="572"/>
      <c r="AR7" s="571"/>
      <c r="AS7" s="572"/>
    </row>
    <row r="8" ht="20.1" customHeight="1">
      <c r="A8" s="555">
        <f>((L8+M8)+(N8+O8)+(P8+Q8)+(R8+S8)+(T8+U8))/5</f>
        <v>0.4</v>
      </c>
      <c r="B8" s="567"/>
      <c r="C8" t="s" s="1351">
        <v>211</v>
      </c>
      <c r="D8" s="1352">
        <v>0</v>
      </c>
      <c r="E8" s="1353">
        <v>0</v>
      </c>
      <c r="F8" s="1352">
        <v>0</v>
      </c>
      <c r="G8" s="1353">
        <v>0</v>
      </c>
      <c r="H8" s="1352">
        <v>0</v>
      </c>
      <c r="I8" s="1353">
        <v>0</v>
      </c>
      <c r="J8" s="1352">
        <v>0</v>
      </c>
      <c r="K8" s="559">
        <v>0</v>
      </c>
      <c r="L8" s="558">
        <v>0</v>
      </c>
      <c r="M8" s="559">
        <v>1</v>
      </c>
      <c r="N8" s="558">
        <v>0</v>
      </c>
      <c r="O8" s="559">
        <v>1</v>
      </c>
      <c r="P8" s="558">
        <v>0</v>
      </c>
      <c r="Q8" s="559">
        <v>0</v>
      </c>
      <c r="R8" s="558">
        <v>0</v>
      </c>
      <c r="S8" s="559">
        <v>0</v>
      </c>
      <c r="T8" s="558">
        <v>0</v>
      </c>
      <c r="U8" s="559">
        <v>0</v>
      </c>
      <c r="V8" s="562"/>
      <c r="W8" s="563"/>
      <c r="X8" s="562"/>
      <c r="Y8" s="563"/>
      <c r="Z8" s="562"/>
      <c r="AA8" s="563"/>
      <c r="AB8" s="562"/>
      <c r="AC8" s="563"/>
      <c r="AD8" s="562"/>
      <c r="AE8" s="563"/>
      <c r="AF8" s="562"/>
      <c r="AG8" s="563"/>
      <c r="AH8" s="562"/>
      <c r="AI8" s="563"/>
      <c r="AJ8" s="562"/>
      <c r="AK8" s="563"/>
      <c r="AL8" s="562"/>
      <c r="AM8" s="563"/>
      <c r="AN8" s="562"/>
      <c r="AO8" s="563"/>
      <c r="AP8" s="562"/>
      <c r="AQ8" s="563"/>
      <c r="AR8" s="562"/>
      <c r="AS8" s="563"/>
    </row>
    <row r="9" ht="20.45" customHeight="1">
      <c r="A9" s="587">
        <f>((L9+M9)+(N9+O9)+(P9+Q9)+(R9+S9)+(T9+U9))/5</f>
        <v>0.6</v>
      </c>
      <c r="B9" s="574"/>
      <c r="C9" t="s" s="1356">
        <v>212</v>
      </c>
      <c r="D9" s="1354">
        <v>0</v>
      </c>
      <c r="E9" s="1355">
        <v>0</v>
      </c>
      <c r="F9" s="1354">
        <v>0</v>
      </c>
      <c r="G9" s="1355">
        <v>0</v>
      </c>
      <c r="H9" s="1354">
        <v>0</v>
      </c>
      <c r="I9" s="1355">
        <v>0</v>
      </c>
      <c r="J9" s="1354">
        <v>0</v>
      </c>
      <c r="K9" s="569">
        <v>0</v>
      </c>
      <c r="L9" s="568">
        <v>0</v>
      </c>
      <c r="M9" s="569">
        <v>1</v>
      </c>
      <c r="N9" s="568">
        <v>0</v>
      </c>
      <c r="O9" s="569">
        <v>0</v>
      </c>
      <c r="P9" s="568">
        <v>0</v>
      </c>
      <c r="Q9" s="569">
        <v>0</v>
      </c>
      <c r="R9" s="568">
        <v>0</v>
      </c>
      <c r="S9" s="569">
        <v>0</v>
      </c>
      <c r="T9" s="568">
        <v>1</v>
      </c>
      <c r="U9" s="569">
        <v>1</v>
      </c>
      <c r="V9" s="571"/>
      <c r="W9" s="572"/>
      <c r="X9" s="571"/>
      <c r="Y9" s="572"/>
      <c r="Z9" s="571"/>
      <c r="AA9" s="572"/>
      <c r="AB9" s="571"/>
      <c r="AC9" s="572"/>
      <c r="AD9" s="571"/>
      <c r="AE9" s="572"/>
      <c r="AF9" s="571"/>
      <c r="AG9" s="572"/>
      <c r="AH9" s="571"/>
      <c r="AI9" s="572"/>
      <c r="AJ9" s="571"/>
      <c r="AK9" s="572"/>
      <c r="AL9" s="571"/>
      <c r="AM9" s="572"/>
      <c r="AN9" s="571"/>
      <c r="AO9" s="572"/>
      <c r="AP9" s="571"/>
      <c r="AQ9" s="572"/>
      <c r="AR9" s="571"/>
      <c r="AS9" s="572"/>
    </row>
    <row r="10" ht="8.45" customHeight="1">
      <c r="A10" s="576">
        <f>SUM(F10:K10)</f>
        <v>0</v>
      </c>
      <c r="B10" s="577"/>
      <c r="C10" s="1357"/>
      <c r="D10" s="1358"/>
      <c r="E10" s="1359"/>
      <c r="F10" s="1358"/>
      <c r="G10" s="1359"/>
      <c r="H10" s="1360"/>
      <c r="I10" s="1361"/>
      <c r="J10" s="1358"/>
      <c r="K10" s="580"/>
      <c r="L10" s="579"/>
      <c r="M10" s="580"/>
      <c r="N10" s="579"/>
      <c r="O10" s="580"/>
      <c r="P10" s="579"/>
      <c r="Q10" s="580"/>
      <c r="R10" s="579"/>
      <c r="S10" s="580"/>
      <c r="T10" s="579"/>
      <c r="U10" s="580"/>
      <c r="V10" s="579"/>
      <c r="W10" s="580"/>
      <c r="X10" s="579"/>
      <c r="Y10" s="580"/>
      <c r="Z10" s="579"/>
      <c r="AA10" s="580"/>
      <c r="AB10" s="579"/>
      <c r="AC10" s="580"/>
      <c r="AD10" s="579"/>
      <c r="AE10" s="580"/>
      <c r="AF10" s="579"/>
      <c r="AG10" s="580"/>
      <c r="AH10" s="579"/>
      <c r="AI10" s="580"/>
      <c r="AJ10" s="579"/>
      <c r="AK10" s="580"/>
      <c r="AL10" s="579"/>
      <c r="AM10" s="580"/>
      <c r="AN10" s="579"/>
      <c r="AO10" s="580"/>
      <c r="AP10" s="579"/>
      <c r="AQ10" s="580"/>
      <c r="AR10" s="579"/>
      <c r="AS10" s="580"/>
    </row>
    <row r="11" ht="20.45" customHeight="1">
      <c r="A11" s="555">
        <f>(L11+M11+N11+O11+P11+Q11+R11+S11+T11+U11)/5</f>
        <v>9.6</v>
      </c>
      <c r="B11" t="s" s="585">
        <v>213</v>
      </c>
      <c r="C11" t="s" s="1362">
        <v>82</v>
      </c>
      <c r="D11" s="1352">
        <v>8</v>
      </c>
      <c r="E11" s="1353">
        <v>7</v>
      </c>
      <c r="F11" s="1352">
        <v>3</v>
      </c>
      <c r="G11" s="1353">
        <v>4</v>
      </c>
      <c r="H11" s="1352">
        <v>5</v>
      </c>
      <c r="I11" s="1353">
        <v>5</v>
      </c>
      <c r="J11" s="1352">
        <v>6</v>
      </c>
      <c r="K11" s="559">
        <v>5</v>
      </c>
      <c r="L11" s="558">
        <v>6</v>
      </c>
      <c r="M11" s="559">
        <v>4</v>
      </c>
      <c r="N11" s="558">
        <v>6</v>
      </c>
      <c r="O11" s="559">
        <v>1</v>
      </c>
      <c r="P11" s="558">
        <v>3</v>
      </c>
      <c r="Q11" s="559">
        <v>5</v>
      </c>
      <c r="R11" s="558">
        <v>2</v>
      </c>
      <c r="S11" s="559">
        <v>3</v>
      </c>
      <c r="T11" s="558">
        <v>11</v>
      </c>
      <c r="U11" s="559">
        <v>7</v>
      </c>
      <c r="V11" s="562"/>
      <c r="W11" s="563"/>
      <c r="X11" s="562"/>
      <c r="Y11" s="563"/>
      <c r="Z11" s="562"/>
      <c r="AA11" s="563"/>
      <c r="AB11" s="562"/>
      <c r="AC11" s="563"/>
      <c r="AD11" s="562"/>
      <c r="AE11" s="563"/>
      <c r="AF11" s="562"/>
      <c r="AG11" s="563"/>
      <c r="AH11" s="562"/>
      <c r="AI11" s="563"/>
      <c r="AJ11" s="562"/>
      <c r="AK11" s="563"/>
      <c r="AL11" s="562"/>
      <c r="AM11" s="563"/>
      <c r="AN11" s="562"/>
      <c r="AO11" s="563"/>
      <c r="AP11" s="562"/>
      <c r="AQ11" s="563"/>
      <c r="AR11" s="562"/>
      <c r="AS11" s="563"/>
    </row>
    <row r="12" ht="20.45" customHeight="1">
      <c r="A12" s="587">
        <f>(L12+M12+N12+O12+P12+Q12+R12+S12+T12+U12)/5</f>
        <v>2</v>
      </c>
      <c r="B12" s="588"/>
      <c r="C12" t="s" s="1351">
        <v>76</v>
      </c>
      <c r="D12" s="1354">
        <v>0</v>
      </c>
      <c r="E12" s="1355">
        <v>0</v>
      </c>
      <c r="F12" s="1354">
        <v>0</v>
      </c>
      <c r="G12" s="1355">
        <v>0</v>
      </c>
      <c r="H12" s="1354">
        <v>2</v>
      </c>
      <c r="I12" s="1355">
        <v>0</v>
      </c>
      <c r="J12" s="1354">
        <v>1</v>
      </c>
      <c r="K12" s="569">
        <v>0</v>
      </c>
      <c r="L12" s="568">
        <v>0</v>
      </c>
      <c r="M12" s="569">
        <v>0</v>
      </c>
      <c r="N12" s="568">
        <v>0</v>
      </c>
      <c r="O12" s="569">
        <v>2</v>
      </c>
      <c r="P12" s="568">
        <v>0</v>
      </c>
      <c r="Q12" s="569">
        <v>1</v>
      </c>
      <c r="R12" s="568">
        <v>0</v>
      </c>
      <c r="S12" s="569">
        <v>1</v>
      </c>
      <c r="T12" s="568">
        <v>5</v>
      </c>
      <c r="U12" s="569">
        <v>1</v>
      </c>
      <c r="V12" s="571"/>
      <c r="W12" s="572"/>
      <c r="X12" s="571"/>
      <c r="Y12" s="572"/>
      <c r="Z12" s="571"/>
      <c r="AA12" s="572"/>
      <c r="AB12" s="571"/>
      <c r="AC12" s="572"/>
      <c r="AD12" s="571"/>
      <c r="AE12" s="572"/>
      <c r="AF12" s="571"/>
      <c r="AG12" s="572"/>
      <c r="AH12" s="571"/>
      <c r="AI12" s="572"/>
      <c r="AJ12" s="571"/>
      <c r="AK12" s="572"/>
      <c r="AL12" s="571"/>
      <c r="AM12" s="572"/>
      <c r="AN12" s="571"/>
      <c r="AO12" s="572"/>
      <c r="AP12" s="571"/>
      <c r="AQ12" s="572"/>
      <c r="AR12" s="571"/>
      <c r="AS12" s="572"/>
    </row>
    <row r="13" ht="20.45" customHeight="1">
      <c r="A13" s="555">
        <f>(L13+M13+N13+O13+P13+Q13+R13+S13+T13+U13)/5</f>
        <v>0.8</v>
      </c>
      <c r="B13" s="589"/>
      <c r="C13" t="s" s="1356">
        <v>165</v>
      </c>
      <c r="D13" s="1352">
        <v>1</v>
      </c>
      <c r="E13" s="1353">
        <v>4</v>
      </c>
      <c r="F13" s="1352">
        <v>0</v>
      </c>
      <c r="G13" s="1353">
        <v>1</v>
      </c>
      <c r="H13" s="1352">
        <v>0</v>
      </c>
      <c r="I13" s="1353">
        <v>0</v>
      </c>
      <c r="J13" s="1352">
        <v>0</v>
      </c>
      <c r="K13" s="559">
        <v>0</v>
      </c>
      <c r="L13" s="558">
        <v>0</v>
      </c>
      <c r="M13" s="559">
        <v>0</v>
      </c>
      <c r="N13" s="558">
        <v>1</v>
      </c>
      <c r="O13" s="559">
        <v>0</v>
      </c>
      <c r="P13" s="558">
        <v>2</v>
      </c>
      <c r="Q13" s="559">
        <v>0</v>
      </c>
      <c r="R13" s="558">
        <v>1</v>
      </c>
      <c r="S13" s="559">
        <v>0</v>
      </c>
      <c r="T13" s="558">
        <v>0</v>
      </c>
      <c r="U13" s="559">
        <v>0</v>
      </c>
      <c r="V13" s="562"/>
      <c r="W13" s="563"/>
      <c r="X13" s="562"/>
      <c r="Y13" s="563"/>
      <c r="Z13" s="562"/>
      <c r="AA13" s="563"/>
      <c r="AB13" s="562"/>
      <c r="AC13" s="563"/>
      <c r="AD13" s="562"/>
      <c r="AE13" s="563"/>
      <c r="AF13" s="562"/>
      <c r="AG13" s="563"/>
      <c r="AH13" s="562"/>
      <c r="AI13" s="563"/>
      <c r="AJ13" s="562"/>
      <c r="AK13" s="563"/>
      <c r="AL13" s="562"/>
      <c r="AM13" s="563"/>
      <c r="AN13" s="562"/>
      <c r="AO13" s="563"/>
      <c r="AP13" s="562"/>
      <c r="AQ13" s="563"/>
      <c r="AR13" s="562"/>
      <c r="AS13" s="563"/>
    </row>
    <row r="14" ht="8.45" customHeight="1">
      <c r="A14" s="576">
        <f>SUM(F14:K14)</f>
        <v>0</v>
      </c>
      <c r="B14" s="577"/>
      <c r="C14" s="1357"/>
      <c r="D14" s="1358"/>
      <c r="E14" s="1359"/>
      <c r="F14" s="1358"/>
      <c r="G14" s="1359"/>
      <c r="H14" s="1360"/>
      <c r="I14" s="1361"/>
      <c r="J14" s="1358"/>
      <c r="K14" s="580"/>
      <c r="L14" s="579"/>
      <c r="M14" s="580"/>
      <c r="N14" s="579"/>
      <c r="O14" s="580"/>
      <c r="P14" s="579"/>
      <c r="Q14" s="580"/>
      <c r="R14" s="579"/>
      <c r="S14" s="580"/>
      <c r="T14" s="579"/>
      <c r="U14" s="580"/>
      <c r="V14" s="579"/>
      <c r="W14" s="580"/>
      <c r="X14" s="579"/>
      <c r="Y14" s="580"/>
      <c r="Z14" s="579"/>
      <c r="AA14" s="580"/>
      <c r="AB14" s="579"/>
      <c r="AC14" s="580"/>
      <c r="AD14" s="579"/>
      <c r="AE14" s="580"/>
      <c r="AF14" s="579"/>
      <c r="AG14" s="580"/>
      <c r="AH14" s="579"/>
      <c r="AI14" s="580"/>
      <c r="AJ14" s="579"/>
      <c r="AK14" s="580"/>
      <c r="AL14" s="579"/>
      <c r="AM14" s="580"/>
      <c r="AN14" s="579"/>
      <c r="AO14" s="580"/>
      <c r="AP14" s="579"/>
      <c r="AQ14" s="580"/>
      <c r="AR14" s="579"/>
      <c r="AS14" s="580"/>
    </row>
    <row r="15" ht="20.45" customHeight="1">
      <c r="A15" s="555">
        <f>((L15+M15)+(N15+O15)+(P15+Q15)+(R15+S15)+(T15+U15))/5</f>
        <v>4.2</v>
      </c>
      <c r="B15" t="s" s="585">
        <v>214</v>
      </c>
      <c r="C15" t="s" s="1362">
        <v>215</v>
      </c>
      <c r="D15" s="1352">
        <v>6</v>
      </c>
      <c r="E15" s="1353">
        <v>6</v>
      </c>
      <c r="F15" s="1352">
        <v>0</v>
      </c>
      <c r="G15" s="1353">
        <v>0</v>
      </c>
      <c r="H15" s="1352">
        <v>4</v>
      </c>
      <c r="I15" s="1353">
        <v>3</v>
      </c>
      <c r="J15" s="1352">
        <v>5</v>
      </c>
      <c r="K15" s="559">
        <v>0</v>
      </c>
      <c r="L15" s="558">
        <v>2</v>
      </c>
      <c r="M15" s="559">
        <v>0</v>
      </c>
      <c r="N15" s="558">
        <v>1</v>
      </c>
      <c r="O15" s="559">
        <v>6</v>
      </c>
      <c r="P15" s="558">
        <v>2</v>
      </c>
      <c r="Q15" s="559">
        <v>3</v>
      </c>
      <c r="R15" s="558">
        <v>0</v>
      </c>
      <c r="S15" s="559">
        <v>0</v>
      </c>
      <c r="T15" s="558">
        <v>4</v>
      </c>
      <c r="U15" s="559">
        <v>3</v>
      </c>
      <c r="V15" s="562"/>
      <c r="W15" s="563"/>
      <c r="X15" s="562"/>
      <c r="Y15" s="563"/>
      <c r="Z15" s="562"/>
      <c r="AA15" s="563"/>
      <c r="AB15" s="562"/>
      <c r="AC15" s="563"/>
      <c r="AD15" s="562"/>
      <c r="AE15" s="563"/>
      <c r="AF15" s="562"/>
      <c r="AG15" s="563"/>
      <c r="AH15" s="562"/>
      <c r="AI15" s="563"/>
      <c r="AJ15" s="562"/>
      <c r="AK15" s="563"/>
      <c r="AL15" s="562"/>
      <c r="AM15" s="563"/>
      <c r="AN15" s="562"/>
      <c r="AO15" s="563"/>
      <c r="AP15" s="562"/>
      <c r="AQ15" s="563"/>
      <c r="AR15" s="562"/>
      <c r="AS15" s="563"/>
    </row>
    <row r="16" ht="20.1" customHeight="1">
      <c r="A16" s="587">
        <f>((L16+M16)+(N16+O16)+(P16+Q16)+(R16+S16)+(T16+U16))/5</f>
        <v>2</v>
      </c>
      <c r="B16" s="567"/>
      <c r="C16" t="s" s="1351">
        <v>216</v>
      </c>
      <c r="D16" s="1354">
        <v>4</v>
      </c>
      <c r="E16" s="1355">
        <v>2</v>
      </c>
      <c r="F16" s="1354">
        <v>2</v>
      </c>
      <c r="G16" s="1355">
        <v>3</v>
      </c>
      <c r="H16" s="1354">
        <v>3</v>
      </c>
      <c r="I16" s="1355">
        <v>2</v>
      </c>
      <c r="J16" s="1354">
        <v>3</v>
      </c>
      <c r="K16" s="569">
        <v>3</v>
      </c>
      <c r="L16" s="568">
        <v>1</v>
      </c>
      <c r="M16" s="569">
        <v>1</v>
      </c>
      <c r="N16" s="568">
        <v>4</v>
      </c>
      <c r="O16" s="569">
        <v>1</v>
      </c>
      <c r="P16" s="568">
        <v>0</v>
      </c>
      <c r="Q16" s="569">
        <v>1</v>
      </c>
      <c r="R16" s="568">
        <v>0</v>
      </c>
      <c r="S16" s="569">
        <v>1</v>
      </c>
      <c r="T16" s="568">
        <v>1</v>
      </c>
      <c r="U16" s="569">
        <v>0</v>
      </c>
      <c r="V16" s="571"/>
      <c r="W16" s="572"/>
      <c r="X16" s="571"/>
      <c r="Y16" s="572"/>
      <c r="Z16" s="571"/>
      <c r="AA16" s="572"/>
      <c r="AB16" s="571"/>
      <c r="AC16" s="572"/>
      <c r="AD16" s="571"/>
      <c r="AE16" s="572"/>
      <c r="AF16" s="571"/>
      <c r="AG16" s="572"/>
      <c r="AH16" s="571"/>
      <c r="AI16" s="572"/>
      <c r="AJ16" s="571"/>
      <c r="AK16" s="572"/>
      <c r="AL16" s="571"/>
      <c r="AM16" s="572"/>
      <c r="AN16" s="571"/>
      <c r="AO16" s="572"/>
      <c r="AP16" s="571"/>
      <c r="AQ16" s="572"/>
      <c r="AR16" s="571"/>
      <c r="AS16" s="572"/>
    </row>
    <row r="17" ht="20.45" customHeight="1">
      <c r="A17" s="555">
        <f>((L17+M17)+(N17+O17)+(P17+Q17)+(R17+S17)+(T17+U17))/5</f>
        <v>2.6</v>
      </c>
      <c r="B17" s="574"/>
      <c r="C17" t="s" s="1356">
        <v>217</v>
      </c>
      <c r="D17" s="1352">
        <v>0</v>
      </c>
      <c r="E17" s="1353">
        <v>3</v>
      </c>
      <c r="F17" s="1352">
        <v>1</v>
      </c>
      <c r="G17" s="1353">
        <v>0</v>
      </c>
      <c r="H17" s="1352">
        <v>1</v>
      </c>
      <c r="I17" s="1353">
        <v>0</v>
      </c>
      <c r="J17" s="1352">
        <v>3</v>
      </c>
      <c r="K17" s="559">
        <v>2</v>
      </c>
      <c r="L17" s="558">
        <v>0</v>
      </c>
      <c r="M17" s="559">
        <v>0</v>
      </c>
      <c r="N17" s="558">
        <v>3</v>
      </c>
      <c r="O17" s="559">
        <v>2</v>
      </c>
      <c r="P17" s="558">
        <v>1</v>
      </c>
      <c r="Q17" s="559">
        <v>1</v>
      </c>
      <c r="R17" s="558">
        <v>2</v>
      </c>
      <c r="S17" s="559">
        <v>2</v>
      </c>
      <c r="T17" s="558">
        <v>2</v>
      </c>
      <c r="U17" s="559">
        <v>0</v>
      </c>
      <c r="V17" s="562"/>
      <c r="W17" s="563"/>
      <c r="X17" s="562"/>
      <c r="Y17" s="563"/>
      <c r="Z17" s="562"/>
      <c r="AA17" s="563"/>
      <c r="AB17" s="562"/>
      <c r="AC17" s="563"/>
      <c r="AD17" s="562"/>
      <c r="AE17" s="563"/>
      <c r="AF17" s="562"/>
      <c r="AG17" s="563"/>
      <c r="AH17" s="562"/>
      <c r="AI17" s="563"/>
      <c r="AJ17" s="562"/>
      <c r="AK17" s="563"/>
      <c r="AL17" s="562"/>
      <c r="AM17" s="563"/>
      <c r="AN17" s="562"/>
      <c r="AO17" s="563"/>
      <c r="AP17" s="562"/>
      <c r="AQ17" s="563"/>
      <c r="AR17" s="562"/>
      <c r="AS17" s="563"/>
    </row>
    <row r="18" ht="8.45" customHeight="1">
      <c r="A18" s="576">
        <f>SUM(F18:K18)</f>
        <v>0</v>
      </c>
      <c r="B18" s="577"/>
      <c r="C18" s="1357"/>
      <c r="D18" s="1358"/>
      <c r="E18" s="1359"/>
      <c r="F18" s="1358"/>
      <c r="G18" s="1359"/>
      <c r="H18" s="1360"/>
      <c r="I18" s="1361"/>
      <c r="J18" s="1358"/>
      <c r="K18" s="580"/>
      <c r="L18" s="579"/>
      <c r="M18" s="580"/>
      <c r="N18" s="579"/>
      <c r="O18" s="580"/>
      <c r="P18" s="579"/>
      <c r="Q18" s="580"/>
      <c r="R18" s="579"/>
      <c r="S18" s="580"/>
      <c r="T18" s="579"/>
      <c r="U18" s="580"/>
      <c r="V18" s="579"/>
      <c r="W18" s="580"/>
      <c r="X18" s="579"/>
      <c r="Y18" s="580"/>
      <c r="Z18" s="579"/>
      <c r="AA18" s="580"/>
      <c r="AB18" s="579"/>
      <c r="AC18" s="580"/>
      <c r="AD18" s="579"/>
      <c r="AE18" s="580"/>
      <c r="AF18" s="579"/>
      <c r="AG18" s="580"/>
      <c r="AH18" s="579"/>
      <c r="AI18" s="580"/>
      <c r="AJ18" s="579"/>
      <c r="AK18" s="580"/>
      <c r="AL18" s="579"/>
      <c r="AM18" s="580"/>
      <c r="AN18" s="579"/>
      <c r="AO18" s="580"/>
      <c r="AP18" s="579"/>
      <c r="AQ18" s="580"/>
      <c r="AR18" s="579"/>
      <c r="AS18" s="580"/>
    </row>
    <row r="19" ht="20.45" customHeight="1">
      <c r="A19" s="587">
        <f>((L19+M19)+(N19+O19)+(P19+Q19)+(R19+S19)+(T19+U19))/5</f>
        <v>4</v>
      </c>
      <c r="B19" t="s" s="585">
        <v>218</v>
      </c>
      <c r="C19" t="s" s="1362">
        <v>52</v>
      </c>
      <c r="D19" s="1354">
        <v>0</v>
      </c>
      <c r="E19" s="1355">
        <v>3</v>
      </c>
      <c r="F19" s="1363">
        <v>0</v>
      </c>
      <c r="G19" s="1364">
        <v>1</v>
      </c>
      <c r="H19" s="1363">
        <v>3</v>
      </c>
      <c r="I19" s="1365"/>
      <c r="J19" s="1354">
        <v>2</v>
      </c>
      <c r="K19" s="569">
        <v>2</v>
      </c>
      <c r="L19" s="568">
        <v>1</v>
      </c>
      <c r="M19" s="569">
        <v>1</v>
      </c>
      <c r="N19" s="568">
        <v>1</v>
      </c>
      <c r="O19" s="569">
        <v>1</v>
      </c>
      <c r="P19" s="568">
        <v>2</v>
      </c>
      <c r="Q19" s="569">
        <v>7</v>
      </c>
      <c r="R19" s="568">
        <v>1</v>
      </c>
      <c r="S19" s="569">
        <v>1</v>
      </c>
      <c r="T19" s="568">
        <v>3</v>
      </c>
      <c r="U19" s="569">
        <v>2</v>
      </c>
      <c r="V19" s="571"/>
      <c r="W19" s="572"/>
      <c r="X19" s="571"/>
      <c r="Y19" s="572"/>
      <c r="Z19" s="571"/>
      <c r="AA19" s="572"/>
      <c r="AB19" s="571"/>
      <c r="AC19" s="572"/>
      <c r="AD19" s="571"/>
      <c r="AE19" s="572"/>
      <c r="AF19" s="571"/>
      <c r="AG19" s="572"/>
      <c r="AH19" s="571"/>
      <c r="AI19" s="572"/>
      <c r="AJ19" s="571"/>
      <c r="AK19" s="572"/>
      <c r="AL19" s="571"/>
      <c r="AM19" s="572"/>
      <c r="AN19" s="571"/>
      <c r="AO19" s="572"/>
      <c r="AP19" s="571"/>
      <c r="AQ19" s="572"/>
      <c r="AR19" s="571"/>
      <c r="AS19" s="572"/>
    </row>
    <row r="20" ht="20.1" customHeight="1">
      <c r="A20" s="555">
        <f>((L20+M20)+(N20+O20)+(P20+Q20)+(R20+S20)+(T20+U20))/5</f>
        <v>31.8</v>
      </c>
      <c r="B20" s="567"/>
      <c r="C20" t="s" s="1366">
        <v>219</v>
      </c>
      <c r="D20" s="1352">
        <v>16</v>
      </c>
      <c r="E20" s="1353">
        <v>17</v>
      </c>
      <c r="F20" s="1352">
        <v>10</v>
      </c>
      <c r="G20" s="1353">
        <v>13</v>
      </c>
      <c r="H20" s="1352">
        <v>27</v>
      </c>
      <c r="I20" s="1365"/>
      <c r="J20" s="1352">
        <v>18</v>
      </c>
      <c r="K20" s="559">
        <v>14</v>
      </c>
      <c r="L20" s="558">
        <v>12</v>
      </c>
      <c r="M20" s="559">
        <v>18</v>
      </c>
      <c r="N20" s="558">
        <v>18</v>
      </c>
      <c r="O20" s="559">
        <v>25</v>
      </c>
      <c r="P20" s="558">
        <v>13</v>
      </c>
      <c r="Q20" s="559">
        <v>17</v>
      </c>
      <c r="R20" s="558">
        <v>15</v>
      </c>
      <c r="S20" s="559">
        <v>13</v>
      </c>
      <c r="T20" s="558">
        <v>17</v>
      </c>
      <c r="U20" s="559">
        <v>11</v>
      </c>
      <c r="V20" s="562"/>
      <c r="W20" s="563"/>
      <c r="X20" s="562"/>
      <c r="Y20" s="563"/>
      <c r="Z20" s="562"/>
      <c r="AA20" s="563"/>
      <c r="AB20" s="562"/>
      <c r="AC20" s="563"/>
      <c r="AD20" s="562"/>
      <c r="AE20" s="563"/>
      <c r="AF20" s="562"/>
      <c r="AG20" s="563"/>
      <c r="AH20" s="562"/>
      <c r="AI20" s="563"/>
      <c r="AJ20" s="562"/>
      <c r="AK20" s="563"/>
      <c r="AL20" s="562"/>
      <c r="AM20" s="563"/>
      <c r="AN20" s="562"/>
      <c r="AO20" s="563"/>
      <c r="AP20" s="562"/>
      <c r="AQ20" s="563"/>
      <c r="AR20" s="562"/>
      <c r="AS20" s="563"/>
    </row>
    <row r="21" ht="20.1" customHeight="1">
      <c r="A21" s="587">
        <f>((L21+M21)+(N21+O21)+(P21+Q21)+(R21+S21)+(T21+U21))/5</f>
        <v>3.2</v>
      </c>
      <c r="B21" s="567"/>
      <c r="C21" t="s" s="1366">
        <v>220</v>
      </c>
      <c r="D21" s="1354">
        <v>0</v>
      </c>
      <c r="E21" s="1355">
        <v>2</v>
      </c>
      <c r="F21" s="1363">
        <v>0</v>
      </c>
      <c r="G21" s="1364">
        <v>1</v>
      </c>
      <c r="H21" s="1363">
        <v>3</v>
      </c>
      <c r="I21" s="1365"/>
      <c r="J21" s="1354">
        <v>1</v>
      </c>
      <c r="K21" s="569">
        <v>2</v>
      </c>
      <c r="L21" s="568">
        <v>1</v>
      </c>
      <c r="M21" s="569">
        <v>0</v>
      </c>
      <c r="N21" s="568">
        <v>1</v>
      </c>
      <c r="O21" s="569">
        <v>0</v>
      </c>
      <c r="P21" s="568">
        <v>1</v>
      </c>
      <c r="Q21" s="569">
        <v>6</v>
      </c>
      <c r="R21" s="568">
        <v>1</v>
      </c>
      <c r="S21" s="569">
        <v>1</v>
      </c>
      <c r="T21" s="568">
        <v>3</v>
      </c>
      <c r="U21" s="569">
        <v>2</v>
      </c>
      <c r="V21" s="571"/>
      <c r="W21" s="572"/>
      <c r="X21" s="571"/>
      <c r="Y21" s="572"/>
      <c r="Z21" s="571"/>
      <c r="AA21" s="572"/>
      <c r="AB21" s="571"/>
      <c r="AC21" s="572"/>
      <c r="AD21" s="571"/>
      <c r="AE21" s="572"/>
      <c r="AF21" s="571"/>
      <c r="AG21" s="572"/>
      <c r="AH21" s="571"/>
      <c r="AI21" s="572"/>
      <c r="AJ21" s="571"/>
      <c r="AK21" s="572"/>
      <c r="AL21" s="571"/>
      <c r="AM21" s="572"/>
      <c r="AN21" s="571"/>
      <c r="AO21" s="572"/>
      <c r="AP21" s="571"/>
      <c r="AQ21" s="572"/>
      <c r="AR21" s="571"/>
      <c r="AS21" s="572"/>
    </row>
    <row r="22" ht="20.1" customHeight="1">
      <c r="A22" s="555">
        <f>((L22+M22)+(N22+O22)+(P22+Q22)+(R22+S22)+(T22+U22))/5</f>
        <v>5.8</v>
      </c>
      <c r="B22" s="567"/>
      <c r="C22" t="s" s="1366">
        <v>221</v>
      </c>
      <c r="D22" s="1352">
        <v>6</v>
      </c>
      <c r="E22" s="1353">
        <v>3</v>
      </c>
      <c r="F22" s="1352">
        <v>2</v>
      </c>
      <c r="G22" s="1353">
        <v>2</v>
      </c>
      <c r="H22" s="1352">
        <v>4</v>
      </c>
      <c r="I22" s="1365"/>
      <c r="J22" s="1352">
        <v>2</v>
      </c>
      <c r="K22" s="559">
        <v>5</v>
      </c>
      <c r="L22" s="558">
        <v>1</v>
      </c>
      <c r="M22" s="559">
        <v>3</v>
      </c>
      <c r="N22" s="558">
        <v>6</v>
      </c>
      <c r="O22" s="559">
        <v>4</v>
      </c>
      <c r="P22" s="558">
        <v>0</v>
      </c>
      <c r="Q22" s="559">
        <v>1</v>
      </c>
      <c r="R22" s="558">
        <v>4</v>
      </c>
      <c r="S22" s="559">
        <v>4</v>
      </c>
      <c r="T22" s="558">
        <v>1</v>
      </c>
      <c r="U22" s="559">
        <v>5</v>
      </c>
      <c r="V22" s="562"/>
      <c r="W22" s="563"/>
      <c r="X22" s="562"/>
      <c r="Y22" s="563"/>
      <c r="Z22" s="562"/>
      <c r="AA22" s="563"/>
      <c r="AB22" s="562"/>
      <c r="AC22" s="563"/>
      <c r="AD22" s="562"/>
      <c r="AE22" s="563"/>
      <c r="AF22" s="562"/>
      <c r="AG22" s="563"/>
      <c r="AH22" s="562"/>
      <c r="AI22" s="563"/>
      <c r="AJ22" s="562"/>
      <c r="AK22" s="563"/>
      <c r="AL22" s="562"/>
      <c r="AM22" s="563"/>
      <c r="AN22" s="562"/>
      <c r="AO22" s="563"/>
      <c r="AP22" s="562"/>
      <c r="AQ22" s="563"/>
      <c r="AR22" s="562"/>
      <c r="AS22" s="563"/>
    </row>
    <row r="23" ht="20.1" customHeight="1">
      <c r="A23" s="587">
        <f>((L23+M23)+(N23+O23)+(P23+Q23)+(R23+S23)+(T23+U23))/5</f>
        <v>11.6</v>
      </c>
      <c r="B23" s="567"/>
      <c r="C23" t="s" s="1366">
        <v>222</v>
      </c>
      <c r="D23" s="1354">
        <v>2</v>
      </c>
      <c r="E23" s="1355">
        <v>4</v>
      </c>
      <c r="F23" s="1354">
        <v>5</v>
      </c>
      <c r="G23" s="1355">
        <v>5</v>
      </c>
      <c r="H23" s="1354">
        <v>9</v>
      </c>
      <c r="I23" s="1365"/>
      <c r="J23" s="1354">
        <v>7</v>
      </c>
      <c r="K23" s="569">
        <v>3</v>
      </c>
      <c r="L23" s="568">
        <v>5</v>
      </c>
      <c r="M23" s="569">
        <v>10</v>
      </c>
      <c r="N23" s="568">
        <v>8</v>
      </c>
      <c r="O23" s="569">
        <v>10</v>
      </c>
      <c r="P23" s="568">
        <v>6</v>
      </c>
      <c r="Q23" s="569">
        <v>6</v>
      </c>
      <c r="R23" s="568">
        <v>7</v>
      </c>
      <c r="S23" s="569">
        <v>6</v>
      </c>
      <c r="T23" s="568">
        <v>0</v>
      </c>
      <c r="U23" s="569">
        <v>0</v>
      </c>
      <c r="V23" s="571"/>
      <c r="W23" s="572"/>
      <c r="X23" s="571"/>
      <c r="Y23" s="572"/>
      <c r="Z23" s="571"/>
      <c r="AA23" s="572"/>
      <c r="AB23" s="571"/>
      <c r="AC23" s="572"/>
      <c r="AD23" s="571"/>
      <c r="AE23" s="572"/>
      <c r="AF23" s="571"/>
      <c r="AG23" s="572"/>
      <c r="AH23" s="571"/>
      <c r="AI23" s="572"/>
      <c r="AJ23" s="571"/>
      <c r="AK23" s="572"/>
      <c r="AL23" s="571"/>
      <c r="AM23" s="572"/>
      <c r="AN23" s="571"/>
      <c r="AO23" s="572"/>
      <c r="AP23" s="571"/>
      <c r="AQ23" s="572"/>
      <c r="AR23" s="571"/>
      <c r="AS23" s="572"/>
    </row>
    <row r="24" ht="20.1" customHeight="1">
      <c r="A24" s="555">
        <f>((L24+M24)+(N24+O24)+(P24+Q24)+(R24+S24)+(T24+U24))/5</f>
        <v>2.8</v>
      </c>
      <c r="B24" s="567"/>
      <c r="C24" t="s" s="1366">
        <v>223</v>
      </c>
      <c r="D24" s="1352">
        <v>8</v>
      </c>
      <c r="E24" s="1353">
        <v>8</v>
      </c>
      <c r="F24" s="1352">
        <v>2</v>
      </c>
      <c r="G24" s="1353">
        <v>3</v>
      </c>
      <c r="H24" s="1352">
        <v>2</v>
      </c>
      <c r="I24" s="1365"/>
      <c r="J24" s="1352">
        <v>3</v>
      </c>
      <c r="K24" s="559">
        <v>2</v>
      </c>
      <c r="L24" s="558">
        <v>2</v>
      </c>
      <c r="M24" s="559">
        <v>3</v>
      </c>
      <c r="N24" s="558">
        <v>3</v>
      </c>
      <c r="O24" s="559">
        <v>1</v>
      </c>
      <c r="P24" s="558">
        <v>1</v>
      </c>
      <c r="Q24" s="559">
        <v>1</v>
      </c>
      <c r="R24" s="558">
        <v>1</v>
      </c>
      <c r="S24" s="559">
        <v>0</v>
      </c>
      <c r="T24" s="558">
        <v>1</v>
      </c>
      <c r="U24" s="559">
        <v>1</v>
      </c>
      <c r="V24" s="562"/>
      <c r="W24" s="563"/>
      <c r="X24" s="562"/>
      <c r="Y24" s="563"/>
      <c r="Z24" s="562"/>
      <c r="AA24" s="563"/>
      <c r="AB24" s="562"/>
      <c r="AC24" s="563"/>
      <c r="AD24" s="562"/>
      <c r="AE24" s="563"/>
      <c r="AF24" s="562"/>
      <c r="AG24" s="563"/>
      <c r="AH24" s="562"/>
      <c r="AI24" s="563"/>
      <c r="AJ24" s="562"/>
      <c r="AK24" s="563"/>
      <c r="AL24" s="562"/>
      <c r="AM24" s="563"/>
      <c r="AN24" s="562"/>
      <c r="AO24" s="563"/>
      <c r="AP24" s="562"/>
      <c r="AQ24" s="563"/>
      <c r="AR24" s="562"/>
      <c r="AS24" s="563"/>
    </row>
    <row r="25" ht="20.1" customHeight="1">
      <c r="A25" s="587">
        <f>((L25+M25)+(N25+O25)+(P25+Q25)+(R25+S25)+(T25+U25))/5</f>
        <v>9.6</v>
      </c>
      <c r="B25" s="567"/>
      <c r="C25" t="s" s="1366">
        <v>224</v>
      </c>
      <c r="D25" s="1354">
        <v>0</v>
      </c>
      <c r="E25" s="1355">
        <v>0</v>
      </c>
      <c r="F25" s="1354">
        <v>0</v>
      </c>
      <c r="G25" s="1355">
        <v>0</v>
      </c>
      <c r="H25" s="1354">
        <v>9</v>
      </c>
      <c r="I25" s="1365"/>
      <c r="J25" s="1354">
        <v>5</v>
      </c>
      <c r="K25" s="569">
        <v>2</v>
      </c>
      <c r="L25" s="568">
        <v>3</v>
      </c>
      <c r="M25" s="569">
        <v>2</v>
      </c>
      <c r="N25" s="568">
        <v>0</v>
      </c>
      <c r="O25" s="569">
        <v>9</v>
      </c>
      <c r="P25" s="568">
        <v>6</v>
      </c>
      <c r="Q25" s="569">
        <v>9</v>
      </c>
      <c r="R25" s="568">
        <v>2</v>
      </c>
      <c r="S25" s="569">
        <v>2</v>
      </c>
      <c r="T25" s="568">
        <v>12</v>
      </c>
      <c r="U25" s="569">
        <v>3</v>
      </c>
      <c r="V25" s="571"/>
      <c r="W25" s="572"/>
      <c r="X25" s="571"/>
      <c r="Y25" s="572"/>
      <c r="Z25" s="571"/>
      <c r="AA25" s="572"/>
      <c r="AB25" s="571"/>
      <c r="AC25" s="572"/>
      <c r="AD25" s="571"/>
      <c r="AE25" s="572"/>
      <c r="AF25" s="571"/>
      <c r="AG25" s="572"/>
      <c r="AH25" s="571"/>
      <c r="AI25" s="572"/>
      <c r="AJ25" s="571"/>
      <c r="AK25" s="572"/>
      <c r="AL25" s="571"/>
      <c r="AM25" s="572"/>
      <c r="AN25" s="571"/>
      <c r="AO25" s="572"/>
      <c r="AP25" s="571"/>
      <c r="AQ25" s="572"/>
      <c r="AR25" s="571"/>
      <c r="AS25" s="572"/>
    </row>
    <row r="26" ht="20.1" customHeight="1">
      <c r="A26" s="555">
        <f>((L26+M26)+(N26+O26)+(P26+Q26)+(R26+S26)+(T26+U26))/5</f>
        <v>8</v>
      </c>
      <c r="B26" s="567"/>
      <c r="C26" t="s" s="1351">
        <v>225</v>
      </c>
      <c r="D26" s="1352">
        <v>3</v>
      </c>
      <c r="E26" s="1353">
        <v>3</v>
      </c>
      <c r="F26" s="1352">
        <v>7</v>
      </c>
      <c r="G26" s="1353">
        <v>3</v>
      </c>
      <c r="H26" s="1352">
        <v>10</v>
      </c>
      <c r="I26" s="1365"/>
      <c r="J26" s="1352">
        <v>4</v>
      </c>
      <c r="K26" s="559">
        <v>6</v>
      </c>
      <c r="L26" s="558">
        <v>6</v>
      </c>
      <c r="M26" s="559">
        <v>4</v>
      </c>
      <c r="N26" s="558">
        <v>0</v>
      </c>
      <c r="O26" s="559">
        <v>1</v>
      </c>
      <c r="P26" s="558">
        <v>5</v>
      </c>
      <c r="Q26" s="559">
        <v>7</v>
      </c>
      <c r="R26" s="558">
        <v>5</v>
      </c>
      <c r="S26" s="559">
        <v>3</v>
      </c>
      <c r="T26" s="558">
        <v>2</v>
      </c>
      <c r="U26" s="559">
        <v>7</v>
      </c>
      <c r="V26" s="562"/>
      <c r="W26" s="563"/>
      <c r="X26" s="562"/>
      <c r="Y26" s="563"/>
      <c r="Z26" s="562"/>
      <c r="AA26" s="563"/>
      <c r="AB26" s="562"/>
      <c r="AC26" s="563"/>
      <c r="AD26" s="562"/>
      <c r="AE26" s="563"/>
      <c r="AF26" s="562"/>
      <c r="AG26" s="563"/>
      <c r="AH26" s="562"/>
      <c r="AI26" s="563"/>
      <c r="AJ26" s="562"/>
      <c r="AK26" s="563"/>
      <c r="AL26" s="562"/>
      <c r="AM26" s="563"/>
      <c r="AN26" s="562"/>
      <c r="AO26" s="563"/>
      <c r="AP26" s="562"/>
      <c r="AQ26" s="563"/>
      <c r="AR26" s="562"/>
      <c r="AS26" s="563"/>
    </row>
    <row r="27" ht="20.1" customHeight="1">
      <c r="A27" s="587">
        <f>((L27+M27)+(N27+O27)+(P27+Q27)+(R27+S27)+(T27+U27))/5</f>
        <v>16.4</v>
      </c>
      <c r="B27" s="567"/>
      <c r="C27" t="s" s="1351">
        <v>226</v>
      </c>
      <c r="D27" s="1354">
        <v>10</v>
      </c>
      <c r="E27" s="1355">
        <v>13</v>
      </c>
      <c r="F27" s="1363">
        <v>13</v>
      </c>
      <c r="G27" s="1364">
        <v>13</v>
      </c>
      <c r="H27" s="1363">
        <v>16</v>
      </c>
      <c r="I27" s="1365"/>
      <c r="J27" s="1354">
        <v>10</v>
      </c>
      <c r="K27" s="569">
        <v>7</v>
      </c>
      <c r="L27" s="568">
        <v>12</v>
      </c>
      <c r="M27" s="569">
        <v>6</v>
      </c>
      <c r="N27" s="568">
        <v>10</v>
      </c>
      <c r="O27" s="569">
        <v>8</v>
      </c>
      <c r="P27" s="568">
        <v>8</v>
      </c>
      <c r="Q27" s="569">
        <v>6</v>
      </c>
      <c r="R27" s="568">
        <v>6</v>
      </c>
      <c r="S27" s="569">
        <v>8</v>
      </c>
      <c r="T27" s="568">
        <v>9</v>
      </c>
      <c r="U27" s="569">
        <v>9</v>
      </c>
      <c r="V27" s="571"/>
      <c r="W27" s="572"/>
      <c r="X27" s="571"/>
      <c r="Y27" s="572"/>
      <c r="Z27" s="571"/>
      <c r="AA27" s="572"/>
      <c r="AB27" s="571"/>
      <c r="AC27" s="572"/>
      <c r="AD27" s="571"/>
      <c r="AE27" s="572"/>
      <c r="AF27" s="571"/>
      <c r="AG27" s="572"/>
      <c r="AH27" s="571"/>
      <c r="AI27" s="572"/>
      <c r="AJ27" s="571"/>
      <c r="AK27" s="572"/>
      <c r="AL27" s="571"/>
      <c r="AM27" s="572"/>
      <c r="AN27" s="571"/>
      <c r="AO27" s="572"/>
      <c r="AP27" s="571"/>
      <c r="AQ27" s="572"/>
      <c r="AR27" s="571"/>
      <c r="AS27" s="572"/>
    </row>
    <row r="28" ht="21.4" customHeight="1">
      <c r="A28" s="555">
        <f>AVERAGE(L28:AS28)*2</f>
        <v>56</v>
      </c>
      <c r="B28" s="595"/>
      <c r="C28" t="s" s="1367">
        <v>227</v>
      </c>
      <c r="D28" s="1352">
        <v>27</v>
      </c>
      <c r="E28" s="1353">
        <v>29</v>
      </c>
      <c r="F28" s="1352">
        <v>31</v>
      </c>
      <c r="G28" s="1368">
        <v>31</v>
      </c>
      <c r="H28" s="1369">
        <v>29</v>
      </c>
      <c r="I28" s="1353">
        <v>25</v>
      </c>
      <c r="J28" s="1352">
        <v>33</v>
      </c>
      <c r="K28" s="559">
        <v>23</v>
      </c>
      <c r="L28" s="558">
        <v>29</v>
      </c>
      <c r="M28" s="559">
        <v>28</v>
      </c>
      <c r="N28" s="558">
        <v>33</v>
      </c>
      <c r="O28" s="559">
        <v>32</v>
      </c>
      <c r="P28" s="558">
        <v>25</v>
      </c>
      <c r="Q28" s="559">
        <v>31</v>
      </c>
      <c r="R28" s="558">
        <v>27</v>
      </c>
      <c r="S28" s="559">
        <v>23</v>
      </c>
      <c r="T28" s="558">
        <v>26</v>
      </c>
      <c r="U28" s="559">
        <v>26</v>
      </c>
      <c r="V28" s="562"/>
      <c r="W28" s="563"/>
      <c r="X28" s="562"/>
      <c r="Y28" s="563"/>
      <c r="Z28" s="562"/>
      <c r="AA28" s="563"/>
      <c r="AB28" s="562"/>
      <c r="AC28" s="563"/>
      <c r="AD28" s="562"/>
      <c r="AE28" s="563"/>
      <c r="AF28" s="562"/>
      <c r="AG28" s="563"/>
      <c r="AH28" s="562"/>
      <c r="AI28" s="563"/>
      <c r="AJ28" s="562"/>
      <c r="AK28" s="563"/>
      <c r="AL28" s="562"/>
      <c r="AM28" s="563"/>
      <c r="AN28" s="562"/>
      <c r="AO28" s="563"/>
      <c r="AP28" s="562"/>
      <c r="AQ28" s="563"/>
      <c r="AR28" s="562"/>
      <c r="AS28" s="563"/>
    </row>
    <row r="29" ht="8.45" customHeight="1">
      <c r="A29" s="598">
        <f>SUM(F29:K29)</f>
        <v>0</v>
      </c>
      <c r="B29" s="599"/>
      <c r="C29" s="1370"/>
      <c r="D29" s="1358"/>
      <c r="E29" s="1359"/>
      <c r="F29" s="1358"/>
      <c r="G29" s="1371"/>
      <c r="H29" s="1372"/>
      <c r="I29" s="1373"/>
      <c r="J29" s="1374"/>
      <c r="K29" s="602"/>
      <c r="L29" s="604"/>
      <c r="M29" s="602"/>
      <c r="N29" s="604"/>
      <c r="O29" s="602"/>
      <c r="P29" s="604"/>
      <c r="Q29" s="602"/>
      <c r="R29" s="604"/>
      <c r="S29" s="602"/>
      <c r="T29" s="604"/>
      <c r="U29" s="602"/>
      <c r="V29" s="604"/>
      <c r="W29" s="602"/>
      <c r="X29" s="604"/>
      <c r="Y29" s="602"/>
      <c r="Z29" s="604"/>
      <c r="AA29" s="602"/>
      <c r="AB29" s="604"/>
      <c r="AC29" s="602"/>
      <c r="AD29" s="604"/>
      <c r="AE29" s="602"/>
      <c r="AF29" s="604"/>
      <c r="AG29" s="602"/>
      <c r="AH29" s="604"/>
      <c r="AI29" s="602"/>
      <c r="AJ29" s="604"/>
      <c r="AK29" s="602"/>
      <c r="AL29" s="604"/>
      <c r="AM29" s="602"/>
      <c r="AN29" s="604"/>
      <c r="AO29" s="602"/>
      <c r="AP29" s="604"/>
      <c r="AQ29" s="602"/>
      <c r="AR29" s="604"/>
      <c r="AS29" s="602"/>
    </row>
    <row r="30" ht="22.7" customHeight="1">
      <c r="A30" s="555">
        <f>AVERAGE(L30:AS30)</f>
        <v>14.1</v>
      </c>
      <c r="B30" s="606"/>
      <c r="C30" t="s" s="1375">
        <v>80</v>
      </c>
      <c r="D30" s="1376">
        <v>7</v>
      </c>
      <c r="E30" s="1377">
        <v>12</v>
      </c>
      <c r="F30" s="1376">
        <v>18</v>
      </c>
      <c r="G30" s="1377">
        <v>15</v>
      </c>
      <c r="H30" s="1378">
        <v>13</v>
      </c>
      <c r="I30" s="1379">
        <v>13</v>
      </c>
      <c r="J30" s="1378">
        <v>14</v>
      </c>
      <c r="K30" s="611">
        <v>15</v>
      </c>
      <c r="L30" s="610">
        <v>17</v>
      </c>
      <c r="M30" s="611">
        <v>14</v>
      </c>
      <c r="N30" s="610">
        <v>11</v>
      </c>
      <c r="O30" s="611">
        <v>15</v>
      </c>
      <c r="P30" s="610">
        <v>18</v>
      </c>
      <c r="Q30" s="611">
        <v>13</v>
      </c>
      <c r="R30" s="610">
        <v>17</v>
      </c>
      <c r="S30" s="611">
        <v>13</v>
      </c>
      <c r="T30" s="610">
        <v>9</v>
      </c>
      <c r="U30" s="611">
        <v>14</v>
      </c>
      <c r="V30" s="614"/>
      <c r="W30" s="615"/>
      <c r="X30" s="614"/>
      <c r="Y30" s="615"/>
      <c r="Z30" s="614"/>
      <c r="AA30" s="615"/>
      <c r="AB30" s="614"/>
      <c r="AC30" s="615"/>
      <c r="AD30" s="614"/>
      <c r="AE30" s="615"/>
      <c r="AF30" s="614"/>
      <c r="AG30" s="615"/>
      <c r="AH30" s="614"/>
      <c r="AI30" s="615"/>
      <c r="AJ30" s="614"/>
      <c r="AK30" s="615"/>
      <c r="AL30" s="614"/>
      <c r="AM30" s="615"/>
      <c r="AN30" s="614"/>
      <c r="AO30" s="615"/>
      <c r="AP30" s="614"/>
      <c r="AQ30" s="615"/>
      <c r="AR30" s="614"/>
      <c r="AS30" s="615"/>
    </row>
    <row r="31" ht="22.7" customHeight="1">
      <c r="A31" s="1380">
        <f>AVERAGE(L31:AS31)</f>
        <v>15.9</v>
      </c>
      <c r="B31" s="617"/>
      <c r="C31" t="s" s="1381">
        <v>228</v>
      </c>
      <c r="D31" s="1382">
        <v>16</v>
      </c>
      <c r="E31" s="1383">
        <v>17</v>
      </c>
      <c r="F31" s="1382">
        <v>10</v>
      </c>
      <c r="G31" s="1384">
        <v>13</v>
      </c>
      <c r="H31" s="1385">
        <v>13</v>
      </c>
      <c r="I31" s="1386">
        <v>14</v>
      </c>
      <c r="J31" s="1387">
        <v>18</v>
      </c>
      <c r="K31" s="622">
        <v>14</v>
      </c>
      <c r="L31" s="621">
        <v>12</v>
      </c>
      <c r="M31" s="622">
        <v>18</v>
      </c>
      <c r="N31" s="621">
        <v>18</v>
      </c>
      <c r="O31" s="622">
        <v>25</v>
      </c>
      <c r="P31" s="621">
        <v>13</v>
      </c>
      <c r="Q31" s="622">
        <v>17</v>
      </c>
      <c r="R31" s="621">
        <v>15</v>
      </c>
      <c r="S31" s="622">
        <v>13</v>
      </c>
      <c r="T31" s="621">
        <v>17</v>
      </c>
      <c r="U31" s="622">
        <v>11</v>
      </c>
      <c r="V31" s="624"/>
      <c r="W31" s="625"/>
      <c r="X31" s="624"/>
      <c r="Y31" s="625"/>
      <c r="Z31" s="624"/>
      <c r="AA31" s="625"/>
      <c r="AB31" s="624"/>
      <c r="AC31" s="625"/>
      <c r="AD31" s="624"/>
      <c r="AE31" s="625"/>
      <c r="AF31" s="624"/>
      <c r="AG31" s="625"/>
      <c r="AH31" s="624"/>
      <c r="AI31" s="625"/>
      <c r="AJ31" s="624"/>
      <c r="AK31" s="625"/>
      <c r="AL31" s="624"/>
      <c r="AM31" s="625"/>
      <c r="AN31" s="624"/>
      <c r="AO31" s="625"/>
      <c r="AP31" s="624"/>
      <c r="AQ31" s="625"/>
      <c r="AR31" s="624"/>
      <c r="AS31" s="625"/>
    </row>
    <row r="32" ht="22.7" customHeight="1">
      <c r="A32" s="693"/>
      <c r="B32" s="1388"/>
      <c r="C32" t="s" s="1389">
        <v>119</v>
      </c>
      <c r="D32" s="1390">
        <v>19</v>
      </c>
      <c r="E32" s="1391">
        <v>33</v>
      </c>
      <c r="F32" s="1390">
        <v>33</v>
      </c>
      <c r="G32" s="1391">
        <v>23</v>
      </c>
      <c r="H32" s="1392">
        <v>27</v>
      </c>
      <c r="I32" s="1393">
        <v>26</v>
      </c>
      <c r="J32" s="1392">
        <v>32</v>
      </c>
      <c r="K32" s="632">
        <v>29</v>
      </c>
      <c r="L32" s="631">
        <v>31</v>
      </c>
      <c r="M32" s="632">
        <v>30</v>
      </c>
      <c r="N32" s="631">
        <v>43</v>
      </c>
      <c r="O32" s="632">
        <v>26</v>
      </c>
      <c r="P32" s="631">
        <v>31</v>
      </c>
      <c r="Q32" s="632">
        <v>30</v>
      </c>
      <c r="R32" s="631">
        <v>28</v>
      </c>
      <c r="S32" s="632">
        <v>30</v>
      </c>
      <c r="T32" s="631">
        <v>23</v>
      </c>
      <c r="U32" s="632">
        <v>28</v>
      </c>
      <c r="V32" s="635"/>
      <c r="W32" s="636"/>
      <c r="X32" s="635"/>
      <c r="Y32" s="636"/>
      <c r="Z32" s="635"/>
      <c r="AA32" s="636"/>
      <c r="AB32" s="635"/>
      <c r="AC32" s="636"/>
      <c r="AD32" s="635"/>
      <c r="AE32" s="636"/>
      <c r="AF32" s="635"/>
      <c r="AG32" s="636"/>
      <c r="AH32" s="635"/>
      <c r="AI32" s="636"/>
      <c r="AJ32" s="635"/>
      <c r="AK32" s="636"/>
      <c r="AL32" s="635"/>
      <c r="AM32" s="636"/>
      <c r="AN32" s="635"/>
      <c r="AO32" s="636"/>
      <c r="AP32" s="635"/>
      <c r="AQ32" s="636"/>
      <c r="AR32" s="635"/>
      <c r="AS32" s="636"/>
    </row>
    <row r="33" ht="22.7" customHeight="1">
      <c r="A33" s="1394">
        <f>AVERAGE(L33,N33,P33,R33,T33)</f>
        <v>0.657419706689129</v>
      </c>
      <c r="B33" t="s" s="1395">
        <v>34</v>
      </c>
      <c r="C33" s="693"/>
      <c r="D33" s="1396">
        <f>((D27+E27)*100%)/(D27+E27+D20+E20)</f>
        <v>0.410714285714286</v>
      </c>
      <c r="E33" s="1397"/>
      <c r="F33" s="1396">
        <f>((F27+G27)*100%)/(F27+G27+F20+G20)</f>
        <v>0.530612244897959</v>
      </c>
      <c r="G33" s="1397"/>
      <c r="H33" s="1396">
        <f>(H20*100%)/(H27+H20)</f>
        <v>0.6279069767441861</v>
      </c>
      <c r="I33" s="1397"/>
      <c r="J33" s="1396">
        <f>((J27+K27)*100%)/(J27+K27+J20+K20)</f>
        <v>0.346938775510204</v>
      </c>
      <c r="K33" s="1398"/>
      <c r="L33" s="1399">
        <f>((L20+M20)*100%)/(L20+M20+L27+M27)</f>
        <v>0.625</v>
      </c>
      <c r="M33" s="1398"/>
      <c r="N33" s="1399">
        <f>((N20+O20)*100%)/(N20+O20+N27+O27)</f>
        <v>0.704918032786885</v>
      </c>
      <c r="O33" s="1398"/>
      <c r="P33" s="1399">
        <f>((P20+Q20)*100%)/(P20+Q20+P27+Q27)</f>
        <v>0.681818181818182</v>
      </c>
      <c r="Q33" s="1398"/>
      <c r="R33" s="1399">
        <f>((R20+S20)*100%)/(R20+S20+R27+S27)</f>
        <v>0.666666666666667</v>
      </c>
      <c r="S33" s="1398"/>
      <c r="T33" s="1399">
        <f>((T20+U20)*100%)/(T20+U20+T27+U27)</f>
        <v>0.608695652173913</v>
      </c>
      <c r="U33" s="1398"/>
      <c r="V33" s="1400"/>
      <c r="W33" s="1398"/>
      <c r="X33" s="1400"/>
      <c r="Y33" s="1398"/>
      <c r="Z33" s="1400"/>
      <c r="AA33" s="1398"/>
      <c r="AB33" s="1400"/>
      <c r="AC33" s="1398"/>
      <c r="AD33" s="1400"/>
      <c r="AE33" s="1398"/>
      <c r="AF33" s="1400"/>
      <c r="AG33" s="1398"/>
      <c r="AH33" s="1400"/>
      <c r="AI33" s="1398"/>
      <c r="AJ33" s="1400"/>
      <c r="AK33" s="1398"/>
      <c r="AL33" s="1400"/>
      <c r="AM33" s="1398"/>
      <c r="AN33" s="1400"/>
      <c r="AO33" s="1398"/>
      <c r="AP33" s="1400"/>
      <c r="AQ33" s="1398"/>
      <c r="AR33" s="1400"/>
      <c r="AS33" s="1398"/>
    </row>
    <row r="34" ht="22.7" customHeight="1">
      <c r="A34" s="1401">
        <f>AVERAGE(L34,N34,P34,R34,T34)</f>
        <v>0.755555555555556</v>
      </c>
      <c r="B34" t="s" s="1395">
        <v>229</v>
      </c>
      <c r="C34" s="693"/>
      <c r="D34" s="1396">
        <f>((D21+E21)*100%)/(D19+E19)</f>
        <v>0.666666666666667</v>
      </c>
      <c r="E34" s="1402"/>
      <c r="F34" s="1396">
        <f>((F21+G21)*100%)/(F19+G19)</f>
        <v>1</v>
      </c>
      <c r="G34" s="1402"/>
      <c r="H34" s="1396">
        <f>(H21*100%)/H19</f>
        <v>1</v>
      </c>
      <c r="I34" s="1402"/>
      <c r="J34" s="1396">
        <f>((J21+K21)*100%)/(J19+K19)</f>
        <v>0.75</v>
      </c>
      <c r="K34" s="1403"/>
      <c r="L34" s="1404">
        <f>((L21+M21)*100%)/(L19+M19)</f>
        <v>0.5</v>
      </c>
      <c r="M34" s="1405"/>
      <c r="N34" s="1404">
        <f>((N21+O21)*100%)/(N19+O19)</f>
        <v>0.5</v>
      </c>
      <c r="O34" s="1406"/>
      <c r="P34" s="1407">
        <f>((P21+Q21)*100%)/(P19+Q19)</f>
        <v>0.777777777777778</v>
      </c>
      <c r="Q34" s="1405"/>
      <c r="R34" s="1404">
        <f>((R21+S21)*100%)/(R19+S19)</f>
        <v>1</v>
      </c>
      <c r="S34" s="1405"/>
      <c r="T34" s="1404">
        <f>((T21+U21)*100%)/(T19+U19)</f>
        <v>1</v>
      </c>
      <c r="U34" s="1406"/>
      <c r="V34" s="640"/>
      <c r="W34" s="1403"/>
      <c r="X34" s="1400"/>
      <c r="Y34" s="1403"/>
      <c r="Z34" s="1400"/>
      <c r="AA34" s="1403"/>
      <c r="AB34" s="1400"/>
      <c r="AC34" s="1403"/>
      <c r="AD34" s="1400"/>
      <c r="AE34" s="1403"/>
      <c r="AF34" s="1400"/>
      <c r="AG34" s="1403"/>
      <c r="AH34" s="1400"/>
      <c r="AI34" s="1403"/>
      <c r="AJ34" s="1400"/>
      <c r="AK34" s="1403"/>
      <c r="AL34" s="1400"/>
      <c r="AM34" s="1403"/>
      <c r="AN34" s="1400"/>
      <c r="AO34" s="1403"/>
      <c r="AP34" s="1400"/>
      <c r="AQ34" s="1403"/>
      <c r="AR34" s="1400"/>
      <c r="AS34" s="1403"/>
    </row>
    <row r="35" ht="22.7" customHeight="1">
      <c r="A35" s="1394">
        <f>AVERAGE(L35,N35,P35,R35,T35)</f>
        <v>0.244290993559286</v>
      </c>
      <c r="B35" t="s" s="1395">
        <v>230</v>
      </c>
      <c r="C35" s="693"/>
      <c r="D35" s="1396"/>
      <c r="E35" s="1402"/>
      <c r="F35" s="1396"/>
      <c r="G35" s="1402"/>
      <c r="H35" s="1396"/>
      <c r="I35" s="1402"/>
      <c r="J35" s="1396"/>
      <c r="K35" s="1403"/>
      <c r="L35" s="1408">
        <f>(('Statistik Vorrunde - Tabelle 2'!AA23+'Statistik Vorrunde - Tabelle 2'!AA26)*100%)/('Statistik Vorrunde - Tabelle 2'!V23+'Statistik Vorrunde - Tabelle 2'!V26)</f>
        <v>0.24390243902439</v>
      </c>
      <c r="M35" s="1409"/>
      <c r="N35" s="1408">
        <f>('Statistik Vorrunde - Tabelle 2'!AJ23*100%)/'Statistik Vorrunde - Tabelle 2'!AE23</f>
        <v>0.257142857142857</v>
      </c>
      <c r="O35" s="1410"/>
      <c r="P35" s="1411">
        <f>(('Statistik Vorrunde - Tabelle 2'!AS23+'Statistik Vorrunde - Tabelle 2'!AS26)*100%)/('Statistik Vorrunde - Tabelle 2'!AN23+'Statistik Vorrunde - Tabelle 2'!AN26)</f>
        <v>0.19047619047619</v>
      </c>
      <c r="Q35" s="1412"/>
      <c r="R35" s="1413">
        <f>(('Statistik Vorrunde - Tabelle 2'!BB25+'Statistik Vorrunde - Tabelle 2'!BB26)*100%)/('Statistik Vorrunde - Tabelle 2'!AW25+'Statistik Vorrunde - Tabelle 2'!AW26)</f>
        <v>0.0909090909090909</v>
      </c>
      <c r="S35" s="1412"/>
      <c r="T35" s="1413">
        <f>('Statistik Vorrunde - Tabelle 2'!BK24*100%)/'Statistik Vorrunde - Tabelle 2'!BF24</f>
        <v>0.439024390243902</v>
      </c>
      <c r="U35" s="1414"/>
      <c r="V35" s="640"/>
      <c r="W35" s="1403"/>
      <c r="X35" s="1400"/>
      <c r="Y35" s="1403"/>
      <c r="Z35" s="1400"/>
      <c r="AA35" s="1403"/>
      <c r="AB35" s="1400"/>
      <c r="AC35" s="1403"/>
      <c r="AD35" s="1400"/>
      <c r="AE35" s="1403"/>
      <c r="AF35" s="1400"/>
      <c r="AG35" s="1403"/>
      <c r="AH35" s="1400"/>
      <c r="AI35" s="1403"/>
      <c r="AJ35" s="1400"/>
      <c r="AK35" s="1403"/>
      <c r="AL35" s="1400"/>
      <c r="AM35" s="1403"/>
      <c r="AN35" s="1400"/>
      <c r="AO35" s="1403"/>
      <c r="AP35" s="1400"/>
      <c r="AQ35" s="1403"/>
      <c r="AR35" s="1400"/>
      <c r="AS35" s="1403"/>
    </row>
  </sheetData>
  <mergeCells count="118">
    <mergeCell ref="B4:B9"/>
    <mergeCell ref="B15:B17"/>
    <mergeCell ref="B19:B28"/>
    <mergeCell ref="F2:G2"/>
    <mergeCell ref="D2:E2"/>
    <mergeCell ref="H2:I2"/>
    <mergeCell ref="L2:M2"/>
    <mergeCell ref="J2:K2"/>
    <mergeCell ref="F1:G1"/>
    <mergeCell ref="L1:M1"/>
    <mergeCell ref="J1:K1"/>
    <mergeCell ref="H1:I1"/>
    <mergeCell ref="P2:Q2"/>
    <mergeCell ref="P1:Q1"/>
    <mergeCell ref="D1:E1"/>
    <mergeCell ref="B11:B13"/>
    <mergeCell ref="F33:G33"/>
    <mergeCell ref="D33:E33"/>
    <mergeCell ref="D34:E34"/>
    <mergeCell ref="F34:G34"/>
    <mergeCell ref="H19:I19"/>
    <mergeCell ref="H20:I20"/>
    <mergeCell ref="H21:I21"/>
    <mergeCell ref="H22:I22"/>
    <mergeCell ref="H23:I23"/>
    <mergeCell ref="H24:I24"/>
    <mergeCell ref="H26:I26"/>
    <mergeCell ref="H27:I27"/>
    <mergeCell ref="H25:I25"/>
    <mergeCell ref="H33:I33"/>
    <mergeCell ref="H34:I34"/>
    <mergeCell ref="J33:K33"/>
    <mergeCell ref="J34:K34"/>
    <mergeCell ref="N33:O33"/>
    <mergeCell ref="N34:O34"/>
    <mergeCell ref="L33:M33"/>
    <mergeCell ref="L34:M34"/>
    <mergeCell ref="R2:S2"/>
    <mergeCell ref="R1:S1"/>
    <mergeCell ref="AL2:AM2"/>
    <mergeCell ref="AJ2:AK2"/>
    <mergeCell ref="AH2:AI2"/>
    <mergeCell ref="AF2:AG2"/>
    <mergeCell ref="AD2:AE2"/>
    <mergeCell ref="AB2:AC2"/>
    <mergeCell ref="Z2:AA2"/>
    <mergeCell ref="X2:Y2"/>
    <mergeCell ref="V2:W2"/>
    <mergeCell ref="AL1:AM1"/>
    <mergeCell ref="AJ1:AK1"/>
    <mergeCell ref="AH1:AI1"/>
    <mergeCell ref="AF1:AG1"/>
    <mergeCell ref="AD1:AE1"/>
    <mergeCell ref="AB1:AC1"/>
    <mergeCell ref="Z1:AA1"/>
    <mergeCell ref="X1:Y1"/>
    <mergeCell ref="V1:W1"/>
    <mergeCell ref="AL33:AM33"/>
    <mergeCell ref="AJ33:AK33"/>
    <mergeCell ref="AH33:AI33"/>
    <mergeCell ref="AF33:AG33"/>
    <mergeCell ref="AD33:AE33"/>
    <mergeCell ref="AB33:AC33"/>
    <mergeCell ref="Z33:AA33"/>
    <mergeCell ref="X33:Y33"/>
    <mergeCell ref="V33:W33"/>
    <mergeCell ref="AL34:AM34"/>
    <mergeCell ref="AJ34:AK34"/>
    <mergeCell ref="AH34:AI34"/>
    <mergeCell ref="AF34:AG34"/>
    <mergeCell ref="AD34:AE34"/>
    <mergeCell ref="AB34:AC34"/>
    <mergeCell ref="Z34:AA34"/>
    <mergeCell ref="X34:Y34"/>
    <mergeCell ref="V34:W34"/>
    <mergeCell ref="AR2:AS2"/>
    <mergeCell ref="AP2:AQ2"/>
    <mergeCell ref="AN2:AO2"/>
    <mergeCell ref="AR1:AS1"/>
    <mergeCell ref="AP1:AQ1"/>
    <mergeCell ref="AN1:AO1"/>
    <mergeCell ref="AR33:AS33"/>
    <mergeCell ref="AP33:AQ33"/>
    <mergeCell ref="AN33:AO33"/>
    <mergeCell ref="AR34:AS34"/>
    <mergeCell ref="AP34:AQ34"/>
    <mergeCell ref="AN34:AO34"/>
    <mergeCell ref="N2:O2"/>
    <mergeCell ref="N1:O1"/>
    <mergeCell ref="P33:Q33"/>
    <mergeCell ref="P34:Q34"/>
    <mergeCell ref="R33:S33"/>
    <mergeCell ref="R34:S34"/>
    <mergeCell ref="D35:E35"/>
    <mergeCell ref="F35:G35"/>
    <mergeCell ref="H35:I35"/>
    <mergeCell ref="J35:K35"/>
    <mergeCell ref="N35:O35"/>
    <mergeCell ref="L35:M35"/>
    <mergeCell ref="AL35:AM35"/>
    <mergeCell ref="AJ35:AK35"/>
    <mergeCell ref="AH35:AI35"/>
    <mergeCell ref="AF35:AG35"/>
    <mergeCell ref="AD35:AE35"/>
    <mergeCell ref="AB35:AC35"/>
    <mergeCell ref="Z35:AA35"/>
    <mergeCell ref="X35:Y35"/>
    <mergeCell ref="V35:W35"/>
    <mergeCell ref="AR35:AS35"/>
    <mergeCell ref="AP35:AQ35"/>
    <mergeCell ref="AN35:AO35"/>
    <mergeCell ref="P35:Q35"/>
    <mergeCell ref="R35:S35"/>
    <mergeCell ref="T2:U2"/>
    <mergeCell ref="T1:U1"/>
    <mergeCell ref="T33:U33"/>
    <mergeCell ref="T34:U34"/>
    <mergeCell ref="T35:U35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O31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14.2" customHeight="1" outlineLevelRow="0" outlineLevelCol="0"/>
  <cols>
    <col min="1" max="41" width="13.3516" style="1899" customWidth="1"/>
    <col min="42" max="16384" width="16.3516" style="1899" customWidth="1"/>
  </cols>
  <sheetData>
    <row r="1" ht="14.6" customHeight="1">
      <c r="A1" t="s" s="1778">
        <v>373</v>
      </c>
      <c r="B1" s="1778"/>
      <c r="C1" s="1778"/>
      <c r="D1" s="1778"/>
      <c r="E1" s="1778"/>
      <c r="F1" s="1778"/>
      <c r="G1" s="1778"/>
      <c r="H1" s="1778"/>
      <c r="I1" s="1778"/>
      <c r="J1" s="1778"/>
      <c r="K1" s="1778"/>
      <c r="L1" s="1778"/>
      <c r="M1" s="1778"/>
      <c r="N1" s="1778"/>
      <c r="O1" s="1778"/>
      <c r="P1" s="1778"/>
      <c r="Q1" s="1778"/>
      <c r="R1" s="1778"/>
      <c r="S1" s="1778"/>
      <c r="T1" s="1778"/>
      <c r="U1" s="1778"/>
      <c r="V1" s="1778"/>
      <c r="W1" s="1778"/>
      <c r="X1" s="1778"/>
      <c r="Y1" s="1778"/>
      <c r="Z1" s="1778"/>
      <c r="AA1" s="1778"/>
      <c r="AB1" s="1778"/>
      <c r="AC1" s="1778"/>
      <c r="AD1" s="1778"/>
      <c r="AE1" s="1778"/>
      <c r="AF1" s="1778"/>
      <c r="AG1" s="1778"/>
      <c r="AH1" s="1778"/>
      <c r="AI1" s="1778"/>
      <c r="AJ1" s="1778"/>
      <c r="AK1" s="1778"/>
      <c r="AL1" s="1778"/>
      <c r="AM1" s="1778"/>
      <c r="AN1" s="1778"/>
      <c r="AO1" s="1778"/>
    </row>
    <row r="2" ht="18.65" customHeight="1">
      <c r="A2" t="s" s="1779">
        <v>498</v>
      </c>
      <c r="B2" t="s" s="1780">
        <v>372</v>
      </c>
      <c r="C2" s="1781"/>
      <c r="D2" s="1782"/>
      <c r="E2" t="s" s="1783">
        <v>418</v>
      </c>
      <c r="F2" s="1782"/>
      <c r="G2" s="1782"/>
      <c r="H2" s="1782"/>
      <c r="I2" s="1782"/>
      <c r="J2" s="1782"/>
      <c r="K2" s="1782"/>
      <c r="L2" s="1782"/>
      <c r="M2" s="1782"/>
      <c r="N2" s="1782"/>
      <c r="O2" s="1782"/>
      <c r="P2" t="s" s="1784">
        <v>419</v>
      </c>
      <c r="Q2" s="1782"/>
      <c r="R2" s="1782"/>
      <c r="S2" s="1782"/>
      <c r="T2" s="1782"/>
      <c r="U2" s="1782"/>
      <c r="V2" s="1782"/>
      <c r="W2" s="1785"/>
      <c r="X2" t="s" s="1786">
        <v>420</v>
      </c>
      <c r="Y2" s="1782"/>
      <c r="Z2" s="1782"/>
      <c r="AA2" s="1782"/>
      <c r="AB2" s="1782"/>
      <c r="AC2" s="1782"/>
      <c r="AD2" s="1782"/>
      <c r="AE2" s="1785"/>
      <c r="AF2" t="s" s="1787">
        <v>421</v>
      </c>
      <c r="AG2" s="1782"/>
      <c r="AH2" s="1782"/>
      <c r="AI2" s="1785"/>
      <c r="AJ2" t="s" s="1786">
        <v>422</v>
      </c>
      <c r="AK2" s="1782"/>
      <c r="AL2" s="1782"/>
      <c r="AM2" s="1782"/>
      <c r="AN2" s="1785"/>
      <c r="AO2" s="1871"/>
    </row>
    <row r="3" ht="39.7" customHeight="1">
      <c r="A3" s="1788">
        <v>2003</v>
      </c>
      <c r="B3" t="s" s="1789">
        <v>423</v>
      </c>
      <c r="C3" s="1790"/>
      <c r="D3" t="s" s="1791">
        <v>424</v>
      </c>
      <c r="E3" t="s" s="1792">
        <v>425</v>
      </c>
      <c r="F3" t="s" s="1793">
        <v>426</v>
      </c>
      <c r="G3" t="s" s="1794">
        <v>427</v>
      </c>
      <c r="H3" t="s" s="1793">
        <v>428</v>
      </c>
      <c r="I3" t="s" s="1794">
        <v>429</v>
      </c>
      <c r="J3" t="s" s="1793">
        <v>430</v>
      </c>
      <c r="K3" t="s" s="1794">
        <v>431</v>
      </c>
      <c r="L3" t="s" s="1793">
        <v>432</v>
      </c>
      <c r="M3" t="s" s="1794">
        <v>433</v>
      </c>
      <c r="N3" t="s" s="1793">
        <v>434</v>
      </c>
      <c r="O3" t="s" s="1795">
        <v>435</v>
      </c>
      <c r="P3" t="s" s="1796">
        <v>436</v>
      </c>
      <c r="Q3" t="s" s="1794">
        <v>437</v>
      </c>
      <c r="R3" t="s" s="1793">
        <v>438</v>
      </c>
      <c r="S3" t="s" s="1794">
        <v>439</v>
      </c>
      <c r="T3" t="s" s="1793">
        <v>440</v>
      </c>
      <c r="U3" t="s" s="1794">
        <v>441</v>
      </c>
      <c r="V3" t="s" s="1793">
        <v>442</v>
      </c>
      <c r="W3" t="s" s="1795">
        <v>443</v>
      </c>
      <c r="X3" t="s" s="1796">
        <v>444</v>
      </c>
      <c r="Y3" t="s" s="1794">
        <v>445</v>
      </c>
      <c r="Z3" t="s" s="1793">
        <v>446</v>
      </c>
      <c r="AA3" t="s" s="1794">
        <v>447</v>
      </c>
      <c r="AB3" t="s" s="1793">
        <v>448</v>
      </c>
      <c r="AC3" t="s" s="1794">
        <v>449</v>
      </c>
      <c r="AD3" t="s" s="1793">
        <v>450</v>
      </c>
      <c r="AE3" t="s" s="1795">
        <v>451</v>
      </c>
      <c r="AF3" t="s" s="1796">
        <v>452</v>
      </c>
      <c r="AG3" t="s" s="1794">
        <v>453</v>
      </c>
      <c r="AH3" t="s" s="1793">
        <v>454</v>
      </c>
      <c r="AI3" t="s" s="1795">
        <v>455</v>
      </c>
      <c r="AJ3" t="s" s="1796">
        <v>456</v>
      </c>
      <c r="AK3" t="s" s="1794">
        <v>457</v>
      </c>
      <c r="AL3" t="s" s="1793">
        <v>339</v>
      </c>
      <c r="AM3" t="s" s="1794">
        <v>458</v>
      </c>
      <c r="AN3" t="s" s="1793">
        <v>459</v>
      </c>
      <c r="AO3" t="s" s="1793">
        <v>466</v>
      </c>
    </row>
    <row r="4" ht="18.25" customHeight="1">
      <c r="A4" s="1797"/>
      <c r="B4" s="1798">
        <v>42976</v>
      </c>
      <c r="C4" s="1799"/>
      <c r="D4" s="1872"/>
      <c r="E4" s="1801"/>
      <c r="F4" s="1802"/>
      <c r="G4" s="1803"/>
      <c r="H4" s="1802"/>
      <c r="I4" s="1804"/>
      <c r="J4" s="1802"/>
      <c r="K4" s="1803"/>
      <c r="L4" s="1802"/>
      <c r="M4" s="1803"/>
      <c r="N4" s="1802"/>
      <c r="O4" s="1805"/>
      <c r="P4" s="1806"/>
      <c r="Q4" s="1803"/>
      <c r="R4" s="1802"/>
      <c r="S4" s="1803"/>
      <c r="T4" s="1802"/>
      <c r="U4" s="1803"/>
      <c r="V4" s="1802"/>
      <c r="W4" s="1805"/>
      <c r="X4" s="1806"/>
      <c r="Y4" s="1803"/>
      <c r="Z4" s="1802"/>
      <c r="AA4" s="1803"/>
      <c r="AB4" s="1802"/>
      <c r="AC4" s="1803"/>
      <c r="AD4" s="1802"/>
      <c r="AE4" s="1805"/>
      <c r="AF4" s="1808"/>
      <c r="AG4" s="1809"/>
      <c r="AH4" s="1810"/>
      <c r="AI4" s="1811"/>
      <c r="AJ4" s="1806"/>
      <c r="AK4" s="1803"/>
      <c r="AL4" s="1802"/>
      <c r="AM4" s="1803"/>
      <c r="AN4" s="1812"/>
      <c r="AO4" s="1874"/>
    </row>
    <row r="5" ht="18.25" customHeight="1">
      <c r="A5" s="1813"/>
      <c r="B5" s="1814">
        <v>43091</v>
      </c>
      <c r="C5" s="1815"/>
      <c r="D5" s="1846"/>
      <c r="E5" s="1817"/>
      <c r="F5" s="1818"/>
      <c r="G5" s="1819"/>
      <c r="H5" s="1818"/>
      <c r="I5" s="1820"/>
      <c r="J5" s="1818"/>
      <c r="K5" s="1819"/>
      <c r="L5" s="1818"/>
      <c r="M5" s="1819"/>
      <c r="N5" s="1818"/>
      <c r="O5" s="1821"/>
      <c r="P5" s="1822"/>
      <c r="Q5" s="1819"/>
      <c r="R5" s="1818"/>
      <c r="S5" s="1819"/>
      <c r="T5" s="1818"/>
      <c r="U5" s="1819"/>
      <c r="V5" s="1818"/>
      <c r="W5" s="1821"/>
      <c r="X5" s="1822"/>
      <c r="Y5" s="1819"/>
      <c r="Z5" s="1818"/>
      <c r="AA5" s="1819"/>
      <c r="AB5" s="1818"/>
      <c r="AC5" s="1819"/>
      <c r="AD5" s="1818"/>
      <c r="AE5" s="1821"/>
      <c r="AF5" s="1824"/>
      <c r="AG5" s="1825"/>
      <c r="AH5" s="1826"/>
      <c r="AI5" s="1827"/>
      <c r="AJ5" s="1822"/>
      <c r="AK5" s="1819"/>
      <c r="AL5" s="1818"/>
      <c r="AM5" s="1819"/>
      <c r="AN5" s="1828"/>
      <c r="AO5" s="1875"/>
    </row>
    <row r="6" ht="18.25" customHeight="1">
      <c r="A6" s="1813"/>
      <c r="B6" s="1798">
        <v>43327</v>
      </c>
      <c r="C6" s="1799"/>
      <c r="D6" s="1872"/>
      <c r="E6" s="1801"/>
      <c r="F6" s="1802"/>
      <c r="G6" s="1803"/>
      <c r="H6" s="1802"/>
      <c r="I6" s="1804"/>
      <c r="J6" s="1802"/>
      <c r="K6" s="1803"/>
      <c r="L6" s="1802"/>
      <c r="M6" s="1803"/>
      <c r="N6" s="1802"/>
      <c r="O6" s="1805"/>
      <c r="P6" s="1806"/>
      <c r="Q6" s="1803"/>
      <c r="R6" s="1802"/>
      <c r="S6" s="1803"/>
      <c r="T6" s="1802"/>
      <c r="U6" s="1803"/>
      <c r="V6" s="1802"/>
      <c r="W6" s="1805"/>
      <c r="X6" s="1806"/>
      <c r="Y6" s="1803"/>
      <c r="Z6" s="1802"/>
      <c r="AA6" s="1803"/>
      <c r="AB6" s="1802"/>
      <c r="AC6" s="1803"/>
      <c r="AD6" s="1802"/>
      <c r="AE6" s="1805"/>
      <c r="AF6" s="1808"/>
      <c r="AG6" s="1829"/>
      <c r="AH6" s="1810"/>
      <c r="AI6" s="1811"/>
      <c r="AJ6" s="1806"/>
      <c r="AK6" s="1803"/>
      <c r="AL6" s="1802"/>
      <c r="AM6" s="1803"/>
      <c r="AN6" s="1812"/>
      <c r="AO6" s="1874"/>
    </row>
    <row r="7" ht="18.25" customHeight="1">
      <c r="A7" s="1813"/>
      <c r="B7" s="1831">
        <v>43403</v>
      </c>
      <c r="C7" s="1832"/>
      <c r="D7" s="1848"/>
      <c r="E7" s="1834"/>
      <c r="F7" s="1835"/>
      <c r="G7" s="1836"/>
      <c r="H7" s="1835"/>
      <c r="I7" s="1837"/>
      <c r="J7" s="1835"/>
      <c r="K7" s="1836"/>
      <c r="L7" s="1835"/>
      <c r="M7" s="1836"/>
      <c r="N7" s="1835"/>
      <c r="O7" s="1838"/>
      <c r="P7" s="1839"/>
      <c r="Q7" s="1836"/>
      <c r="R7" s="1835"/>
      <c r="S7" s="1836"/>
      <c r="T7" s="1835"/>
      <c r="U7" s="1836"/>
      <c r="V7" s="1835"/>
      <c r="W7" s="1838"/>
      <c r="X7" s="1839"/>
      <c r="Y7" s="1836"/>
      <c r="Z7" s="1835"/>
      <c r="AA7" s="1836"/>
      <c r="AB7" s="1835"/>
      <c r="AC7" s="1836"/>
      <c r="AD7" s="1835"/>
      <c r="AE7" s="1838"/>
      <c r="AF7" s="1840"/>
      <c r="AG7" s="1841"/>
      <c r="AH7" s="1842"/>
      <c r="AI7" s="1843"/>
      <c r="AJ7" s="1839"/>
      <c r="AK7" s="1836"/>
      <c r="AL7" s="1835"/>
      <c r="AM7" s="1836"/>
      <c r="AN7" s="1849"/>
      <c r="AO7" s="1877"/>
    </row>
    <row r="8" ht="18.25" customHeight="1">
      <c r="A8" s="1813"/>
      <c r="B8" s="1814">
        <v>43416</v>
      </c>
      <c r="C8" s="1815"/>
      <c r="D8" s="1846"/>
      <c r="E8" s="1817"/>
      <c r="F8" s="1818"/>
      <c r="G8" s="1819"/>
      <c r="H8" s="1818"/>
      <c r="I8" s="1820"/>
      <c r="J8" s="1818"/>
      <c r="K8" s="1819"/>
      <c r="L8" s="1818"/>
      <c r="M8" s="1819"/>
      <c r="N8" s="1818"/>
      <c r="O8" s="1821"/>
      <c r="P8" s="1822"/>
      <c r="Q8" s="1819"/>
      <c r="R8" s="1818"/>
      <c r="S8" s="1819"/>
      <c r="T8" s="1818"/>
      <c r="U8" s="1819"/>
      <c r="V8" s="1818"/>
      <c r="W8" s="1821"/>
      <c r="X8" s="1822"/>
      <c r="Y8" s="1819"/>
      <c r="Z8" s="1818"/>
      <c r="AA8" s="1819"/>
      <c r="AB8" s="1818"/>
      <c r="AC8" s="1819"/>
      <c r="AD8" s="1818"/>
      <c r="AE8" s="1821"/>
      <c r="AF8" s="1824"/>
      <c r="AG8" s="1847"/>
      <c r="AH8" s="1826"/>
      <c r="AI8" s="1827"/>
      <c r="AJ8" s="1822"/>
      <c r="AK8" s="1819"/>
      <c r="AL8" s="1818"/>
      <c r="AM8" s="1819"/>
      <c r="AN8" s="1828"/>
      <c r="AO8" s="1875"/>
    </row>
    <row r="9" ht="18.25" customHeight="1">
      <c r="A9" s="1813"/>
      <c r="B9" s="1798">
        <v>43468</v>
      </c>
      <c r="C9" s="1799"/>
      <c r="D9" s="1872"/>
      <c r="E9" s="1801"/>
      <c r="F9" s="1802"/>
      <c r="G9" s="1803"/>
      <c r="H9" s="1802"/>
      <c r="I9" s="1804"/>
      <c r="J9" s="1802"/>
      <c r="K9" s="1803"/>
      <c r="L9" s="1802"/>
      <c r="M9" s="1803"/>
      <c r="N9" s="1802"/>
      <c r="O9" s="1805"/>
      <c r="P9" s="1806"/>
      <c r="Q9" s="1803"/>
      <c r="R9" s="1802"/>
      <c r="S9" s="1803"/>
      <c r="T9" s="1802"/>
      <c r="U9" s="1803"/>
      <c r="V9" s="1802"/>
      <c r="W9" s="1805"/>
      <c r="X9" s="1806"/>
      <c r="Y9" s="1803"/>
      <c r="Z9" s="1802"/>
      <c r="AA9" s="1803"/>
      <c r="AB9" s="1802"/>
      <c r="AC9" s="1803"/>
      <c r="AD9" s="1802"/>
      <c r="AE9" s="1805"/>
      <c r="AF9" s="1808"/>
      <c r="AG9" s="1809"/>
      <c r="AH9" s="1810"/>
      <c r="AI9" s="1811"/>
      <c r="AJ9" s="1806"/>
      <c r="AK9" s="1803"/>
      <c r="AL9" s="1802"/>
      <c r="AM9" s="1803"/>
      <c r="AN9" s="1812"/>
      <c r="AO9" s="1874"/>
    </row>
    <row r="10" ht="18.25" customHeight="1">
      <c r="A10" s="1813"/>
      <c r="B10" s="1831">
        <v>43469</v>
      </c>
      <c r="C10" s="1832"/>
      <c r="D10" s="1848"/>
      <c r="E10" s="1834"/>
      <c r="F10" s="1835"/>
      <c r="G10" s="1836"/>
      <c r="H10" s="1835"/>
      <c r="I10" s="1837"/>
      <c r="J10" s="1835"/>
      <c r="K10" s="1836"/>
      <c r="L10" s="1835"/>
      <c r="M10" s="1836"/>
      <c r="N10" s="1835"/>
      <c r="O10" s="1838"/>
      <c r="P10" s="1839"/>
      <c r="Q10" s="1836"/>
      <c r="R10" s="1835"/>
      <c r="S10" s="1836"/>
      <c r="T10" s="1835"/>
      <c r="U10" s="1836"/>
      <c r="V10" s="1835"/>
      <c r="W10" s="1838"/>
      <c r="X10" s="1839"/>
      <c r="Y10" s="1836"/>
      <c r="Z10" s="1835"/>
      <c r="AA10" s="1836"/>
      <c r="AB10" s="1835"/>
      <c r="AC10" s="1836"/>
      <c r="AD10" s="1835"/>
      <c r="AE10" s="1838"/>
      <c r="AF10" s="1840"/>
      <c r="AG10" s="1841"/>
      <c r="AH10" s="1842"/>
      <c r="AI10" s="1843"/>
      <c r="AJ10" s="1839"/>
      <c r="AK10" s="1836"/>
      <c r="AL10" s="1835"/>
      <c r="AM10" s="1836"/>
      <c r="AN10" s="1849"/>
      <c r="AO10" s="1877"/>
    </row>
    <row r="11" ht="18.25" customHeight="1">
      <c r="A11" s="1813"/>
      <c r="B11" s="1831">
        <v>43470</v>
      </c>
      <c r="C11" s="1832"/>
      <c r="D11" s="1848"/>
      <c r="E11" s="1834"/>
      <c r="F11" s="1835"/>
      <c r="G11" s="1836"/>
      <c r="H11" s="1835"/>
      <c r="I11" s="1837"/>
      <c r="J11" s="1835"/>
      <c r="K11" s="1836"/>
      <c r="L11" s="1835"/>
      <c r="M11" s="1836"/>
      <c r="N11" s="1835"/>
      <c r="O11" s="1838"/>
      <c r="P11" s="1839"/>
      <c r="Q11" s="1836"/>
      <c r="R11" s="1835"/>
      <c r="S11" s="1836"/>
      <c r="T11" s="1835"/>
      <c r="U11" s="1836"/>
      <c r="V11" s="1835"/>
      <c r="W11" s="1838"/>
      <c r="X11" s="1839"/>
      <c r="Y11" s="1836"/>
      <c r="Z11" s="1835"/>
      <c r="AA11" s="1836"/>
      <c r="AB11" s="1835"/>
      <c r="AC11" s="1836"/>
      <c r="AD11" s="1835"/>
      <c r="AE11" s="1838"/>
      <c r="AF11" s="1840"/>
      <c r="AG11" s="1841"/>
      <c r="AH11" s="1842"/>
      <c r="AI11" s="1843"/>
      <c r="AJ11" s="1839"/>
      <c r="AK11" s="1836"/>
      <c r="AL11" s="1835"/>
      <c r="AM11" s="1836"/>
      <c r="AN11" s="1849"/>
      <c r="AO11" s="1877"/>
    </row>
    <row r="12" ht="18.25" customHeight="1">
      <c r="A12" s="1813"/>
      <c r="B12" s="1831">
        <v>43471</v>
      </c>
      <c r="C12" s="1832"/>
      <c r="D12" s="1848"/>
      <c r="E12" s="1834"/>
      <c r="F12" s="1835"/>
      <c r="G12" s="1836"/>
      <c r="H12" s="1835"/>
      <c r="I12" s="1837"/>
      <c r="J12" s="1835"/>
      <c r="K12" s="1836"/>
      <c r="L12" s="1835"/>
      <c r="M12" s="1836"/>
      <c r="N12" s="1835"/>
      <c r="O12" s="1838"/>
      <c r="P12" s="1839"/>
      <c r="Q12" s="1836"/>
      <c r="R12" s="1835"/>
      <c r="S12" s="1836"/>
      <c r="T12" s="1835"/>
      <c r="U12" s="1836"/>
      <c r="V12" s="1835"/>
      <c r="W12" s="1838"/>
      <c r="X12" s="1839"/>
      <c r="Y12" s="1836"/>
      <c r="Z12" s="1835"/>
      <c r="AA12" s="1836"/>
      <c r="AB12" s="1835"/>
      <c r="AC12" s="1836"/>
      <c r="AD12" s="1835"/>
      <c r="AE12" s="1838"/>
      <c r="AF12" s="1840"/>
      <c r="AG12" s="1841"/>
      <c r="AH12" s="1842"/>
      <c r="AI12" s="1843"/>
      <c r="AJ12" s="1839"/>
      <c r="AK12" s="1836"/>
      <c r="AL12" s="1835"/>
      <c r="AM12" s="1836"/>
      <c r="AN12" s="1849"/>
      <c r="AO12" s="1877"/>
    </row>
    <row r="13" ht="18.25" customHeight="1">
      <c r="A13" s="1813"/>
      <c r="B13" s="1831">
        <v>43639</v>
      </c>
      <c r="C13" s="1832"/>
      <c r="D13" s="1848"/>
      <c r="E13" s="1834"/>
      <c r="F13" s="1835"/>
      <c r="G13" s="1836"/>
      <c r="H13" s="1835"/>
      <c r="I13" s="1837"/>
      <c r="J13" s="1835"/>
      <c r="K13" s="1836"/>
      <c r="L13" s="1835"/>
      <c r="M13" s="1836"/>
      <c r="N13" s="1835"/>
      <c r="O13" s="1838"/>
      <c r="P13" s="1839"/>
      <c r="Q13" s="1836"/>
      <c r="R13" s="1835"/>
      <c r="S13" s="1836"/>
      <c r="T13" s="1835"/>
      <c r="U13" s="1836"/>
      <c r="V13" s="1835"/>
      <c r="W13" s="1838"/>
      <c r="X13" s="1839"/>
      <c r="Y13" s="1836"/>
      <c r="Z13" s="1835"/>
      <c r="AA13" s="1836"/>
      <c r="AB13" s="1835"/>
      <c r="AC13" s="1836"/>
      <c r="AD13" s="1835"/>
      <c r="AE13" s="1838"/>
      <c r="AF13" s="1840"/>
      <c r="AG13" s="1841"/>
      <c r="AH13" s="1842"/>
      <c r="AI13" s="1843"/>
      <c r="AJ13" s="1839"/>
      <c r="AK13" s="1836"/>
      <c r="AL13" s="1835"/>
      <c r="AM13" s="1836"/>
      <c r="AN13" s="1849"/>
      <c r="AO13" s="1877"/>
    </row>
    <row r="14" ht="18.25" customHeight="1">
      <c r="A14" s="1813"/>
      <c r="B14" s="1831">
        <v>43646</v>
      </c>
      <c r="C14" s="1832"/>
      <c r="D14" s="1848"/>
      <c r="E14" s="1834"/>
      <c r="F14" s="1835"/>
      <c r="G14" s="1836"/>
      <c r="H14" s="1835"/>
      <c r="I14" s="1837"/>
      <c r="J14" s="1835"/>
      <c r="K14" s="1836"/>
      <c r="L14" s="1835"/>
      <c r="M14" s="1836"/>
      <c r="N14" s="1835"/>
      <c r="O14" s="1838"/>
      <c r="P14" s="1839"/>
      <c r="Q14" s="1836"/>
      <c r="R14" s="1835"/>
      <c r="S14" s="1836"/>
      <c r="T14" s="1835"/>
      <c r="U14" s="1836"/>
      <c r="V14" s="1835"/>
      <c r="W14" s="1838"/>
      <c r="X14" s="1839"/>
      <c r="Y14" s="1836"/>
      <c r="Z14" s="1835"/>
      <c r="AA14" s="1836"/>
      <c r="AB14" s="1835"/>
      <c r="AC14" s="1836"/>
      <c r="AD14" s="1835"/>
      <c r="AE14" s="1838"/>
      <c r="AF14" s="1840"/>
      <c r="AG14" s="1841"/>
      <c r="AH14" s="1842"/>
      <c r="AI14" s="1843"/>
      <c r="AJ14" s="1839"/>
      <c r="AK14" s="1836"/>
      <c r="AL14" s="1835"/>
      <c r="AM14" s="1836"/>
      <c r="AN14" s="1849"/>
      <c r="AO14" s="1877"/>
    </row>
    <row r="15" ht="18.25" customHeight="1">
      <c r="A15" s="1813"/>
      <c r="B15" s="1831">
        <v>43673</v>
      </c>
      <c r="C15" s="1832"/>
      <c r="D15" s="1848"/>
      <c r="E15" s="1834"/>
      <c r="F15" s="1835"/>
      <c r="G15" s="1836"/>
      <c r="H15" s="1835"/>
      <c r="I15" s="1837"/>
      <c r="J15" s="1835"/>
      <c r="K15" s="1836"/>
      <c r="L15" s="1835"/>
      <c r="M15" s="1836"/>
      <c r="N15" s="1835"/>
      <c r="O15" s="1838"/>
      <c r="P15" s="1839"/>
      <c r="Q15" s="1836"/>
      <c r="R15" s="1835"/>
      <c r="S15" s="1836"/>
      <c r="T15" s="1835"/>
      <c r="U15" s="1836"/>
      <c r="V15" s="1835"/>
      <c r="W15" s="1838"/>
      <c r="X15" s="1839"/>
      <c r="Y15" s="1836"/>
      <c r="Z15" s="1835"/>
      <c r="AA15" s="1836"/>
      <c r="AB15" s="1835"/>
      <c r="AC15" s="1836"/>
      <c r="AD15" s="1835"/>
      <c r="AE15" s="1838"/>
      <c r="AF15" s="1840"/>
      <c r="AG15" s="1853"/>
      <c r="AH15" s="1854"/>
      <c r="AI15" s="1843"/>
      <c r="AJ15" s="1839"/>
      <c r="AK15" s="1836"/>
      <c r="AL15" s="1835"/>
      <c r="AM15" s="1836"/>
      <c r="AN15" s="1849"/>
      <c r="AO15" s="1877"/>
    </row>
    <row r="16" ht="18.25" customHeight="1">
      <c r="A16" s="1813"/>
      <c r="B16" s="1814">
        <v>43693</v>
      </c>
      <c r="C16" s="1815"/>
      <c r="D16" s="1846"/>
      <c r="E16" s="1817"/>
      <c r="F16" s="1818"/>
      <c r="G16" s="1819"/>
      <c r="H16" s="1818"/>
      <c r="I16" s="1820"/>
      <c r="J16" s="1818"/>
      <c r="K16" s="1819"/>
      <c r="L16" s="1818"/>
      <c r="M16" s="1819"/>
      <c r="N16" s="1818"/>
      <c r="O16" s="1821"/>
      <c r="P16" s="1822"/>
      <c r="Q16" s="1819"/>
      <c r="R16" s="1818"/>
      <c r="S16" s="1819"/>
      <c r="T16" s="1818"/>
      <c r="U16" s="1819"/>
      <c r="V16" s="1818"/>
      <c r="W16" s="1821"/>
      <c r="X16" s="1822"/>
      <c r="Y16" s="1819"/>
      <c r="Z16" s="1818"/>
      <c r="AA16" s="1819"/>
      <c r="AB16" s="1818"/>
      <c r="AC16" s="1819"/>
      <c r="AD16" s="1818"/>
      <c r="AE16" s="1821"/>
      <c r="AF16" s="1824"/>
      <c r="AG16" s="1847"/>
      <c r="AH16" s="1826"/>
      <c r="AI16" s="1827"/>
      <c r="AJ16" s="1822"/>
      <c r="AK16" s="1819"/>
      <c r="AL16" s="1818"/>
      <c r="AM16" s="1819"/>
      <c r="AN16" s="1828"/>
      <c r="AO16" s="1875"/>
    </row>
    <row r="17" ht="18.25" customHeight="1">
      <c r="A17" s="1813"/>
      <c r="B17" s="1798">
        <v>43837</v>
      </c>
      <c r="C17" s="1799"/>
      <c r="D17" s="1800">
        <v>73.3</v>
      </c>
      <c r="E17" s="1878">
        <v>180</v>
      </c>
      <c r="F17" s="1810">
        <v>39.2</v>
      </c>
      <c r="G17" s="1809">
        <v>5.3</v>
      </c>
      <c r="H17" s="1810">
        <v>68</v>
      </c>
      <c r="I17" s="1859">
        <v>0.07199999999999999</v>
      </c>
      <c r="J17" s="1810">
        <v>31</v>
      </c>
      <c r="K17" s="1809">
        <v>30</v>
      </c>
      <c r="L17" s="1810">
        <v>95</v>
      </c>
      <c r="M17" s="1809">
        <v>80</v>
      </c>
      <c r="N17" s="1810">
        <v>51</v>
      </c>
      <c r="O17" s="1860">
        <v>50</v>
      </c>
      <c r="P17" s="1807">
        <v>2</v>
      </c>
      <c r="Q17" s="1809">
        <v>3</v>
      </c>
      <c r="R17" s="1810">
        <v>3</v>
      </c>
      <c r="S17" s="1809">
        <v>3</v>
      </c>
      <c r="T17" s="1810">
        <v>3</v>
      </c>
      <c r="U17" s="1809">
        <v>2</v>
      </c>
      <c r="V17" s="1810">
        <v>2</v>
      </c>
      <c r="W17" s="1860">
        <v>18</v>
      </c>
      <c r="X17" s="1807">
        <v>63</v>
      </c>
      <c r="Y17" s="1809">
        <v>230</v>
      </c>
      <c r="Z17" s="1810">
        <v>188</v>
      </c>
      <c r="AA17" s="1809">
        <v>181</v>
      </c>
      <c r="AB17" s="1802"/>
      <c r="AC17" s="1803"/>
      <c r="AD17" s="1802"/>
      <c r="AE17" s="1805"/>
      <c r="AF17" s="1808">
        <v>3.391203703703704e-05</v>
      </c>
      <c r="AG17" s="1809">
        <v>11.5</v>
      </c>
      <c r="AH17" s="1810"/>
      <c r="AI17" s="1811">
        <v>0.0001956018518518518</v>
      </c>
      <c r="AJ17" s="1807">
        <v>82.5</v>
      </c>
      <c r="AK17" s="1809">
        <v>67</v>
      </c>
      <c r="AL17" s="1810">
        <v>8</v>
      </c>
      <c r="AM17" s="1809">
        <v>132</v>
      </c>
      <c r="AN17" s="1830">
        <v>82</v>
      </c>
      <c r="AO17" s="1874"/>
    </row>
    <row r="18" ht="18.25" customHeight="1">
      <c r="A18" s="1813"/>
      <c r="B18" s="1831">
        <v>43982</v>
      </c>
      <c r="C18" s="1832"/>
      <c r="D18" s="1848"/>
      <c r="E18" s="1834"/>
      <c r="F18" s="1835"/>
      <c r="G18" s="1836"/>
      <c r="H18" s="1835"/>
      <c r="I18" s="1837"/>
      <c r="J18" s="1835"/>
      <c r="K18" s="1836"/>
      <c r="L18" s="1835"/>
      <c r="M18" s="1836"/>
      <c r="N18" s="1835"/>
      <c r="O18" s="1838"/>
      <c r="P18" s="1839"/>
      <c r="Q18" s="1836"/>
      <c r="R18" s="1835"/>
      <c r="S18" s="1836"/>
      <c r="T18" s="1835"/>
      <c r="U18" s="1836"/>
      <c r="V18" s="1835"/>
      <c r="W18" s="1838"/>
      <c r="X18" s="1839"/>
      <c r="Y18" s="1836"/>
      <c r="Z18" s="1835"/>
      <c r="AA18" s="1836"/>
      <c r="AB18" s="1835"/>
      <c r="AC18" s="1836"/>
      <c r="AD18" s="1835"/>
      <c r="AE18" s="1838"/>
      <c r="AF18" s="1840"/>
      <c r="AG18" s="1841"/>
      <c r="AH18" s="1842"/>
      <c r="AI18" s="1843"/>
      <c r="AJ18" s="1839"/>
      <c r="AK18" s="1836"/>
      <c r="AL18" s="1835"/>
      <c r="AM18" s="1836"/>
      <c r="AN18" s="1849"/>
      <c r="AO18" s="1877"/>
    </row>
    <row r="19" ht="18.25" customHeight="1">
      <c r="A19" s="1813"/>
      <c r="B19" s="1831">
        <v>43983</v>
      </c>
      <c r="C19" s="1832"/>
      <c r="D19" s="1848"/>
      <c r="E19" s="1834"/>
      <c r="F19" s="1835"/>
      <c r="G19" s="1836"/>
      <c r="H19" s="1835"/>
      <c r="I19" s="1837"/>
      <c r="J19" s="1835"/>
      <c r="K19" s="1836"/>
      <c r="L19" s="1835"/>
      <c r="M19" s="1836"/>
      <c r="N19" s="1835"/>
      <c r="O19" s="1838"/>
      <c r="P19" s="1839"/>
      <c r="Q19" s="1836"/>
      <c r="R19" s="1835"/>
      <c r="S19" s="1836"/>
      <c r="T19" s="1835"/>
      <c r="U19" s="1836"/>
      <c r="V19" s="1835"/>
      <c r="W19" s="1838"/>
      <c r="X19" s="1839"/>
      <c r="Y19" s="1836"/>
      <c r="Z19" s="1835"/>
      <c r="AA19" s="1836"/>
      <c r="AB19" s="1842">
        <v>55.7</v>
      </c>
      <c r="AC19" s="1841">
        <v>43.7</v>
      </c>
      <c r="AD19" s="1835"/>
      <c r="AE19" s="1838"/>
      <c r="AF19" s="1840"/>
      <c r="AG19" s="1841"/>
      <c r="AH19" s="1842"/>
      <c r="AI19" s="1843"/>
      <c r="AJ19" s="1839"/>
      <c r="AK19" s="1836"/>
      <c r="AL19" s="1835"/>
      <c r="AM19" s="1836"/>
      <c r="AN19" s="1849"/>
      <c r="AO19" s="1877"/>
    </row>
    <row r="20" ht="18.25" customHeight="1">
      <c r="A20" s="1813"/>
      <c r="B20" s="1831">
        <v>44031</v>
      </c>
      <c r="C20" s="1832"/>
      <c r="D20" s="1848"/>
      <c r="E20" s="1834"/>
      <c r="F20" s="1835"/>
      <c r="G20" s="1836"/>
      <c r="H20" s="1835"/>
      <c r="I20" s="1837"/>
      <c r="J20" s="1835"/>
      <c r="K20" s="1836"/>
      <c r="L20" s="1835"/>
      <c r="M20" s="1836"/>
      <c r="N20" s="1835"/>
      <c r="O20" s="1838"/>
      <c r="P20" s="1839"/>
      <c r="Q20" s="1836"/>
      <c r="R20" s="1835"/>
      <c r="S20" s="1836"/>
      <c r="T20" s="1835"/>
      <c r="U20" s="1836"/>
      <c r="V20" s="1835"/>
      <c r="W20" s="1838"/>
      <c r="X20" s="1839"/>
      <c r="Y20" s="1836"/>
      <c r="Z20" s="1835"/>
      <c r="AA20" s="1836"/>
      <c r="AB20" s="1835"/>
      <c r="AC20" s="1836"/>
      <c r="AD20" s="1835"/>
      <c r="AE20" s="1838"/>
      <c r="AF20" s="1840"/>
      <c r="AG20" s="1841"/>
      <c r="AH20" s="1842"/>
      <c r="AI20" s="1843"/>
      <c r="AJ20" s="1839"/>
      <c r="AK20" s="1836"/>
      <c r="AL20" s="1835"/>
      <c r="AM20" s="1836"/>
      <c r="AN20" s="1849"/>
      <c r="AO20" s="1877"/>
    </row>
    <row r="21" ht="18.25" customHeight="1">
      <c r="A21" s="1813"/>
      <c r="B21" s="1831">
        <v>44034</v>
      </c>
      <c r="C21" s="1832"/>
      <c r="D21" s="1848"/>
      <c r="E21" s="1834"/>
      <c r="F21" s="1835"/>
      <c r="G21" s="1836"/>
      <c r="H21" s="1835"/>
      <c r="I21" s="1837"/>
      <c r="J21" s="1835"/>
      <c r="K21" s="1836"/>
      <c r="L21" s="1835"/>
      <c r="M21" s="1836"/>
      <c r="N21" s="1835"/>
      <c r="O21" s="1838"/>
      <c r="P21" s="1839"/>
      <c r="Q21" s="1836"/>
      <c r="R21" s="1835"/>
      <c r="S21" s="1836"/>
      <c r="T21" s="1835"/>
      <c r="U21" s="1836"/>
      <c r="V21" s="1835"/>
      <c r="W21" s="1838"/>
      <c r="X21" s="1839"/>
      <c r="Y21" s="1836"/>
      <c r="Z21" s="1835"/>
      <c r="AA21" s="1836"/>
      <c r="AB21" s="1835"/>
      <c r="AC21" s="1836"/>
      <c r="AD21" s="1835"/>
      <c r="AE21" s="1838"/>
      <c r="AF21" s="1840"/>
      <c r="AG21" s="1876"/>
      <c r="AH21" s="1842"/>
      <c r="AI21" s="1843"/>
      <c r="AJ21" s="1839"/>
      <c r="AK21" s="1836"/>
      <c r="AL21" s="1835"/>
      <c r="AM21" s="1836"/>
      <c r="AN21" s="1849"/>
      <c r="AO21" s="1877"/>
    </row>
    <row r="22" ht="18.25" customHeight="1">
      <c r="A22" s="1813"/>
      <c r="B22" s="1831">
        <v>44055</v>
      </c>
      <c r="C22" s="1832"/>
      <c r="D22" s="1848"/>
      <c r="E22" s="1834"/>
      <c r="F22" s="1835"/>
      <c r="G22" s="1836"/>
      <c r="H22" s="1835"/>
      <c r="I22" s="1837"/>
      <c r="J22" s="1835"/>
      <c r="K22" s="1836"/>
      <c r="L22" s="1835"/>
      <c r="M22" s="1836"/>
      <c r="N22" s="1835"/>
      <c r="O22" s="1838"/>
      <c r="P22" s="1839"/>
      <c r="Q22" s="1836"/>
      <c r="R22" s="1835"/>
      <c r="S22" s="1836"/>
      <c r="T22" s="1835"/>
      <c r="U22" s="1836"/>
      <c r="V22" s="1835"/>
      <c r="W22" s="1838"/>
      <c r="X22" s="1839"/>
      <c r="Y22" s="1836"/>
      <c r="Z22" s="1835"/>
      <c r="AA22" s="1836"/>
      <c r="AB22" s="1835"/>
      <c r="AC22" s="1836"/>
      <c r="AD22" s="1835"/>
      <c r="AE22" s="1838"/>
      <c r="AF22" s="1840"/>
      <c r="AG22" s="1841"/>
      <c r="AH22" s="1842"/>
      <c r="AI22" s="1843"/>
      <c r="AJ22" s="1839"/>
      <c r="AK22" s="1836"/>
      <c r="AL22" s="1835"/>
      <c r="AM22" s="1836"/>
      <c r="AN22" s="1849"/>
      <c r="AO22" s="1877"/>
    </row>
    <row r="23" ht="18.25" customHeight="1">
      <c r="A23" s="1813"/>
      <c r="B23" s="1831">
        <v>44041</v>
      </c>
      <c r="C23" s="1832"/>
      <c r="D23" s="1848"/>
      <c r="E23" s="1834"/>
      <c r="F23" s="1835"/>
      <c r="G23" s="1836"/>
      <c r="H23" s="1835"/>
      <c r="I23" s="1837"/>
      <c r="J23" s="1835"/>
      <c r="K23" s="1836"/>
      <c r="L23" s="1835"/>
      <c r="M23" s="1836"/>
      <c r="N23" s="1835"/>
      <c r="O23" s="1838"/>
      <c r="P23" s="1839"/>
      <c r="Q23" s="1836"/>
      <c r="R23" s="1835"/>
      <c r="S23" s="1836"/>
      <c r="T23" s="1835"/>
      <c r="U23" s="1836"/>
      <c r="V23" s="1835"/>
      <c r="W23" s="1838"/>
      <c r="X23" s="1839"/>
      <c r="Y23" s="1836"/>
      <c r="Z23" s="1835"/>
      <c r="AA23" s="1836"/>
      <c r="AB23" s="1835"/>
      <c r="AC23" s="1836"/>
      <c r="AD23" s="1835"/>
      <c r="AE23" s="1838"/>
      <c r="AF23" s="1840"/>
      <c r="AG23" s="1841"/>
      <c r="AH23" s="1842"/>
      <c r="AI23" s="1843"/>
      <c r="AJ23" s="1839"/>
      <c r="AK23" s="1836"/>
      <c r="AL23" s="1835"/>
      <c r="AM23" s="1836"/>
      <c r="AN23" s="1849"/>
      <c r="AO23" s="1877"/>
    </row>
    <row r="24" ht="18.25" customHeight="1">
      <c r="A24" s="1813"/>
      <c r="B24" s="1831">
        <v>44136</v>
      </c>
      <c r="C24" s="1832"/>
      <c r="D24" s="1833">
        <v>73.3</v>
      </c>
      <c r="E24" s="1834"/>
      <c r="F24" s="1835"/>
      <c r="G24" s="1836"/>
      <c r="H24" s="1835"/>
      <c r="I24" s="1837"/>
      <c r="J24" s="1842">
        <v>31</v>
      </c>
      <c r="K24" s="1841">
        <v>30</v>
      </c>
      <c r="L24" s="1842">
        <v>95</v>
      </c>
      <c r="M24" s="1836"/>
      <c r="N24" s="1842">
        <v>53</v>
      </c>
      <c r="O24" s="1850">
        <v>54</v>
      </c>
      <c r="P24" s="1839"/>
      <c r="Q24" s="1836"/>
      <c r="R24" s="1835"/>
      <c r="S24" s="1836"/>
      <c r="T24" s="1835"/>
      <c r="U24" s="1836"/>
      <c r="V24" s="1835"/>
      <c r="W24" s="1838"/>
      <c r="X24" s="1839"/>
      <c r="Y24" s="1836"/>
      <c r="Z24" s="1835"/>
      <c r="AA24" s="1836"/>
      <c r="AB24" s="1835"/>
      <c r="AC24" s="1836"/>
      <c r="AD24" s="1835"/>
      <c r="AE24" s="1838"/>
      <c r="AF24" s="1840"/>
      <c r="AG24" s="1841"/>
      <c r="AH24" s="1842"/>
      <c r="AI24" s="1843"/>
      <c r="AJ24" s="1839"/>
      <c r="AK24" s="1836"/>
      <c r="AL24" s="1835"/>
      <c r="AM24" s="1836"/>
      <c r="AN24" s="1849"/>
      <c r="AO24" s="1877"/>
    </row>
    <row r="25" ht="18.25" customHeight="1">
      <c r="A25" s="1813"/>
      <c r="B25" s="1814">
        <v>44167</v>
      </c>
      <c r="C25" s="1815"/>
      <c r="D25" s="1816">
        <v>76.40000000000001</v>
      </c>
      <c r="E25" s="1817"/>
      <c r="F25" s="1818"/>
      <c r="G25" s="1819"/>
      <c r="H25" s="1818"/>
      <c r="I25" s="1820"/>
      <c r="J25" s="1826">
        <v>31.5</v>
      </c>
      <c r="K25" s="1825">
        <v>31.5</v>
      </c>
      <c r="L25" s="1826">
        <v>93</v>
      </c>
      <c r="M25" s="1819"/>
      <c r="N25" s="1826">
        <v>56</v>
      </c>
      <c r="O25" s="1857">
        <v>55.5</v>
      </c>
      <c r="P25" s="1822"/>
      <c r="Q25" s="1819"/>
      <c r="R25" s="1818"/>
      <c r="S25" s="1819"/>
      <c r="T25" s="1818"/>
      <c r="U25" s="1819"/>
      <c r="V25" s="1818"/>
      <c r="W25" s="1821"/>
      <c r="X25" s="1822"/>
      <c r="Y25" s="1819"/>
      <c r="Z25" s="1818"/>
      <c r="AA25" s="1819"/>
      <c r="AB25" s="1818"/>
      <c r="AC25" s="1819"/>
      <c r="AD25" s="1818"/>
      <c r="AE25" s="1821"/>
      <c r="AF25" s="1824"/>
      <c r="AG25" s="1825"/>
      <c r="AH25" s="1826"/>
      <c r="AI25" s="1827"/>
      <c r="AJ25" s="1823">
        <v>84</v>
      </c>
      <c r="AK25" s="1825">
        <v>86</v>
      </c>
      <c r="AL25" s="1826">
        <v>14</v>
      </c>
      <c r="AM25" s="1825">
        <v>126</v>
      </c>
      <c r="AN25" s="1858">
        <v>91</v>
      </c>
      <c r="AO25" s="1875"/>
    </row>
    <row r="26" ht="18.25" customHeight="1">
      <c r="A26" s="1861"/>
      <c r="B26" s="1862">
        <v>44209</v>
      </c>
      <c r="C26" s="1799"/>
      <c r="D26" s="1800">
        <v>76.59999999999999</v>
      </c>
      <c r="E26" s="1801"/>
      <c r="F26" s="1802"/>
      <c r="G26" s="1803"/>
      <c r="H26" s="1802"/>
      <c r="I26" s="1804"/>
      <c r="J26" s="1802"/>
      <c r="K26" s="1803"/>
      <c r="L26" s="1802"/>
      <c r="M26" s="1803"/>
      <c r="N26" s="1802"/>
      <c r="O26" s="1805"/>
      <c r="P26" s="1806"/>
      <c r="Q26" s="1803"/>
      <c r="R26" s="1802"/>
      <c r="S26" s="1803"/>
      <c r="T26" s="1802"/>
      <c r="U26" s="1803"/>
      <c r="V26" s="1802"/>
      <c r="W26" s="1805"/>
      <c r="X26" s="1806"/>
      <c r="Y26" s="1803"/>
      <c r="Z26" s="1802"/>
      <c r="AA26" s="1803"/>
      <c r="AB26" s="1802"/>
      <c r="AC26" s="1803"/>
      <c r="AD26" s="1802"/>
      <c r="AE26" s="1805"/>
      <c r="AF26" s="1808"/>
      <c r="AG26" s="1809">
        <v>12.5</v>
      </c>
      <c r="AH26" s="1810">
        <v>177</v>
      </c>
      <c r="AI26" s="1811"/>
      <c r="AJ26" s="1807">
        <v>81.5</v>
      </c>
      <c r="AK26" s="1809">
        <v>86</v>
      </c>
      <c r="AL26" s="1810">
        <v>18</v>
      </c>
      <c r="AM26" s="1809">
        <v>131.5</v>
      </c>
      <c r="AN26" s="1810">
        <v>94.5</v>
      </c>
      <c r="AO26" s="1802"/>
    </row>
    <row r="27" ht="18.25" customHeight="1">
      <c r="A27" s="1861"/>
      <c r="B27" s="1863">
        <v>44258</v>
      </c>
      <c r="C27" s="1832"/>
      <c r="D27" s="1833">
        <v>76.7</v>
      </c>
      <c r="E27" s="1851">
        <v>181</v>
      </c>
      <c r="F27" s="1835"/>
      <c r="G27" s="1836"/>
      <c r="H27" s="1835"/>
      <c r="I27" s="1837"/>
      <c r="J27" t="s" s="1900">
        <v>499</v>
      </c>
      <c r="K27" t="s" s="1901">
        <v>500</v>
      </c>
      <c r="L27" t="s" s="1900">
        <v>501</v>
      </c>
      <c r="M27" s="1836"/>
      <c r="N27" t="s" s="1900">
        <v>502</v>
      </c>
      <c r="O27" t="s" s="1902">
        <v>503</v>
      </c>
      <c r="P27" s="1839"/>
      <c r="Q27" s="1836"/>
      <c r="R27" s="1835"/>
      <c r="S27" s="1836"/>
      <c r="T27" s="1835"/>
      <c r="U27" s="1836"/>
      <c r="V27" s="1835"/>
      <c r="W27" s="1838"/>
      <c r="X27" s="1839"/>
      <c r="Y27" s="1836"/>
      <c r="Z27" s="1835"/>
      <c r="AA27" s="1836"/>
      <c r="AB27" s="1835"/>
      <c r="AC27" s="1836"/>
      <c r="AD27" s="1835"/>
      <c r="AE27" s="1838"/>
      <c r="AF27" s="1840"/>
      <c r="AG27" s="1841"/>
      <c r="AH27" s="1842"/>
      <c r="AI27" s="1843"/>
      <c r="AJ27" s="1839"/>
      <c r="AK27" s="1836"/>
      <c r="AL27" s="1835"/>
      <c r="AM27" s="1836"/>
      <c r="AN27" s="1835"/>
      <c r="AO27" s="1835"/>
    </row>
    <row r="28" ht="18.25" customHeight="1">
      <c r="A28" s="1861"/>
      <c r="B28" s="1863">
        <v>44283</v>
      </c>
      <c r="C28" s="1832"/>
      <c r="D28" s="1848"/>
      <c r="E28" s="1834"/>
      <c r="F28" s="1835"/>
      <c r="G28" s="1836"/>
      <c r="H28" s="1835"/>
      <c r="I28" s="1837"/>
      <c r="J28" s="1835"/>
      <c r="K28" s="1836"/>
      <c r="L28" s="1835"/>
      <c r="M28" s="1836"/>
      <c r="N28" s="1835"/>
      <c r="O28" s="1838"/>
      <c r="P28" s="1839"/>
      <c r="Q28" s="1836"/>
      <c r="R28" s="1835"/>
      <c r="S28" s="1836"/>
      <c r="T28" s="1835"/>
      <c r="U28" s="1836"/>
      <c r="V28" s="1835"/>
      <c r="W28" s="1838"/>
      <c r="X28" s="1839"/>
      <c r="Y28" s="1836"/>
      <c r="Z28" s="1835"/>
      <c r="AA28" s="1836"/>
      <c r="AB28" s="1835"/>
      <c r="AC28" s="1836"/>
      <c r="AD28" s="1835"/>
      <c r="AE28" s="1838"/>
      <c r="AF28" s="1840"/>
      <c r="AG28" s="1841">
        <v>12.5</v>
      </c>
      <c r="AH28" s="1842"/>
      <c r="AI28" s="1843"/>
      <c r="AJ28" s="1844">
        <v>90</v>
      </c>
      <c r="AK28" s="1841">
        <v>80</v>
      </c>
      <c r="AL28" s="1842">
        <v>14</v>
      </c>
      <c r="AM28" s="1841">
        <v>138</v>
      </c>
      <c r="AN28" s="1842">
        <v>97</v>
      </c>
      <c r="AO28" s="1835"/>
    </row>
    <row r="29" ht="18.25" customHeight="1">
      <c r="A29" s="1861"/>
      <c r="B29" s="1863"/>
      <c r="C29" s="1832"/>
      <c r="D29" s="1848"/>
      <c r="E29" s="1834"/>
      <c r="F29" s="1835"/>
      <c r="G29" s="1836"/>
      <c r="H29" s="1835"/>
      <c r="I29" s="1837"/>
      <c r="J29" s="1835"/>
      <c r="K29" s="1836"/>
      <c r="L29" s="1835"/>
      <c r="M29" s="1836"/>
      <c r="N29" s="1835"/>
      <c r="O29" s="1838"/>
      <c r="P29" s="1839"/>
      <c r="Q29" s="1836"/>
      <c r="R29" s="1835"/>
      <c r="S29" s="1836"/>
      <c r="T29" s="1835"/>
      <c r="U29" s="1836"/>
      <c r="V29" s="1835"/>
      <c r="W29" s="1838"/>
      <c r="X29" s="1839"/>
      <c r="Y29" s="1836"/>
      <c r="Z29" s="1835"/>
      <c r="AA29" s="1836"/>
      <c r="AB29" s="1835"/>
      <c r="AC29" s="1836"/>
      <c r="AD29" s="1835"/>
      <c r="AE29" s="1838"/>
      <c r="AF29" s="1840"/>
      <c r="AG29" s="1841"/>
      <c r="AH29" s="1842"/>
      <c r="AI29" s="1843"/>
      <c r="AJ29" s="1839"/>
      <c r="AK29" s="1836"/>
      <c r="AL29" s="1835"/>
      <c r="AM29" s="1836"/>
      <c r="AN29" s="1835"/>
      <c r="AO29" s="1835"/>
    </row>
    <row r="30" ht="18.25" customHeight="1">
      <c r="A30" s="1861"/>
      <c r="B30" s="1863"/>
      <c r="C30" s="1832"/>
      <c r="D30" s="1848"/>
      <c r="E30" s="1834"/>
      <c r="F30" s="1835"/>
      <c r="G30" s="1836"/>
      <c r="H30" s="1835"/>
      <c r="I30" s="1837"/>
      <c r="J30" s="1835"/>
      <c r="K30" s="1836"/>
      <c r="L30" s="1835"/>
      <c r="M30" s="1836"/>
      <c r="N30" s="1835"/>
      <c r="O30" s="1838"/>
      <c r="P30" s="1839"/>
      <c r="Q30" s="1836"/>
      <c r="R30" s="1835"/>
      <c r="S30" s="1836"/>
      <c r="T30" s="1835"/>
      <c r="U30" s="1836"/>
      <c r="V30" s="1835"/>
      <c r="W30" s="1838"/>
      <c r="X30" s="1839"/>
      <c r="Y30" s="1836"/>
      <c r="Z30" s="1835"/>
      <c r="AA30" s="1836"/>
      <c r="AB30" s="1835"/>
      <c r="AC30" s="1836"/>
      <c r="AD30" s="1835"/>
      <c r="AE30" s="1838"/>
      <c r="AF30" s="1840"/>
      <c r="AG30" s="1841"/>
      <c r="AH30" s="1842"/>
      <c r="AI30" s="1843"/>
      <c r="AJ30" s="1839"/>
      <c r="AK30" s="1836"/>
      <c r="AL30" s="1835"/>
      <c r="AM30" s="1836"/>
      <c r="AN30" s="1835"/>
      <c r="AO30" s="1835"/>
    </row>
    <row r="31" ht="18.25" customHeight="1">
      <c r="A31" t="s" s="1864">
        <v>460</v>
      </c>
      <c r="B31" s="1865"/>
      <c r="C31" s="1866"/>
      <c r="D31" s="1842">
        <f>MAX(D4:D28)</f>
        <v>76.7</v>
      </c>
      <c r="E31" s="1841">
        <f>MAX(E4:E28)</f>
        <v>181</v>
      </c>
      <c r="F31" s="1842">
        <f>MAX(F4:F28)</f>
        <v>39.2</v>
      </c>
      <c r="G31" s="1841">
        <f>MAX(G4:G28)</f>
        <v>5.3</v>
      </c>
      <c r="H31" s="1842">
        <f>MAX(H4:H28)</f>
        <v>68</v>
      </c>
      <c r="I31" s="1852">
        <f>MAX(I4:I28)</f>
        <v>0.07199999999999999</v>
      </c>
      <c r="J31" s="1842">
        <f>MAX(J4:J28)</f>
        <v>31.5</v>
      </c>
      <c r="K31" s="1841">
        <f>MAX(K4:K28)</f>
        <v>31.5</v>
      </c>
      <c r="L31" s="1842">
        <f>MAX(L4:L28)</f>
        <v>95</v>
      </c>
      <c r="M31" s="1841">
        <f>MAX(M4:M28)</f>
        <v>80</v>
      </c>
      <c r="N31" s="1842">
        <f>MAX(N4:N28)</f>
        <v>56</v>
      </c>
      <c r="O31" s="1841">
        <f>MAX(O4:O28)</f>
        <v>55.5</v>
      </c>
      <c r="P31" s="1842">
        <f>MAX(P4:P28)</f>
        <v>2</v>
      </c>
      <c r="Q31" s="1841">
        <f>MAX(Q4:Q28)</f>
        <v>3</v>
      </c>
      <c r="R31" s="1842">
        <f>MAX(R4:R28)</f>
        <v>3</v>
      </c>
      <c r="S31" s="1841">
        <f>MAX(S4:S28)</f>
        <v>3</v>
      </c>
      <c r="T31" s="1842">
        <f>MAX(T4:T28)</f>
        <v>3</v>
      </c>
      <c r="U31" s="1841">
        <f>MAX(U4:U28)</f>
        <v>2</v>
      </c>
      <c r="V31" s="1842">
        <f>MAX(V4:V28)</f>
        <v>2</v>
      </c>
      <c r="W31" s="1841">
        <f>MAX(W4:W28)</f>
        <v>18</v>
      </c>
      <c r="X31" s="1842">
        <f>MAX(X4:X28)</f>
        <v>63</v>
      </c>
      <c r="Y31" s="1841">
        <f>MAX(Y4:Y28)</f>
        <v>230</v>
      </c>
      <c r="Z31" s="1842">
        <f>MAX(Z4:Z28)</f>
        <v>188</v>
      </c>
      <c r="AA31" s="1841">
        <f>MAX(AA4:AA28)</f>
        <v>181</v>
      </c>
      <c r="AB31" s="1842">
        <f>MAX(AB4:AB28)</f>
        <v>55.7</v>
      </c>
      <c r="AC31" s="1841">
        <f>MAX(AC4:AC28)</f>
        <v>43.7</v>
      </c>
      <c r="AD31" s="1842">
        <f>MAX(AD4:AD28)</f>
        <v>0</v>
      </c>
      <c r="AE31" s="1841">
        <f>MIN(AE4:AE30)</f>
        <v>0</v>
      </c>
      <c r="AF31" s="1867">
        <v>3.391203703703704e-05</v>
      </c>
      <c r="AG31" s="1841">
        <f>MAX(AG4:AG28)</f>
        <v>12.5</v>
      </c>
      <c r="AH31" s="1842">
        <f>MAX(AH4:AH28)</f>
        <v>177</v>
      </c>
      <c r="AI31" s="1868">
        <v>0.0001956018518518518</v>
      </c>
      <c r="AJ31" s="1842">
        <f>MAX(AJ4:AJ28)</f>
        <v>90</v>
      </c>
      <c r="AK31" s="1841">
        <f>MAX(AK4:AK28)</f>
        <v>86</v>
      </c>
      <c r="AL31" s="1842">
        <f>MAX(AL4:AL28)</f>
        <v>18</v>
      </c>
      <c r="AM31" s="1841">
        <f>MAX(AM4:AM28)</f>
        <v>138</v>
      </c>
      <c r="AN31" s="1842">
        <f>MAX(AN4:AN28)</f>
        <v>97</v>
      </c>
      <c r="AO31" s="1842">
        <f>MAX(AO4:AO28)</f>
        <v>0</v>
      </c>
    </row>
  </sheetData>
  <mergeCells count="8">
    <mergeCell ref="A1:AO1"/>
    <mergeCell ref="E2:O2"/>
    <mergeCell ref="P2:W2"/>
    <mergeCell ref="X2:AE2"/>
    <mergeCell ref="AF2:AI2"/>
    <mergeCell ref="A4:A28"/>
    <mergeCell ref="A31:B31"/>
    <mergeCell ref="AJ2:AO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16384" width="10" customWidth="1"/>
  </cols>
  <sheetData/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Q30"/>
  <sheetViews>
    <sheetView workbookViewId="0" showGridLines="0" defaultGridColor="1">
      <pane topLeftCell="D1" xSplit="3" ySplit="0" activePane="topRight" state="frozen"/>
    </sheetView>
  </sheetViews>
  <sheetFormatPr defaultColWidth="16.3333" defaultRowHeight="19.9" customHeight="1" outlineLevelRow="0" outlineLevelCol="0"/>
  <cols>
    <col min="1" max="2" width="16.3516" style="1903" customWidth="1"/>
    <col min="3" max="3" width="16.5" style="1903" customWidth="1"/>
    <col min="4" max="43" width="16.3516" style="1903" customWidth="1"/>
    <col min="44" max="16384" width="16.3516" style="1903" customWidth="1"/>
  </cols>
  <sheetData>
    <row r="1" ht="21.4" customHeight="1">
      <c r="A1" t="s" s="521">
        <v>415</v>
      </c>
      <c r="B1" t="s" s="522">
        <v>69</v>
      </c>
      <c r="C1" t="s" s="1333">
        <v>179</v>
      </c>
      <c r="D1" t="s" s="1334">
        <v>180</v>
      </c>
      <c r="E1" s="1335"/>
      <c r="F1" t="s" s="1334">
        <v>181</v>
      </c>
      <c r="G1" s="1335"/>
      <c r="H1" t="s" s="1334">
        <v>182</v>
      </c>
      <c r="I1" s="1335"/>
      <c r="J1" t="s" s="1334">
        <v>183</v>
      </c>
      <c r="K1" s="1335"/>
      <c r="L1" t="s" s="1334">
        <v>184</v>
      </c>
      <c r="M1" s="1335"/>
      <c r="N1" t="s" s="1334">
        <v>185</v>
      </c>
      <c r="O1" s="1335"/>
      <c r="P1" t="s" s="1334">
        <v>186</v>
      </c>
      <c r="Q1" s="1335"/>
      <c r="R1" t="s" s="1334">
        <v>187</v>
      </c>
      <c r="S1" s="1335"/>
      <c r="T1" t="s" s="1334">
        <v>188</v>
      </c>
      <c r="U1" s="1335"/>
      <c r="V1" s="1761"/>
      <c r="W1" s="1335"/>
      <c r="X1" s="1762"/>
      <c r="Y1" s="1335"/>
      <c r="Z1" s="1762"/>
      <c r="AA1" s="1335"/>
      <c r="AB1" s="1762"/>
      <c r="AC1" s="1335"/>
      <c r="AD1" s="1762"/>
      <c r="AE1" s="1335"/>
      <c r="AF1" s="1762"/>
      <c r="AG1" s="1335"/>
      <c r="AH1" s="1762"/>
      <c r="AI1" s="1335"/>
      <c r="AJ1" s="1762"/>
      <c r="AK1" s="1335"/>
      <c r="AL1" s="1762"/>
      <c r="AM1" s="1335"/>
      <c r="AN1" s="1762"/>
      <c r="AO1" s="1335"/>
      <c r="AP1" s="1762"/>
      <c r="AQ1" s="1335"/>
    </row>
    <row r="2" ht="21.4" customHeight="1">
      <c r="A2" s="533"/>
      <c r="B2" s="534"/>
      <c r="C2" t="s" s="1341">
        <v>194</v>
      </c>
      <c r="D2" s="1342"/>
      <c r="E2" s="1343"/>
      <c r="F2" s="1342"/>
      <c r="G2" s="1343"/>
      <c r="H2" s="1344"/>
      <c r="I2" s="1733"/>
      <c r="J2" s="1344"/>
      <c r="K2" s="1733"/>
      <c r="L2" s="1344"/>
      <c r="M2" s="1733"/>
      <c r="N2" s="1344"/>
      <c r="O2" s="1733"/>
      <c r="P2" s="1344"/>
      <c r="Q2" s="1733"/>
      <c r="R2" s="1344"/>
      <c r="S2" s="1733"/>
      <c r="T2" s="1344"/>
      <c r="U2" s="1733"/>
      <c r="V2" s="1764"/>
      <c r="W2" s="1733"/>
      <c r="X2" s="1344"/>
      <c r="Y2" s="1733"/>
      <c r="Z2" s="1344"/>
      <c r="AA2" s="1733"/>
      <c r="AB2" s="1344"/>
      <c r="AC2" s="1733"/>
      <c r="AD2" s="1344"/>
      <c r="AE2" s="1733"/>
      <c r="AF2" s="1344"/>
      <c r="AG2" s="1733"/>
      <c r="AH2" s="1344"/>
      <c r="AI2" s="1733"/>
      <c r="AJ2" s="1344"/>
      <c r="AK2" s="1733"/>
      <c r="AL2" s="1344"/>
      <c r="AM2" s="1733"/>
      <c r="AN2" s="1344"/>
      <c r="AO2" s="1733"/>
      <c r="AP2" s="1344"/>
      <c r="AQ2" s="1733"/>
    </row>
    <row r="3" ht="21.4" customHeight="1">
      <c r="A3" t="s" s="545">
        <v>109</v>
      </c>
      <c r="B3" s="546"/>
      <c r="C3" t="s" s="1349">
        <v>203</v>
      </c>
      <c r="D3" t="s" s="545">
        <v>204</v>
      </c>
      <c r="E3" t="s" s="1349">
        <v>205</v>
      </c>
      <c r="F3" t="s" s="545">
        <v>204</v>
      </c>
      <c r="G3" t="s" s="1349">
        <v>205</v>
      </c>
      <c r="H3" t="s" s="1350">
        <v>204</v>
      </c>
      <c r="I3" t="s" s="1736">
        <v>205</v>
      </c>
      <c r="J3" t="s" s="1350">
        <v>204</v>
      </c>
      <c r="K3" t="s" s="1736">
        <v>205</v>
      </c>
      <c r="L3" t="s" s="1350">
        <v>204</v>
      </c>
      <c r="M3" t="s" s="1736">
        <v>205</v>
      </c>
      <c r="N3" t="s" s="1350">
        <v>204</v>
      </c>
      <c r="O3" t="s" s="1736">
        <v>205</v>
      </c>
      <c r="P3" t="s" s="1350">
        <v>204</v>
      </c>
      <c r="Q3" t="s" s="1736">
        <v>205</v>
      </c>
      <c r="R3" t="s" s="1350">
        <v>204</v>
      </c>
      <c r="S3" t="s" s="1736">
        <v>205</v>
      </c>
      <c r="T3" t="s" s="1350">
        <v>204</v>
      </c>
      <c r="U3" t="s" s="1736">
        <v>205</v>
      </c>
      <c r="V3" t="s" s="1350">
        <v>204</v>
      </c>
      <c r="W3" t="s" s="1736">
        <v>205</v>
      </c>
      <c r="X3" t="s" s="1350">
        <v>204</v>
      </c>
      <c r="Y3" t="s" s="1736">
        <v>205</v>
      </c>
      <c r="Z3" t="s" s="1350">
        <v>204</v>
      </c>
      <c r="AA3" t="s" s="1736">
        <v>205</v>
      </c>
      <c r="AB3" t="s" s="1350">
        <v>204</v>
      </c>
      <c r="AC3" t="s" s="1736">
        <v>205</v>
      </c>
      <c r="AD3" t="s" s="1350">
        <v>204</v>
      </c>
      <c r="AE3" t="s" s="1736">
        <v>205</v>
      </c>
      <c r="AF3" t="s" s="1350">
        <v>204</v>
      </c>
      <c r="AG3" t="s" s="1736">
        <v>205</v>
      </c>
      <c r="AH3" t="s" s="1350">
        <v>204</v>
      </c>
      <c r="AI3" t="s" s="1736">
        <v>205</v>
      </c>
      <c r="AJ3" t="s" s="1350">
        <v>204</v>
      </c>
      <c r="AK3" t="s" s="1736">
        <v>205</v>
      </c>
      <c r="AL3" t="s" s="1350">
        <v>204</v>
      </c>
      <c r="AM3" t="s" s="1736">
        <v>205</v>
      </c>
      <c r="AN3" t="s" s="1350">
        <v>204</v>
      </c>
      <c r="AO3" t="s" s="1736">
        <v>205</v>
      </c>
      <c r="AP3" t="s" s="1350">
        <v>204</v>
      </c>
      <c r="AQ3" t="s" s="1736">
        <v>205</v>
      </c>
    </row>
    <row r="4" ht="20.1" customHeight="1">
      <c r="A4" s="1354">
        <f>SUM(D4:U4)</f>
        <v>0</v>
      </c>
      <c r="B4" t="s" s="556">
        <v>206</v>
      </c>
      <c r="C4" t="s" s="1351">
        <v>407</v>
      </c>
      <c r="D4" s="1354">
        <f>'1.Spieltag'!T5</f>
        <v>0</v>
      </c>
      <c r="E4" s="1355">
        <f>'1.Spieltag'!U5</f>
        <v>0</v>
      </c>
      <c r="F4" s="1354">
        <f>'2.Spieltag'!T4</f>
        <v>0</v>
      </c>
      <c r="G4" s="1355">
        <f>'2.Spieltag'!U4</f>
        <v>0</v>
      </c>
      <c r="H4" s="1354">
        <f>'3.Spieltag'!T4</f>
        <v>0</v>
      </c>
      <c r="I4" s="1355">
        <f>'3.Spieltag'!U4</f>
        <v>0</v>
      </c>
      <c r="J4" s="1354">
        <f>'4.Spieltag'!T4</f>
        <v>0</v>
      </c>
      <c r="K4" s="1355">
        <f>'4.Spieltag'!U4</f>
        <v>0</v>
      </c>
      <c r="L4" s="1354">
        <f>'5.Spieltag'!T4</f>
        <v>0</v>
      </c>
      <c r="M4" s="1355">
        <f>'5.Spieltag'!U4</f>
        <v>0</v>
      </c>
      <c r="N4" s="1354">
        <f>'6.Spieltag'!T4</f>
        <v>0</v>
      </c>
      <c r="O4" s="1355">
        <f>'6.Spieltag'!U4</f>
        <v>0</v>
      </c>
      <c r="P4" s="1354">
        <f>'7.Spieltag'!T4</f>
        <v>0</v>
      </c>
      <c r="Q4" s="1355">
        <f>'7.Spieltag'!U4</f>
        <v>0</v>
      </c>
      <c r="R4" s="1354">
        <f>'8.Spieltag'!T4</f>
        <v>0</v>
      </c>
      <c r="S4" s="1355">
        <f>'8.Spieltag'!U4</f>
        <v>0</v>
      </c>
      <c r="T4" s="1354">
        <f>'9.Spieltag'!T4</f>
        <v>0</v>
      </c>
      <c r="U4" s="1355">
        <f>'9.Spieltag'!U4</f>
        <v>0</v>
      </c>
      <c r="V4" s="1737"/>
      <c r="W4" s="1738"/>
      <c r="X4" s="1737"/>
      <c r="Y4" s="1738"/>
      <c r="Z4" s="1737"/>
      <c r="AA4" s="1738"/>
      <c r="AB4" s="1737"/>
      <c r="AC4" s="1738"/>
      <c r="AD4" s="1737"/>
      <c r="AE4" s="1738"/>
      <c r="AF4" s="1737"/>
      <c r="AG4" s="1738"/>
      <c r="AH4" s="1737"/>
      <c r="AI4" s="1738"/>
      <c r="AJ4" s="1737"/>
      <c r="AK4" s="1738"/>
      <c r="AL4" s="1737"/>
      <c r="AM4" s="1738"/>
      <c r="AN4" s="1737"/>
      <c r="AO4" s="1738"/>
      <c r="AP4" s="1737"/>
      <c r="AQ4" s="1738"/>
    </row>
    <row r="5" ht="20.1" customHeight="1">
      <c r="A5" s="1352">
        <f>SUM(D5:U5)</f>
        <v>0</v>
      </c>
      <c r="B5" s="567"/>
      <c r="C5" t="s" s="1351">
        <v>408</v>
      </c>
      <c r="D5" s="1352">
        <f>'1.Spieltag'!T6</f>
        <v>0</v>
      </c>
      <c r="E5" s="1353">
        <f>'1.Spieltag'!U6</f>
        <v>0</v>
      </c>
      <c r="F5" s="1352">
        <f>'2.Spieltag'!T5</f>
        <v>0</v>
      </c>
      <c r="G5" s="1353">
        <f>'2.Spieltag'!U5</f>
        <v>0</v>
      </c>
      <c r="H5" s="1352">
        <f>'3.Spieltag'!T5</f>
        <v>0</v>
      </c>
      <c r="I5" s="1353">
        <f>'3.Spieltag'!U5</f>
        <v>0</v>
      </c>
      <c r="J5" s="1352">
        <f>'4.Spieltag'!T5</f>
        <v>0</v>
      </c>
      <c r="K5" s="1353">
        <f>'4.Spieltag'!U5</f>
        <v>0</v>
      </c>
      <c r="L5" s="1352">
        <f>'5.Spieltag'!T5</f>
        <v>0</v>
      </c>
      <c r="M5" s="1353">
        <f>'5.Spieltag'!U5</f>
        <v>0</v>
      </c>
      <c r="N5" s="1352">
        <f>'6.Spieltag'!T5</f>
        <v>0</v>
      </c>
      <c r="O5" s="1353">
        <f>'6.Spieltag'!U5</f>
        <v>0</v>
      </c>
      <c r="P5" s="1352">
        <f>'7.Spieltag'!T5</f>
        <v>0</v>
      </c>
      <c r="Q5" s="1353">
        <f>'7.Spieltag'!U5</f>
        <v>0</v>
      </c>
      <c r="R5" s="1352">
        <f>'8.Spieltag'!T5</f>
        <v>0</v>
      </c>
      <c r="S5" s="1353">
        <f>'8.Spieltag'!U5</f>
        <v>0</v>
      </c>
      <c r="T5" s="1352">
        <f>'9.Spieltag'!T5</f>
        <v>0</v>
      </c>
      <c r="U5" s="1353">
        <f>'9.Spieltag'!U5</f>
        <v>0</v>
      </c>
      <c r="V5" s="1739"/>
      <c r="W5" s="1740"/>
      <c r="X5" s="1739"/>
      <c r="Y5" s="1740"/>
      <c r="Z5" s="1739"/>
      <c r="AA5" s="1740"/>
      <c r="AB5" s="1739"/>
      <c r="AC5" s="1740"/>
      <c r="AD5" s="1739"/>
      <c r="AE5" s="1740"/>
      <c r="AF5" s="1739"/>
      <c r="AG5" s="1740"/>
      <c r="AH5" s="1739"/>
      <c r="AI5" s="1740"/>
      <c r="AJ5" s="1739"/>
      <c r="AK5" s="1740"/>
      <c r="AL5" s="1739"/>
      <c r="AM5" s="1740"/>
      <c r="AN5" s="1739"/>
      <c r="AO5" s="1740"/>
      <c r="AP5" s="1739"/>
      <c r="AQ5" s="1740"/>
    </row>
    <row r="6" ht="20.1" customHeight="1">
      <c r="A6" s="1354">
        <f>SUM(D6:U6)</f>
        <v>0</v>
      </c>
      <c r="B6" s="567"/>
      <c r="C6" t="s" s="1351">
        <v>208</v>
      </c>
      <c r="D6" s="1354">
        <f>'1.Spieltag'!T7</f>
        <v>0</v>
      </c>
      <c r="E6" s="1355">
        <f>'1.Spieltag'!U7</f>
        <v>0</v>
      </c>
      <c r="F6" s="1354">
        <f>'2.Spieltag'!T6</f>
        <v>0</v>
      </c>
      <c r="G6" s="1355">
        <f>'2.Spieltag'!U6</f>
        <v>0</v>
      </c>
      <c r="H6" s="1354">
        <f>'3.Spieltag'!T6</f>
        <v>0</v>
      </c>
      <c r="I6" s="1355">
        <f>'3.Spieltag'!U6</f>
        <v>0</v>
      </c>
      <c r="J6" s="1354">
        <f>'4.Spieltag'!T6</f>
        <v>0</v>
      </c>
      <c r="K6" s="1355">
        <f>'4.Spieltag'!U6</f>
        <v>0</v>
      </c>
      <c r="L6" s="1354">
        <f>'5.Spieltag'!T6</f>
        <v>0</v>
      </c>
      <c r="M6" s="1355">
        <f>'5.Spieltag'!U6</f>
        <v>0</v>
      </c>
      <c r="N6" s="1354">
        <f>'6.Spieltag'!T6</f>
        <v>0</v>
      </c>
      <c r="O6" s="1355">
        <f>'6.Spieltag'!U6</f>
        <v>0</v>
      </c>
      <c r="P6" s="1354">
        <f>'7.Spieltag'!T6</f>
        <v>0</v>
      </c>
      <c r="Q6" s="1355">
        <f>'7.Spieltag'!U6</f>
        <v>0</v>
      </c>
      <c r="R6" s="1354">
        <f>'8.Spieltag'!T6</f>
        <v>0</v>
      </c>
      <c r="S6" s="1355">
        <f>'8.Spieltag'!U6</f>
        <v>0</v>
      </c>
      <c r="T6" s="1354">
        <f>'9.Spieltag'!T6</f>
        <v>0</v>
      </c>
      <c r="U6" s="1355">
        <f>'9.Spieltag'!U6</f>
        <v>0</v>
      </c>
      <c r="V6" s="1737"/>
      <c r="W6" s="1738"/>
      <c r="X6" s="1737"/>
      <c r="Y6" s="1738"/>
      <c r="Z6" s="1737"/>
      <c r="AA6" s="1738"/>
      <c r="AB6" s="1737"/>
      <c r="AC6" s="1738"/>
      <c r="AD6" s="1737"/>
      <c r="AE6" s="1738"/>
      <c r="AF6" s="1737"/>
      <c r="AG6" s="1738"/>
      <c r="AH6" s="1737"/>
      <c r="AI6" s="1738"/>
      <c r="AJ6" s="1737"/>
      <c r="AK6" s="1738"/>
      <c r="AL6" s="1737"/>
      <c r="AM6" s="1738"/>
      <c r="AN6" s="1737"/>
      <c r="AO6" s="1738"/>
      <c r="AP6" s="1737"/>
      <c r="AQ6" s="1738"/>
    </row>
    <row r="7" ht="20.1" customHeight="1">
      <c r="A7" s="1352">
        <f>SUM(D7:U7)</f>
        <v>0</v>
      </c>
      <c r="B7" s="567"/>
      <c r="C7" t="s" s="1351">
        <v>209</v>
      </c>
      <c r="D7" s="1352">
        <f>'1.Spieltag'!T8</f>
        <v>0</v>
      </c>
      <c r="E7" s="1353">
        <f>'1.Spieltag'!U8</f>
        <v>0</v>
      </c>
      <c r="F7" s="1352">
        <f>'2.Spieltag'!T7</f>
        <v>0</v>
      </c>
      <c r="G7" s="1353">
        <f>'2.Spieltag'!U7</f>
        <v>0</v>
      </c>
      <c r="H7" s="1352">
        <f>'3.Spieltag'!T7</f>
        <v>0</v>
      </c>
      <c r="I7" s="1353">
        <f>'3.Spieltag'!U7</f>
        <v>0</v>
      </c>
      <c r="J7" s="1352">
        <f>'4.Spieltag'!T7</f>
        <v>0</v>
      </c>
      <c r="K7" s="1353">
        <f>'4.Spieltag'!U7</f>
        <v>0</v>
      </c>
      <c r="L7" s="1352">
        <f>'5.Spieltag'!T7</f>
        <v>0</v>
      </c>
      <c r="M7" s="1353">
        <f>'5.Spieltag'!U7</f>
        <v>0</v>
      </c>
      <c r="N7" s="1352">
        <f>'6.Spieltag'!T7</f>
        <v>0</v>
      </c>
      <c r="O7" s="1353">
        <f>'6.Spieltag'!U7</f>
        <v>0</v>
      </c>
      <c r="P7" s="1352">
        <f>'7.Spieltag'!T7</f>
        <v>0</v>
      </c>
      <c r="Q7" s="1353">
        <f>'7.Spieltag'!U7</f>
        <v>0</v>
      </c>
      <c r="R7" s="1352">
        <f>'8.Spieltag'!T7</f>
        <v>0</v>
      </c>
      <c r="S7" s="1353">
        <f>'8.Spieltag'!U7</f>
        <v>0</v>
      </c>
      <c r="T7" s="1352">
        <f>'9.Spieltag'!T7</f>
        <v>0</v>
      </c>
      <c r="U7" s="1353">
        <f>'9.Spieltag'!U7</f>
        <v>0</v>
      </c>
      <c r="V7" s="1739"/>
      <c r="W7" s="1740"/>
      <c r="X7" s="1739"/>
      <c r="Y7" s="1740"/>
      <c r="Z7" s="1739"/>
      <c r="AA7" s="1740"/>
      <c r="AB7" s="1739"/>
      <c r="AC7" s="1740"/>
      <c r="AD7" s="1739"/>
      <c r="AE7" s="1740"/>
      <c r="AF7" s="1739"/>
      <c r="AG7" s="1740"/>
      <c r="AH7" s="1739"/>
      <c r="AI7" s="1740"/>
      <c r="AJ7" s="1739"/>
      <c r="AK7" s="1740"/>
      <c r="AL7" s="1739"/>
      <c r="AM7" s="1740"/>
      <c r="AN7" s="1739"/>
      <c r="AO7" s="1740"/>
      <c r="AP7" s="1739"/>
      <c r="AQ7" s="1740"/>
    </row>
    <row r="8" ht="20.1" customHeight="1">
      <c r="A8" s="1354">
        <f>SUM(D8:U8)</f>
        <v>0</v>
      </c>
      <c r="B8" s="567"/>
      <c r="C8" t="s" s="1351">
        <v>210</v>
      </c>
      <c r="D8" s="1354">
        <f>'1.Spieltag'!T9</f>
        <v>0</v>
      </c>
      <c r="E8" s="1355">
        <f>'1.Spieltag'!U9</f>
        <v>0</v>
      </c>
      <c r="F8" s="1354">
        <f>'2.Spieltag'!T8</f>
        <v>0</v>
      </c>
      <c r="G8" s="1355">
        <f>'2.Spieltag'!U8</f>
        <v>0</v>
      </c>
      <c r="H8" s="1354">
        <f>'3.Spieltag'!T8</f>
        <v>0</v>
      </c>
      <c r="I8" s="1355">
        <f>'3.Spieltag'!U8</f>
        <v>0</v>
      </c>
      <c r="J8" s="1354">
        <f>'4.Spieltag'!T8</f>
        <v>0</v>
      </c>
      <c r="K8" s="1355">
        <f>'4.Spieltag'!U8</f>
        <v>0</v>
      </c>
      <c r="L8" s="1354">
        <f>'5.Spieltag'!T8</f>
        <v>0</v>
      </c>
      <c r="M8" s="1355">
        <f>'5.Spieltag'!U8</f>
        <v>0</v>
      </c>
      <c r="N8" s="1354">
        <f>'6.Spieltag'!T8</f>
        <v>0</v>
      </c>
      <c r="O8" s="1355">
        <f>'6.Spieltag'!U8</f>
        <v>0</v>
      </c>
      <c r="P8" s="1354">
        <f>'7.Spieltag'!T8</f>
        <v>0</v>
      </c>
      <c r="Q8" s="1355">
        <f>'7.Spieltag'!U8</f>
        <v>0</v>
      </c>
      <c r="R8" s="1354">
        <f>'8.Spieltag'!T8</f>
        <v>0</v>
      </c>
      <c r="S8" s="1355">
        <f>'8.Spieltag'!U8</f>
        <v>0</v>
      </c>
      <c r="T8" s="1354">
        <f>'9.Spieltag'!T8</f>
        <v>0</v>
      </c>
      <c r="U8" s="1355">
        <f>'9.Spieltag'!U8</f>
        <v>0</v>
      </c>
      <c r="V8" s="1737"/>
      <c r="W8" s="1738"/>
      <c r="X8" s="1737"/>
      <c r="Y8" s="1738"/>
      <c r="Z8" s="1737"/>
      <c r="AA8" s="1738"/>
      <c r="AB8" s="1737"/>
      <c r="AC8" s="1738"/>
      <c r="AD8" s="1737"/>
      <c r="AE8" s="1738"/>
      <c r="AF8" s="1737"/>
      <c r="AG8" s="1738"/>
      <c r="AH8" s="1737"/>
      <c r="AI8" s="1738"/>
      <c r="AJ8" s="1737"/>
      <c r="AK8" s="1738"/>
      <c r="AL8" s="1737"/>
      <c r="AM8" s="1738"/>
      <c r="AN8" s="1737"/>
      <c r="AO8" s="1738"/>
      <c r="AP8" s="1737"/>
      <c r="AQ8" s="1738"/>
    </row>
    <row r="9" ht="20.1" customHeight="1">
      <c r="A9" s="1352">
        <f>SUM(D9:U9)</f>
        <v>0</v>
      </c>
      <c r="B9" s="567"/>
      <c r="C9" t="s" s="1351">
        <v>211</v>
      </c>
      <c r="D9" s="1352">
        <f>'1.Spieltag'!T10</f>
        <v>0</v>
      </c>
      <c r="E9" s="1353">
        <f>'1.Spieltag'!U10</f>
        <v>0</v>
      </c>
      <c r="F9" s="1352">
        <f>'2.Spieltag'!T9</f>
        <v>0</v>
      </c>
      <c r="G9" s="1353">
        <f>'2.Spieltag'!U9</f>
        <v>0</v>
      </c>
      <c r="H9" s="1352">
        <f>'3.Spieltag'!T9</f>
        <v>0</v>
      </c>
      <c r="I9" s="1353">
        <f>'3.Spieltag'!U9</f>
        <v>0</v>
      </c>
      <c r="J9" s="1352">
        <f>'4.Spieltag'!T9</f>
        <v>0</v>
      </c>
      <c r="K9" s="1353">
        <f>'4.Spieltag'!U9</f>
        <v>0</v>
      </c>
      <c r="L9" s="1352">
        <f>'5.Spieltag'!T9</f>
        <v>0</v>
      </c>
      <c r="M9" s="1353">
        <f>'5.Spieltag'!U9</f>
        <v>0</v>
      </c>
      <c r="N9" s="1352">
        <f>'6.Spieltag'!T9</f>
        <v>0</v>
      </c>
      <c r="O9" s="1353">
        <f>'6.Spieltag'!U9</f>
        <v>0</v>
      </c>
      <c r="P9" s="1352">
        <f>'7.Spieltag'!T9</f>
        <v>0</v>
      </c>
      <c r="Q9" s="1353">
        <f>'7.Spieltag'!U9</f>
        <v>0</v>
      </c>
      <c r="R9" s="1352">
        <f>'8.Spieltag'!T9</f>
        <v>0</v>
      </c>
      <c r="S9" s="1353">
        <f>'8.Spieltag'!U9</f>
        <v>0</v>
      </c>
      <c r="T9" s="1352">
        <f>'9.Spieltag'!T9</f>
        <v>0</v>
      </c>
      <c r="U9" s="1353">
        <f>'9.Spieltag'!U9</f>
        <v>0</v>
      </c>
      <c r="V9" s="1739"/>
      <c r="W9" s="1740"/>
      <c r="X9" s="1739"/>
      <c r="Y9" s="1740"/>
      <c r="Z9" s="1739"/>
      <c r="AA9" s="1740"/>
      <c r="AB9" s="1739"/>
      <c r="AC9" s="1740"/>
      <c r="AD9" s="1739"/>
      <c r="AE9" s="1740"/>
      <c r="AF9" s="1739"/>
      <c r="AG9" s="1740"/>
      <c r="AH9" s="1739"/>
      <c r="AI9" s="1740"/>
      <c r="AJ9" s="1739"/>
      <c r="AK9" s="1740"/>
      <c r="AL9" s="1739"/>
      <c r="AM9" s="1740"/>
      <c r="AN9" s="1739"/>
      <c r="AO9" s="1740"/>
      <c r="AP9" s="1739"/>
      <c r="AQ9" s="1740"/>
    </row>
    <row r="10" ht="20.45" customHeight="1">
      <c r="A10" s="1354">
        <f>SUM(D10:U10)</f>
        <v>0</v>
      </c>
      <c r="B10" s="574"/>
      <c r="C10" t="s" s="1356">
        <v>212</v>
      </c>
      <c r="D10" s="1354">
        <f>'1.Spieltag'!T11</f>
        <v>0</v>
      </c>
      <c r="E10" s="1355">
        <f>'1.Spieltag'!U11</f>
        <v>0</v>
      </c>
      <c r="F10" s="1354">
        <f>'2.Spieltag'!T10</f>
        <v>0</v>
      </c>
      <c r="G10" s="1355">
        <f>'2.Spieltag'!U10</f>
        <v>0</v>
      </c>
      <c r="H10" s="1354">
        <f>'3.Spieltag'!T10</f>
        <v>0</v>
      </c>
      <c r="I10" s="1355">
        <f>'3.Spieltag'!U10</f>
        <v>0</v>
      </c>
      <c r="J10" s="1354">
        <f>'4.Spieltag'!T10</f>
        <v>0</v>
      </c>
      <c r="K10" s="1355">
        <f>'4.Spieltag'!U10</f>
        <v>0</v>
      </c>
      <c r="L10" s="1354">
        <f>'5.Spieltag'!T10</f>
        <v>0</v>
      </c>
      <c r="M10" s="1355">
        <f>'5.Spieltag'!U10</f>
        <v>0</v>
      </c>
      <c r="N10" s="1354">
        <f>'6.Spieltag'!T10</f>
        <v>0</v>
      </c>
      <c r="O10" s="1355">
        <f>'6.Spieltag'!U10</f>
        <v>0</v>
      </c>
      <c r="P10" s="1354">
        <f>'7.Spieltag'!T10</f>
        <v>0</v>
      </c>
      <c r="Q10" s="1355">
        <f>'7.Spieltag'!U10</f>
        <v>0</v>
      </c>
      <c r="R10" s="1354">
        <f>'8.Spieltag'!T10</f>
        <v>0</v>
      </c>
      <c r="S10" s="1355">
        <f>'8.Spieltag'!U10</f>
        <v>0</v>
      </c>
      <c r="T10" s="1354">
        <f>'9.Spieltag'!T10</f>
        <v>0</v>
      </c>
      <c r="U10" s="1355">
        <f>'9.Spieltag'!U10</f>
        <v>0</v>
      </c>
      <c r="V10" s="1737"/>
      <c r="W10" s="1738"/>
      <c r="X10" s="1737"/>
      <c r="Y10" s="1738"/>
      <c r="Z10" s="1737"/>
      <c r="AA10" s="1738"/>
      <c r="AB10" s="1737"/>
      <c r="AC10" s="1738"/>
      <c r="AD10" s="1737"/>
      <c r="AE10" s="1738"/>
      <c r="AF10" s="1737"/>
      <c r="AG10" s="1738"/>
      <c r="AH10" s="1737"/>
      <c r="AI10" s="1738"/>
      <c r="AJ10" s="1737"/>
      <c r="AK10" s="1738"/>
      <c r="AL10" s="1737"/>
      <c r="AM10" s="1738"/>
      <c r="AN10" s="1737"/>
      <c r="AO10" s="1738"/>
      <c r="AP10" s="1737"/>
      <c r="AQ10" s="1738"/>
    </row>
    <row r="11" ht="8.45" customHeight="1">
      <c r="A11" s="576">
        <f>SUM(D11:I11)</f>
        <v>0</v>
      </c>
      <c r="B11" s="577"/>
      <c r="C11" s="1743"/>
      <c r="D11" s="1744"/>
      <c r="E11" s="1359"/>
      <c r="F11" s="1358"/>
      <c r="G11" s="1359"/>
      <c r="H11" s="1358"/>
      <c r="I11" s="1359"/>
      <c r="J11" s="1358"/>
      <c r="K11" s="1359"/>
      <c r="L11" s="1358"/>
      <c r="M11" s="1359"/>
      <c r="N11" s="1358"/>
      <c r="O11" s="1359"/>
      <c r="P11" s="1358"/>
      <c r="Q11" s="1359"/>
      <c r="R11" s="1358"/>
      <c r="S11" s="1359"/>
      <c r="T11" s="1358"/>
      <c r="U11" s="1359"/>
      <c r="V11" s="1358"/>
      <c r="W11" s="1359"/>
      <c r="X11" s="1358"/>
      <c r="Y11" s="1359"/>
      <c r="Z11" s="1358"/>
      <c r="AA11" s="1359"/>
      <c r="AB11" s="1358"/>
      <c r="AC11" s="1359"/>
      <c r="AD11" s="1358"/>
      <c r="AE11" s="1359"/>
      <c r="AF11" s="1358"/>
      <c r="AG11" s="1359"/>
      <c r="AH11" s="1358"/>
      <c r="AI11" s="1359"/>
      <c r="AJ11" s="1358"/>
      <c r="AK11" s="1359"/>
      <c r="AL11" s="1358"/>
      <c r="AM11" s="1359"/>
      <c r="AN11" s="1358"/>
      <c r="AO11" s="1359"/>
      <c r="AP11" s="1358"/>
      <c r="AQ11" s="1359"/>
    </row>
    <row r="12" ht="20.45" customHeight="1">
      <c r="A12" s="1352">
        <f>SUM(D12:U12)</f>
        <v>0</v>
      </c>
      <c r="B12" t="s" s="585">
        <v>213</v>
      </c>
      <c r="C12" t="s" s="1362">
        <v>82</v>
      </c>
      <c r="D12" s="1768"/>
      <c r="E12" s="1769"/>
      <c r="F12" s="1768"/>
      <c r="G12" s="1769"/>
      <c r="H12" s="1768"/>
      <c r="I12" s="1769"/>
      <c r="J12" s="1768"/>
      <c r="K12" s="1769"/>
      <c r="L12" s="1768"/>
      <c r="M12" s="1769"/>
      <c r="N12" s="1768"/>
      <c r="O12" s="1769"/>
      <c r="P12" s="1768"/>
      <c r="Q12" s="1769"/>
      <c r="R12" s="1768"/>
      <c r="S12" s="1769"/>
      <c r="T12" s="1768"/>
      <c r="U12" s="1769"/>
      <c r="V12" s="1768"/>
      <c r="W12" s="1769"/>
      <c r="X12" s="1768"/>
      <c r="Y12" s="1769"/>
      <c r="Z12" s="1768"/>
      <c r="AA12" s="1769"/>
      <c r="AB12" s="1768"/>
      <c r="AC12" s="1769"/>
      <c r="AD12" s="1768"/>
      <c r="AE12" s="1769"/>
      <c r="AF12" s="1768"/>
      <c r="AG12" s="1769"/>
      <c r="AH12" s="1768"/>
      <c r="AI12" s="1769"/>
      <c r="AJ12" s="1768"/>
      <c r="AK12" s="1769"/>
      <c r="AL12" s="1768"/>
      <c r="AM12" s="1769"/>
      <c r="AN12" s="1768"/>
      <c r="AO12" s="1769"/>
      <c r="AP12" s="1768"/>
      <c r="AQ12" s="1769"/>
    </row>
    <row r="13" ht="20.45" customHeight="1">
      <c r="A13" s="1354">
        <f>SUM(D13:U13)</f>
        <v>0</v>
      </c>
      <c r="B13" s="574"/>
      <c r="C13" t="s" s="1356">
        <v>76</v>
      </c>
      <c r="D13" s="1768"/>
      <c r="E13" s="1769"/>
      <c r="F13" s="1768"/>
      <c r="G13" s="1769"/>
      <c r="H13" s="1768"/>
      <c r="I13" s="1769"/>
      <c r="J13" s="1768"/>
      <c r="K13" s="1769"/>
      <c r="L13" s="1768"/>
      <c r="M13" s="1769"/>
      <c r="N13" s="1768"/>
      <c r="O13" s="1769"/>
      <c r="P13" s="1768"/>
      <c r="Q13" s="1769"/>
      <c r="R13" s="1768"/>
      <c r="S13" s="1769"/>
      <c r="T13" s="1768"/>
      <c r="U13" s="1769"/>
      <c r="V13" s="1768"/>
      <c r="W13" s="1769"/>
      <c r="X13" s="1768"/>
      <c r="Y13" s="1769"/>
      <c r="Z13" s="1768"/>
      <c r="AA13" s="1769"/>
      <c r="AB13" s="1768"/>
      <c r="AC13" s="1769"/>
      <c r="AD13" s="1768"/>
      <c r="AE13" s="1769"/>
      <c r="AF13" s="1768"/>
      <c r="AG13" s="1769"/>
      <c r="AH13" s="1768"/>
      <c r="AI13" s="1769"/>
      <c r="AJ13" s="1768"/>
      <c r="AK13" s="1769"/>
      <c r="AL13" s="1768"/>
      <c r="AM13" s="1769"/>
      <c r="AN13" s="1768"/>
      <c r="AO13" s="1769"/>
      <c r="AP13" s="1768"/>
      <c r="AQ13" s="1769"/>
    </row>
    <row r="14" ht="8.45" customHeight="1">
      <c r="A14" s="576">
        <f>SUM(D14:I14)</f>
        <v>0</v>
      </c>
      <c r="B14" s="577"/>
      <c r="C14" s="1743"/>
      <c r="D14" s="1744"/>
      <c r="E14" s="1359"/>
      <c r="F14" s="1358"/>
      <c r="G14" s="1359"/>
      <c r="H14" s="1358"/>
      <c r="I14" s="1359"/>
      <c r="J14" s="1358"/>
      <c r="K14" s="1359"/>
      <c r="L14" s="1358"/>
      <c r="M14" s="1359"/>
      <c r="N14" s="1358"/>
      <c r="O14" s="1359"/>
      <c r="P14" s="1358"/>
      <c r="Q14" s="1359"/>
      <c r="R14" s="1358"/>
      <c r="S14" s="1359"/>
      <c r="T14" s="1358"/>
      <c r="U14" s="1359"/>
      <c r="V14" s="1358"/>
      <c r="W14" s="1359"/>
      <c r="X14" s="1358"/>
      <c r="Y14" s="1359"/>
      <c r="Z14" s="1358"/>
      <c r="AA14" s="1359"/>
      <c r="AB14" s="1358"/>
      <c r="AC14" s="1359"/>
      <c r="AD14" s="1358"/>
      <c r="AE14" s="1359"/>
      <c r="AF14" s="1358"/>
      <c r="AG14" s="1359"/>
      <c r="AH14" s="1358"/>
      <c r="AI14" s="1359"/>
      <c r="AJ14" s="1358"/>
      <c r="AK14" s="1359"/>
      <c r="AL14" s="1358"/>
      <c r="AM14" s="1359"/>
      <c r="AN14" s="1358"/>
      <c r="AO14" s="1359"/>
      <c r="AP14" s="1358"/>
      <c r="AQ14" s="1359"/>
    </row>
    <row r="15" ht="20.45" customHeight="1">
      <c r="A15" s="1352">
        <f>SUM(D15:U15)</f>
        <v>0</v>
      </c>
      <c r="B15" t="s" s="585">
        <v>214</v>
      </c>
      <c r="C15" t="s" s="1362">
        <v>215</v>
      </c>
      <c r="D15" s="1352">
        <f>'1.Spieltag'!T16</f>
        <v>0</v>
      </c>
      <c r="E15" s="1353">
        <f>'1.Spieltag'!U16</f>
        <v>0</v>
      </c>
      <c r="F15" s="1352">
        <f>'2.Spieltag'!T15</f>
        <v>0</v>
      </c>
      <c r="G15" s="1353">
        <f>'2.Spieltag'!U15</f>
        <v>0</v>
      </c>
      <c r="H15" s="1352">
        <f>'3.Spieltag'!T15</f>
        <v>0</v>
      </c>
      <c r="I15" s="1353">
        <f>'3.Spieltag'!U15</f>
        <v>0</v>
      </c>
      <c r="J15" s="1352">
        <f>'4.Spieltag'!T15</f>
        <v>0</v>
      </c>
      <c r="K15" s="1353">
        <f>'4.Spieltag'!U15</f>
        <v>0</v>
      </c>
      <c r="L15" s="1352">
        <f>'5.Spieltag'!T15</f>
        <v>0</v>
      </c>
      <c r="M15" s="1353">
        <f>'5.Spieltag'!U15</f>
        <v>0</v>
      </c>
      <c r="N15" s="1352">
        <f>'6.Spieltag'!T15</f>
        <v>0</v>
      </c>
      <c r="O15" s="1353">
        <f>'6.Spieltag'!U15</f>
        <v>0</v>
      </c>
      <c r="P15" s="1352">
        <f>'7.Spieltag'!T15</f>
        <v>0</v>
      </c>
      <c r="Q15" s="1353">
        <f>'7.Spieltag'!U15</f>
        <v>0</v>
      </c>
      <c r="R15" s="1352">
        <f>'8.Spieltag'!T15</f>
        <v>0</v>
      </c>
      <c r="S15" s="1353">
        <f>'8.Spieltag'!U15</f>
        <v>0</v>
      </c>
      <c r="T15" s="1352">
        <f>'9.Spieltag'!T15</f>
        <v>0</v>
      </c>
      <c r="U15" s="1353">
        <f>'9.Spieltag'!U15</f>
        <v>0</v>
      </c>
      <c r="V15" s="1739"/>
      <c r="W15" s="1740"/>
      <c r="X15" s="1739"/>
      <c r="Y15" s="1740"/>
      <c r="Z15" s="1739"/>
      <c r="AA15" s="1740"/>
      <c r="AB15" s="1739"/>
      <c r="AC15" s="1740"/>
      <c r="AD15" s="1739"/>
      <c r="AE15" s="1740"/>
      <c r="AF15" s="1739"/>
      <c r="AG15" s="1740"/>
      <c r="AH15" s="1739"/>
      <c r="AI15" s="1740"/>
      <c r="AJ15" s="1739"/>
      <c r="AK15" s="1740"/>
      <c r="AL15" s="1739"/>
      <c r="AM15" s="1740"/>
      <c r="AN15" s="1739"/>
      <c r="AO15" s="1740"/>
      <c r="AP15" s="1739"/>
      <c r="AQ15" s="1740"/>
    </row>
    <row r="16" ht="20.1" customHeight="1">
      <c r="A16" s="1354">
        <f>SUM(D16:U16)</f>
        <v>0</v>
      </c>
      <c r="B16" s="567"/>
      <c r="C16" t="s" s="1351">
        <v>216</v>
      </c>
      <c r="D16" s="1354">
        <f>'1.Spieltag'!T17</f>
        <v>0</v>
      </c>
      <c r="E16" s="1355">
        <f>'1.Spieltag'!U17</f>
        <v>0</v>
      </c>
      <c r="F16" s="1354">
        <f>'2.Spieltag'!T16</f>
        <v>0</v>
      </c>
      <c r="G16" s="1355">
        <f>'2.Spieltag'!U16</f>
        <v>0</v>
      </c>
      <c r="H16" s="1354">
        <f>'3.Spieltag'!T16</f>
        <v>0</v>
      </c>
      <c r="I16" s="1355">
        <f>'3.Spieltag'!U16</f>
        <v>0</v>
      </c>
      <c r="J16" s="1354">
        <f>'4.Spieltag'!T16</f>
        <v>0</v>
      </c>
      <c r="K16" s="1355">
        <f>'4.Spieltag'!U16</f>
        <v>0</v>
      </c>
      <c r="L16" s="1354">
        <f>'5.Spieltag'!T16</f>
        <v>0</v>
      </c>
      <c r="M16" s="1355">
        <f>'5.Spieltag'!U16</f>
        <v>0</v>
      </c>
      <c r="N16" s="1354">
        <f>'6.Spieltag'!T16</f>
        <v>0</v>
      </c>
      <c r="O16" s="1355">
        <f>'6.Spieltag'!U16</f>
        <v>0</v>
      </c>
      <c r="P16" s="1354">
        <f>'7.Spieltag'!T16</f>
        <v>0</v>
      </c>
      <c r="Q16" s="1355">
        <f>'7.Spieltag'!U16</f>
        <v>0</v>
      </c>
      <c r="R16" s="1354">
        <f>'8.Spieltag'!T16</f>
        <v>0</v>
      </c>
      <c r="S16" s="1355">
        <f>'8.Spieltag'!U16</f>
        <v>0</v>
      </c>
      <c r="T16" s="1354">
        <f>'9.Spieltag'!T16</f>
        <v>0</v>
      </c>
      <c r="U16" s="1355">
        <f>'9.Spieltag'!U16</f>
        <v>0</v>
      </c>
      <c r="V16" s="1737"/>
      <c r="W16" s="1738"/>
      <c r="X16" s="1737"/>
      <c r="Y16" s="1738"/>
      <c r="Z16" s="1737"/>
      <c r="AA16" s="1738"/>
      <c r="AB16" s="1737"/>
      <c r="AC16" s="1738"/>
      <c r="AD16" s="1737"/>
      <c r="AE16" s="1738"/>
      <c r="AF16" s="1737"/>
      <c r="AG16" s="1738"/>
      <c r="AH16" s="1737"/>
      <c r="AI16" s="1738"/>
      <c r="AJ16" s="1737"/>
      <c r="AK16" s="1738"/>
      <c r="AL16" s="1737"/>
      <c r="AM16" s="1738"/>
      <c r="AN16" s="1737"/>
      <c r="AO16" s="1738"/>
      <c r="AP16" s="1737"/>
      <c r="AQ16" s="1738"/>
    </row>
    <row r="17" ht="20.45" customHeight="1">
      <c r="A17" s="1352">
        <f>SUM(D17:U17)</f>
        <v>0</v>
      </c>
      <c r="B17" s="574"/>
      <c r="C17" t="s" s="1356">
        <v>217</v>
      </c>
      <c r="D17" s="1352">
        <f>'1.Spieltag'!T18</f>
        <v>0</v>
      </c>
      <c r="E17" s="1353">
        <f>'1.Spieltag'!U18</f>
        <v>0</v>
      </c>
      <c r="F17" s="1352">
        <f>'2.Spieltag'!T17</f>
        <v>0</v>
      </c>
      <c r="G17" s="1353">
        <f>'2.Spieltag'!U17</f>
        <v>0</v>
      </c>
      <c r="H17" s="1352">
        <f>'3.Spieltag'!T17</f>
        <v>0</v>
      </c>
      <c r="I17" s="1353">
        <f>'3.Spieltag'!U17</f>
        <v>0</v>
      </c>
      <c r="J17" s="1352">
        <f>'4.Spieltag'!T17</f>
        <v>0</v>
      </c>
      <c r="K17" s="1353">
        <f>'4.Spieltag'!U17</f>
        <v>0</v>
      </c>
      <c r="L17" s="1352">
        <f>'5.Spieltag'!T17</f>
        <v>0</v>
      </c>
      <c r="M17" s="1353">
        <f>'5.Spieltag'!U17</f>
        <v>0</v>
      </c>
      <c r="N17" s="1352">
        <f>'6.Spieltag'!T17</f>
        <v>0</v>
      </c>
      <c r="O17" s="1353">
        <f>'6.Spieltag'!U17</f>
        <v>0</v>
      </c>
      <c r="P17" s="1352">
        <f>'7.Spieltag'!T17</f>
        <v>0</v>
      </c>
      <c r="Q17" s="1353">
        <f>'7.Spieltag'!U17</f>
        <v>0</v>
      </c>
      <c r="R17" s="1352">
        <f>'8.Spieltag'!T17</f>
        <v>0</v>
      </c>
      <c r="S17" s="1353">
        <f>'8.Spieltag'!U17</f>
        <v>0</v>
      </c>
      <c r="T17" s="1352">
        <f>'9.Spieltag'!T17</f>
        <v>0</v>
      </c>
      <c r="U17" s="1353">
        <f>'9.Spieltag'!U17</f>
        <v>0</v>
      </c>
      <c r="V17" s="1739"/>
      <c r="W17" s="1740"/>
      <c r="X17" s="1739"/>
      <c r="Y17" s="1740"/>
      <c r="Z17" s="1739"/>
      <c r="AA17" s="1740"/>
      <c r="AB17" s="1739"/>
      <c r="AC17" s="1740"/>
      <c r="AD17" s="1739"/>
      <c r="AE17" s="1740"/>
      <c r="AF17" s="1739"/>
      <c r="AG17" s="1740"/>
      <c r="AH17" s="1739"/>
      <c r="AI17" s="1740"/>
      <c r="AJ17" s="1739"/>
      <c r="AK17" s="1740"/>
      <c r="AL17" s="1739"/>
      <c r="AM17" s="1740"/>
      <c r="AN17" s="1739"/>
      <c r="AO17" s="1740"/>
      <c r="AP17" s="1739"/>
      <c r="AQ17" s="1740"/>
    </row>
    <row r="18" ht="8.45" customHeight="1">
      <c r="A18" s="576">
        <f>SUM(D18:I18)</f>
        <v>0</v>
      </c>
      <c r="B18" s="577"/>
      <c r="C18" s="1743"/>
      <c r="D18" s="1744"/>
      <c r="E18" s="1359"/>
      <c r="F18" s="1358"/>
      <c r="G18" s="1359"/>
      <c r="H18" s="1358"/>
      <c r="I18" s="1359"/>
      <c r="J18" s="1358"/>
      <c r="K18" s="1359"/>
      <c r="L18" s="1358"/>
      <c r="M18" s="1359"/>
      <c r="N18" s="1358"/>
      <c r="O18" s="1359"/>
      <c r="P18" s="1358"/>
      <c r="Q18" s="1359"/>
      <c r="R18" s="1358"/>
      <c r="S18" s="1359"/>
      <c r="T18" s="1358"/>
      <c r="U18" s="1359"/>
      <c r="V18" s="1358"/>
      <c r="W18" s="1359"/>
      <c r="X18" s="1358"/>
      <c r="Y18" s="1359"/>
      <c r="Z18" s="1358"/>
      <c r="AA18" s="1359"/>
      <c r="AB18" s="1358"/>
      <c r="AC18" s="1359"/>
      <c r="AD18" s="1358"/>
      <c r="AE18" s="1359"/>
      <c r="AF18" s="1358"/>
      <c r="AG18" s="1359"/>
      <c r="AH18" s="1358"/>
      <c r="AI18" s="1359"/>
      <c r="AJ18" s="1358"/>
      <c r="AK18" s="1359"/>
      <c r="AL18" s="1358"/>
      <c r="AM18" s="1359"/>
      <c r="AN18" s="1358"/>
      <c r="AO18" s="1359"/>
      <c r="AP18" s="1358"/>
      <c r="AQ18" s="1359"/>
    </row>
    <row r="19" ht="20.45" customHeight="1">
      <c r="A19" s="1354">
        <f>SUM(D19:U19)</f>
        <v>0</v>
      </c>
      <c r="B19" t="s" s="585">
        <v>218</v>
      </c>
      <c r="C19" t="s" s="1362">
        <v>52</v>
      </c>
      <c r="D19" s="1354">
        <f>'1.Spieltag'!T20</f>
        <v>0</v>
      </c>
      <c r="E19" s="1355">
        <f>'1.Spieltag'!U20</f>
        <v>0</v>
      </c>
      <c r="F19" s="1354">
        <f>'2.Spieltag'!T19</f>
        <v>0</v>
      </c>
      <c r="G19" s="1355">
        <f>'2.Spieltag'!U19</f>
        <v>0</v>
      </c>
      <c r="H19" s="1354">
        <f>'3.Spieltag'!T19</f>
        <v>0</v>
      </c>
      <c r="I19" s="1355">
        <f>'3.Spieltag'!U19</f>
        <v>0</v>
      </c>
      <c r="J19" s="1354">
        <f>'4.Spieltag'!T19</f>
        <v>0</v>
      </c>
      <c r="K19" s="1355">
        <f>'4.Spieltag'!U19</f>
        <v>0</v>
      </c>
      <c r="L19" s="1354">
        <f>'5.Spieltag'!T19</f>
        <v>0</v>
      </c>
      <c r="M19" s="1355">
        <f>'5.Spieltag'!U19</f>
        <v>0</v>
      </c>
      <c r="N19" s="1354">
        <f>'6.Spieltag'!T19</f>
        <v>0</v>
      </c>
      <c r="O19" s="1355">
        <f>'6.Spieltag'!U19</f>
        <v>0</v>
      </c>
      <c r="P19" s="1354">
        <f>'7.Spieltag'!T19</f>
        <v>0</v>
      </c>
      <c r="Q19" s="1355">
        <f>'7.Spieltag'!U19</f>
        <v>0</v>
      </c>
      <c r="R19" s="1354">
        <f>'8.Spieltag'!T19</f>
        <v>0</v>
      </c>
      <c r="S19" s="1355">
        <f>'8.Spieltag'!U19</f>
        <v>0</v>
      </c>
      <c r="T19" s="1354">
        <f>'9.Spieltag'!T19</f>
        <v>0</v>
      </c>
      <c r="U19" s="1355">
        <f>'9.Spieltag'!U19</f>
        <v>0</v>
      </c>
      <c r="V19" s="1737"/>
      <c r="W19" s="1738"/>
      <c r="X19" s="1737"/>
      <c r="Y19" s="1738"/>
      <c r="Z19" s="1737"/>
      <c r="AA19" s="1738"/>
      <c r="AB19" s="1737"/>
      <c r="AC19" s="1738"/>
      <c r="AD19" s="1737"/>
      <c r="AE19" s="1738"/>
      <c r="AF19" s="1737"/>
      <c r="AG19" s="1738"/>
      <c r="AH19" s="1737"/>
      <c r="AI19" s="1738"/>
      <c r="AJ19" s="1737"/>
      <c r="AK19" s="1738"/>
      <c r="AL19" s="1737"/>
      <c r="AM19" s="1738"/>
      <c r="AN19" s="1737"/>
      <c r="AO19" s="1738"/>
      <c r="AP19" s="1737"/>
      <c r="AQ19" s="1738"/>
    </row>
    <row r="20" ht="20.1" customHeight="1">
      <c r="A20" s="1352">
        <f>SUM(D20:U20)</f>
        <v>2</v>
      </c>
      <c r="B20" s="567"/>
      <c r="C20" t="s" s="1366">
        <v>219</v>
      </c>
      <c r="D20" s="1352">
        <f>'1.Spieltag'!T21</f>
        <v>0</v>
      </c>
      <c r="E20" s="1353">
        <f>'1.Spieltag'!U21</f>
        <v>0</v>
      </c>
      <c r="F20" s="1352">
        <f>'2.Spieltag'!T20</f>
        <v>0</v>
      </c>
      <c r="G20" s="1353">
        <f>'2.Spieltag'!U20</f>
        <v>0</v>
      </c>
      <c r="H20" s="1352">
        <f>'3.Spieltag'!T20</f>
        <v>1</v>
      </c>
      <c r="I20" s="1353">
        <f>'3.Spieltag'!U20</f>
        <v>0</v>
      </c>
      <c r="J20" s="1352">
        <f>'4.Spieltag'!T20</f>
        <v>0</v>
      </c>
      <c r="K20" s="1353">
        <f>'4.Spieltag'!U20</f>
        <v>0</v>
      </c>
      <c r="L20" s="1352">
        <f>'5.Spieltag'!T20</f>
        <v>0</v>
      </c>
      <c r="M20" s="1353">
        <f>'5.Spieltag'!U20</f>
        <v>1</v>
      </c>
      <c r="N20" s="1352">
        <f>'6.Spieltag'!T20</f>
        <v>0</v>
      </c>
      <c r="O20" s="1353">
        <f>'6.Spieltag'!U20</f>
        <v>0</v>
      </c>
      <c r="P20" s="1352">
        <f>'7.Spieltag'!T20</f>
        <v>0</v>
      </c>
      <c r="Q20" s="1353">
        <f>'7.Spieltag'!U20</f>
        <v>0</v>
      </c>
      <c r="R20" s="1352">
        <f>'8.Spieltag'!T20</f>
        <v>0</v>
      </c>
      <c r="S20" s="1353">
        <f>'8.Spieltag'!U20</f>
        <v>0</v>
      </c>
      <c r="T20" s="1352">
        <f>'9.Spieltag'!T20</f>
        <v>0</v>
      </c>
      <c r="U20" s="1353">
        <f>'9.Spieltag'!U20</f>
        <v>0</v>
      </c>
      <c r="V20" s="1739"/>
      <c r="W20" s="1740"/>
      <c r="X20" s="1739"/>
      <c r="Y20" s="1740"/>
      <c r="Z20" s="1739"/>
      <c r="AA20" s="1740"/>
      <c r="AB20" s="1739"/>
      <c r="AC20" s="1740"/>
      <c r="AD20" s="1739"/>
      <c r="AE20" s="1740"/>
      <c r="AF20" s="1739"/>
      <c r="AG20" s="1740"/>
      <c r="AH20" s="1739"/>
      <c r="AI20" s="1740"/>
      <c r="AJ20" s="1739"/>
      <c r="AK20" s="1740"/>
      <c r="AL20" s="1739"/>
      <c r="AM20" s="1740"/>
      <c r="AN20" s="1739"/>
      <c r="AO20" s="1740"/>
      <c r="AP20" s="1739"/>
      <c r="AQ20" s="1740"/>
    </row>
    <row r="21" ht="20.1" customHeight="1">
      <c r="A21" s="1354">
        <f>SUM(D21:U21)</f>
        <v>0</v>
      </c>
      <c r="B21" s="567"/>
      <c r="C21" t="s" s="1366">
        <v>220</v>
      </c>
      <c r="D21" s="1354">
        <f>'1.Spieltag'!T22</f>
        <v>0</v>
      </c>
      <c r="E21" s="1355">
        <f>'1.Spieltag'!U22</f>
        <v>0</v>
      </c>
      <c r="F21" s="1354">
        <f>'2.Spieltag'!T21</f>
        <v>0</v>
      </c>
      <c r="G21" s="1355">
        <f>'2.Spieltag'!U21</f>
        <v>0</v>
      </c>
      <c r="H21" s="1354">
        <f>'3.Spieltag'!T21</f>
        <v>0</v>
      </c>
      <c r="I21" s="1355">
        <f>'3.Spieltag'!U21</f>
        <v>0</v>
      </c>
      <c r="J21" s="1354">
        <f>'4.Spieltag'!T21</f>
        <v>0</v>
      </c>
      <c r="K21" s="1355">
        <f>'4.Spieltag'!U21</f>
        <v>0</v>
      </c>
      <c r="L21" s="1354">
        <f>'5.Spieltag'!T21</f>
        <v>0</v>
      </c>
      <c r="M21" s="1355">
        <f>'5.Spieltag'!U21</f>
        <v>0</v>
      </c>
      <c r="N21" s="1354">
        <f>'6.Spieltag'!T21</f>
        <v>0</v>
      </c>
      <c r="O21" s="1355">
        <f>'6.Spieltag'!U21</f>
        <v>0</v>
      </c>
      <c r="P21" s="1354">
        <f>'7.Spieltag'!T21</f>
        <v>0</v>
      </c>
      <c r="Q21" s="1355">
        <f>'7.Spieltag'!U21</f>
        <v>0</v>
      </c>
      <c r="R21" s="1354">
        <f>'8.Spieltag'!T21</f>
        <v>0</v>
      </c>
      <c r="S21" s="1355">
        <f>'8.Spieltag'!U21</f>
        <v>0</v>
      </c>
      <c r="T21" s="1354">
        <f>'9.Spieltag'!T21</f>
        <v>0</v>
      </c>
      <c r="U21" s="1355">
        <f>'9.Spieltag'!U21</f>
        <v>0</v>
      </c>
      <c r="V21" s="1737"/>
      <c r="W21" s="1738"/>
      <c r="X21" s="1737"/>
      <c r="Y21" s="1738"/>
      <c r="Z21" s="1737"/>
      <c r="AA21" s="1738"/>
      <c r="AB21" s="1737"/>
      <c r="AC21" s="1738"/>
      <c r="AD21" s="1737"/>
      <c r="AE21" s="1738"/>
      <c r="AF21" s="1737"/>
      <c r="AG21" s="1738"/>
      <c r="AH21" s="1737"/>
      <c r="AI21" s="1738"/>
      <c r="AJ21" s="1737"/>
      <c r="AK21" s="1738"/>
      <c r="AL21" s="1737"/>
      <c r="AM21" s="1738"/>
      <c r="AN21" s="1737"/>
      <c r="AO21" s="1738"/>
      <c r="AP21" s="1737"/>
      <c r="AQ21" s="1738"/>
    </row>
    <row r="22" ht="20.1" customHeight="1">
      <c r="A22" s="1352">
        <f>SUM(D22:U22)</f>
        <v>0</v>
      </c>
      <c r="B22" s="567"/>
      <c r="C22" t="s" s="1366">
        <v>221</v>
      </c>
      <c r="D22" s="1352">
        <f>'1.Spieltag'!T23</f>
        <v>0</v>
      </c>
      <c r="E22" s="1353">
        <f>'1.Spieltag'!U23</f>
        <v>0</v>
      </c>
      <c r="F22" s="1352">
        <f>'2.Spieltag'!T22</f>
        <v>0</v>
      </c>
      <c r="G22" s="1353">
        <f>'2.Spieltag'!U22</f>
        <v>0</v>
      </c>
      <c r="H22" s="1352">
        <f>'3.Spieltag'!T22</f>
        <v>0</v>
      </c>
      <c r="I22" s="1353">
        <f>'3.Spieltag'!U22</f>
        <v>0</v>
      </c>
      <c r="J22" s="1352">
        <f>'4.Spieltag'!T22</f>
        <v>0</v>
      </c>
      <c r="K22" s="1353">
        <f>'4.Spieltag'!U22</f>
        <v>0</v>
      </c>
      <c r="L22" s="1352">
        <f>'5.Spieltag'!T22</f>
        <v>0</v>
      </c>
      <c r="M22" s="1353">
        <f>'5.Spieltag'!U22</f>
        <v>0</v>
      </c>
      <c r="N22" s="1352">
        <f>'6.Spieltag'!T22</f>
        <v>0</v>
      </c>
      <c r="O22" s="1353">
        <f>'6.Spieltag'!U22</f>
        <v>0</v>
      </c>
      <c r="P22" s="1352">
        <f>'7.Spieltag'!T22</f>
        <v>0</v>
      </c>
      <c r="Q22" s="1353">
        <f>'7.Spieltag'!U22</f>
        <v>0</v>
      </c>
      <c r="R22" s="1352">
        <f>'8.Spieltag'!T22</f>
        <v>0</v>
      </c>
      <c r="S22" s="1353">
        <f>'8.Spieltag'!U22</f>
        <v>0</v>
      </c>
      <c r="T22" s="1352">
        <f>'9.Spieltag'!T22</f>
        <v>0</v>
      </c>
      <c r="U22" s="1353">
        <f>'9.Spieltag'!U22</f>
        <v>0</v>
      </c>
      <c r="V22" s="1739"/>
      <c r="W22" s="1740"/>
      <c r="X22" s="1739"/>
      <c r="Y22" s="1740"/>
      <c r="Z22" s="1739"/>
      <c r="AA22" s="1740"/>
      <c r="AB22" s="1739"/>
      <c r="AC22" s="1740"/>
      <c r="AD22" s="1739"/>
      <c r="AE22" s="1740"/>
      <c r="AF22" s="1739"/>
      <c r="AG22" s="1740"/>
      <c r="AH22" s="1739"/>
      <c r="AI22" s="1740"/>
      <c r="AJ22" s="1739"/>
      <c r="AK22" s="1740"/>
      <c r="AL22" s="1739"/>
      <c r="AM22" s="1740"/>
      <c r="AN22" s="1739"/>
      <c r="AO22" s="1740"/>
      <c r="AP22" s="1739"/>
      <c r="AQ22" s="1740"/>
    </row>
    <row r="23" ht="20.1" customHeight="1">
      <c r="A23" s="1354">
        <f>SUM(D23:U23)</f>
        <v>0</v>
      </c>
      <c r="B23" s="567"/>
      <c r="C23" t="s" s="1366">
        <v>222</v>
      </c>
      <c r="D23" s="1354">
        <f>'1.Spieltag'!T24</f>
        <v>0</v>
      </c>
      <c r="E23" s="1355">
        <f>'1.Spieltag'!U24</f>
        <v>0</v>
      </c>
      <c r="F23" s="1354">
        <f>'2.Spieltag'!T23</f>
        <v>0</v>
      </c>
      <c r="G23" s="1355">
        <f>'2.Spieltag'!U23</f>
        <v>0</v>
      </c>
      <c r="H23" s="1354">
        <f>'3.Spieltag'!T23</f>
        <v>0</v>
      </c>
      <c r="I23" s="1355">
        <f>'3.Spieltag'!U23</f>
        <v>0</v>
      </c>
      <c r="J23" s="1354">
        <f>'4.Spieltag'!T23</f>
        <v>0</v>
      </c>
      <c r="K23" s="1355">
        <f>'4.Spieltag'!U23</f>
        <v>0</v>
      </c>
      <c r="L23" s="1354">
        <f>'5.Spieltag'!T23</f>
        <v>0</v>
      </c>
      <c r="M23" s="1355">
        <f>'5.Spieltag'!U23</f>
        <v>0</v>
      </c>
      <c r="N23" s="1354">
        <f>'6.Spieltag'!T23</f>
        <v>0</v>
      </c>
      <c r="O23" s="1355">
        <f>'6.Spieltag'!U23</f>
        <v>0</v>
      </c>
      <c r="P23" s="1354">
        <f>'7.Spieltag'!T23</f>
        <v>0</v>
      </c>
      <c r="Q23" s="1355">
        <f>'7.Spieltag'!U23</f>
        <v>0</v>
      </c>
      <c r="R23" s="1354">
        <f>'8.Spieltag'!T23</f>
        <v>0</v>
      </c>
      <c r="S23" s="1355">
        <f>'8.Spieltag'!U23</f>
        <v>0</v>
      </c>
      <c r="T23" s="1354">
        <f>'9.Spieltag'!T23</f>
        <v>0</v>
      </c>
      <c r="U23" s="1355">
        <f>'9.Spieltag'!U23</f>
        <v>0</v>
      </c>
      <c r="V23" s="1737"/>
      <c r="W23" s="1738"/>
      <c r="X23" s="1737"/>
      <c r="Y23" s="1738"/>
      <c r="Z23" s="1737"/>
      <c r="AA23" s="1738"/>
      <c r="AB23" s="1737"/>
      <c r="AC23" s="1738"/>
      <c r="AD23" s="1737"/>
      <c r="AE23" s="1738"/>
      <c r="AF23" s="1737"/>
      <c r="AG23" s="1738"/>
      <c r="AH23" s="1737"/>
      <c r="AI23" s="1738"/>
      <c r="AJ23" s="1737"/>
      <c r="AK23" s="1738"/>
      <c r="AL23" s="1737"/>
      <c r="AM23" s="1738"/>
      <c r="AN23" s="1737"/>
      <c r="AO23" s="1738"/>
      <c r="AP23" s="1737"/>
      <c r="AQ23" s="1738"/>
    </row>
    <row r="24" ht="20.1" customHeight="1">
      <c r="A24" s="1352">
        <f>SUM(D24:U24)</f>
        <v>0</v>
      </c>
      <c r="B24" s="567"/>
      <c r="C24" t="s" s="1366">
        <v>223</v>
      </c>
      <c r="D24" s="1352">
        <f>'1.Spieltag'!T25</f>
        <v>0</v>
      </c>
      <c r="E24" s="1353">
        <f>'1.Spieltag'!U25</f>
        <v>0</v>
      </c>
      <c r="F24" s="1352">
        <f>'2.Spieltag'!T24</f>
        <v>0</v>
      </c>
      <c r="G24" s="1353">
        <f>'2.Spieltag'!U24</f>
        <v>0</v>
      </c>
      <c r="H24" s="1352">
        <f>'3.Spieltag'!T24</f>
        <v>0</v>
      </c>
      <c r="I24" s="1353">
        <f>'3.Spieltag'!U24</f>
        <v>0</v>
      </c>
      <c r="J24" s="1352">
        <f>'4.Spieltag'!T24</f>
        <v>0</v>
      </c>
      <c r="K24" s="1353">
        <f>'4.Spieltag'!U24</f>
        <v>0</v>
      </c>
      <c r="L24" s="1352">
        <f>'5.Spieltag'!T24</f>
        <v>0</v>
      </c>
      <c r="M24" s="1353">
        <f>'5.Spieltag'!U24</f>
        <v>0</v>
      </c>
      <c r="N24" s="1352">
        <f>'6.Spieltag'!T24</f>
        <v>0</v>
      </c>
      <c r="O24" s="1353">
        <f>'6.Spieltag'!U24</f>
        <v>0</v>
      </c>
      <c r="P24" s="1352">
        <f>'7.Spieltag'!T24</f>
        <v>0</v>
      </c>
      <c r="Q24" s="1353">
        <f>'7.Spieltag'!U24</f>
        <v>0</v>
      </c>
      <c r="R24" s="1352">
        <f>'8.Spieltag'!T24</f>
        <v>0</v>
      </c>
      <c r="S24" s="1353">
        <f>'8.Spieltag'!U24</f>
        <v>0</v>
      </c>
      <c r="T24" s="1352">
        <f>'9.Spieltag'!T24</f>
        <v>0</v>
      </c>
      <c r="U24" s="1353">
        <f>'9.Spieltag'!U24</f>
        <v>0</v>
      </c>
      <c r="V24" s="1739"/>
      <c r="W24" s="1740"/>
      <c r="X24" s="1739"/>
      <c r="Y24" s="1740"/>
      <c r="Z24" s="1739"/>
      <c r="AA24" s="1740"/>
      <c r="AB24" s="1739"/>
      <c r="AC24" s="1740"/>
      <c r="AD24" s="1739"/>
      <c r="AE24" s="1740"/>
      <c r="AF24" s="1739"/>
      <c r="AG24" s="1740"/>
      <c r="AH24" s="1739"/>
      <c r="AI24" s="1740"/>
      <c r="AJ24" s="1739"/>
      <c r="AK24" s="1740"/>
      <c r="AL24" s="1739"/>
      <c r="AM24" s="1740"/>
      <c r="AN24" s="1739"/>
      <c r="AO24" s="1740"/>
      <c r="AP24" s="1739"/>
      <c r="AQ24" s="1740"/>
    </row>
    <row r="25" ht="20.1" customHeight="1">
      <c r="A25" s="1354">
        <f>SUM(D25:U25)</f>
        <v>2</v>
      </c>
      <c r="B25" s="567"/>
      <c r="C25" t="s" s="1366">
        <v>409</v>
      </c>
      <c r="D25" s="1354">
        <f>'1.Spieltag'!T26</f>
        <v>0</v>
      </c>
      <c r="E25" s="1355">
        <f>'1.Spieltag'!U26</f>
        <v>0</v>
      </c>
      <c r="F25" s="1354">
        <f>'2.Spieltag'!T25</f>
        <v>0</v>
      </c>
      <c r="G25" s="1355">
        <f>'2.Spieltag'!U25</f>
        <v>0</v>
      </c>
      <c r="H25" s="1354">
        <f>'3.Spieltag'!T25</f>
        <v>1</v>
      </c>
      <c r="I25" s="1355">
        <f>'3.Spieltag'!U25</f>
        <v>0</v>
      </c>
      <c r="J25" s="1354">
        <f>'4.Spieltag'!T25</f>
        <v>0</v>
      </c>
      <c r="K25" s="1355">
        <f>'4.Spieltag'!U25</f>
        <v>0</v>
      </c>
      <c r="L25" s="1354">
        <f>'5.Spieltag'!T25</f>
        <v>0</v>
      </c>
      <c r="M25" s="1355">
        <f>'5.Spieltag'!U25</f>
        <v>1</v>
      </c>
      <c r="N25" s="1354">
        <f>'6.Spieltag'!T25</f>
        <v>0</v>
      </c>
      <c r="O25" s="1355">
        <f>'6.Spieltag'!U25</f>
        <v>0</v>
      </c>
      <c r="P25" s="1354">
        <f>'7.Spieltag'!T25</f>
        <v>0</v>
      </c>
      <c r="Q25" s="1355">
        <f>'7.Spieltag'!U25</f>
        <v>0</v>
      </c>
      <c r="R25" s="1354">
        <f>'8.Spieltag'!T25</f>
        <v>0</v>
      </c>
      <c r="S25" s="1355">
        <f>'8.Spieltag'!U25</f>
        <v>0</v>
      </c>
      <c r="T25" s="1354">
        <f>'9.Spieltag'!T25</f>
        <v>0</v>
      </c>
      <c r="U25" s="1355">
        <f>'9.Spieltag'!U25</f>
        <v>0</v>
      </c>
      <c r="V25" s="1737"/>
      <c r="W25" s="1738"/>
      <c r="X25" s="1737"/>
      <c r="Y25" s="1738"/>
      <c r="Z25" s="1737"/>
      <c r="AA25" s="1738"/>
      <c r="AB25" s="1737"/>
      <c r="AC25" s="1738"/>
      <c r="AD25" s="1737"/>
      <c r="AE25" s="1738"/>
      <c r="AF25" s="1737"/>
      <c r="AG25" s="1738"/>
      <c r="AH25" s="1737"/>
      <c r="AI25" s="1738"/>
      <c r="AJ25" s="1737"/>
      <c r="AK25" s="1738"/>
      <c r="AL25" s="1737"/>
      <c r="AM25" s="1738"/>
      <c r="AN25" s="1737"/>
      <c r="AO25" s="1738"/>
      <c r="AP25" s="1737"/>
      <c r="AQ25" s="1738"/>
    </row>
    <row r="26" ht="20.1" customHeight="1">
      <c r="A26" s="1352">
        <f>SUM(D26:U26)</f>
        <v>1</v>
      </c>
      <c r="B26" s="567"/>
      <c r="C26" t="s" s="1351">
        <v>225</v>
      </c>
      <c r="D26" s="1352">
        <f>'1.Spieltag'!T27</f>
        <v>0</v>
      </c>
      <c r="E26" s="1353">
        <f>'1.Spieltag'!U27</f>
        <v>0</v>
      </c>
      <c r="F26" s="1352">
        <f>'2.Spieltag'!T26</f>
        <v>0</v>
      </c>
      <c r="G26" s="1353">
        <f>'2.Spieltag'!U26</f>
        <v>0</v>
      </c>
      <c r="H26" s="1352">
        <f>'3.Spieltag'!T26</f>
        <v>1</v>
      </c>
      <c r="I26" s="1353">
        <f>'3.Spieltag'!U26</f>
        <v>0</v>
      </c>
      <c r="J26" s="1352">
        <f>'4.Spieltag'!T26</f>
        <v>0</v>
      </c>
      <c r="K26" s="1353">
        <f>'4.Spieltag'!U26</f>
        <v>0</v>
      </c>
      <c r="L26" s="1352">
        <f>'5.Spieltag'!T26</f>
        <v>0</v>
      </c>
      <c r="M26" s="1353">
        <f>'5.Spieltag'!U26</f>
        <v>0</v>
      </c>
      <c r="N26" s="1352">
        <f>'6.Spieltag'!T26</f>
        <v>0</v>
      </c>
      <c r="O26" s="1353">
        <f>'6.Spieltag'!U26</f>
        <v>0</v>
      </c>
      <c r="P26" s="1352">
        <f>'7.Spieltag'!T26</f>
        <v>0</v>
      </c>
      <c r="Q26" s="1353">
        <f>'7.Spieltag'!U26</f>
        <v>0</v>
      </c>
      <c r="R26" s="1352">
        <f>'8.Spieltag'!T26</f>
        <v>0</v>
      </c>
      <c r="S26" s="1353">
        <f>'8.Spieltag'!U26</f>
        <v>0</v>
      </c>
      <c r="T26" s="1352">
        <f>'9.Spieltag'!T26</f>
        <v>0</v>
      </c>
      <c r="U26" s="1353">
        <f>'9.Spieltag'!U26</f>
        <v>0</v>
      </c>
      <c r="V26" s="1739"/>
      <c r="W26" s="1740"/>
      <c r="X26" s="1739"/>
      <c r="Y26" s="1740"/>
      <c r="Z26" s="1739"/>
      <c r="AA26" s="1740"/>
      <c r="AB26" s="1739"/>
      <c r="AC26" s="1740"/>
      <c r="AD26" s="1739"/>
      <c r="AE26" s="1740"/>
      <c r="AF26" s="1739"/>
      <c r="AG26" s="1740"/>
      <c r="AH26" s="1739"/>
      <c r="AI26" s="1740"/>
      <c r="AJ26" s="1739"/>
      <c r="AK26" s="1740"/>
      <c r="AL26" s="1739"/>
      <c r="AM26" s="1740"/>
      <c r="AN26" s="1739"/>
      <c r="AO26" s="1740"/>
      <c r="AP26" s="1739"/>
      <c r="AQ26" s="1740"/>
    </row>
    <row r="27" ht="20.1" customHeight="1">
      <c r="A27" s="1354">
        <f>SUM(D27:U27)</f>
        <v>1</v>
      </c>
      <c r="B27" s="567"/>
      <c r="C27" t="s" s="1351">
        <v>226</v>
      </c>
      <c r="D27" s="1354">
        <f>'1.Spieltag'!T28</f>
        <v>0</v>
      </c>
      <c r="E27" s="1355">
        <f>'1.Spieltag'!U28</f>
        <v>0</v>
      </c>
      <c r="F27" s="1354">
        <f>'2.Spieltag'!T27</f>
        <v>0</v>
      </c>
      <c r="G27" s="1355">
        <f>'2.Spieltag'!U27</f>
        <v>0</v>
      </c>
      <c r="H27" s="1354">
        <f>'3.Spieltag'!T27</f>
        <v>1</v>
      </c>
      <c r="I27" s="1355">
        <f>'3.Spieltag'!U27</f>
        <v>0</v>
      </c>
      <c r="J27" s="1354">
        <f>'4.Spieltag'!T27</f>
        <v>0</v>
      </c>
      <c r="K27" s="1355">
        <f>'4.Spieltag'!U27</f>
        <v>0</v>
      </c>
      <c r="L27" s="1354">
        <f>'5.Spieltag'!T27</f>
        <v>0</v>
      </c>
      <c r="M27" s="1355">
        <f>'5.Spieltag'!U27</f>
        <v>0</v>
      </c>
      <c r="N27" s="1354">
        <f>'6.Spieltag'!T27</f>
        <v>0</v>
      </c>
      <c r="O27" s="1355">
        <f>'6.Spieltag'!U27</f>
        <v>0</v>
      </c>
      <c r="P27" s="1354">
        <f>'7.Spieltag'!T27</f>
        <v>0</v>
      </c>
      <c r="Q27" s="1355">
        <f>'7.Spieltag'!U27</f>
        <v>0</v>
      </c>
      <c r="R27" s="1354">
        <f>'8.Spieltag'!T27</f>
        <v>0</v>
      </c>
      <c r="S27" s="1355">
        <f>'8.Spieltag'!U27</f>
        <v>0</v>
      </c>
      <c r="T27" s="1354">
        <f>'9.Spieltag'!T27</f>
        <v>0</v>
      </c>
      <c r="U27" s="1355">
        <f>'9.Spieltag'!U27</f>
        <v>0</v>
      </c>
      <c r="V27" s="1737"/>
      <c r="W27" s="1738"/>
      <c r="X27" s="1737"/>
      <c r="Y27" s="1738"/>
      <c r="Z27" s="1737"/>
      <c r="AA27" s="1738"/>
      <c r="AB27" s="1737"/>
      <c r="AC27" s="1738"/>
      <c r="AD27" s="1737"/>
      <c r="AE27" s="1738"/>
      <c r="AF27" s="1737"/>
      <c r="AG27" s="1738"/>
      <c r="AH27" s="1737"/>
      <c r="AI27" s="1738"/>
      <c r="AJ27" s="1737"/>
      <c r="AK27" s="1738"/>
      <c r="AL27" s="1737"/>
      <c r="AM27" s="1738"/>
      <c r="AN27" s="1737"/>
      <c r="AO27" s="1738"/>
      <c r="AP27" s="1737"/>
      <c r="AQ27" s="1738"/>
    </row>
    <row r="28" ht="21.4" customHeight="1">
      <c r="A28" s="1352">
        <f>SUM(D28:U28)</f>
        <v>0</v>
      </c>
      <c r="B28" s="595"/>
      <c r="C28" t="s" s="1367">
        <v>227</v>
      </c>
      <c r="D28" s="1352">
        <f>'1.Spieltag'!T29</f>
        <v>0</v>
      </c>
      <c r="E28" s="1353">
        <f>'1.Spieltag'!U29</f>
        <v>0</v>
      </c>
      <c r="F28" s="1352">
        <f>'2.Spieltag'!T28</f>
        <v>0</v>
      </c>
      <c r="G28" s="1353">
        <f>'2.Spieltag'!U28</f>
        <v>0</v>
      </c>
      <c r="H28" s="1352">
        <f>'3.Spieltag'!T28</f>
        <v>0</v>
      </c>
      <c r="I28" s="1353">
        <f>'3.Spieltag'!U28</f>
        <v>0</v>
      </c>
      <c r="J28" s="1352">
        <f>'4.Spieltag'!T28</f>
        <v>0</v>
      </c>
      <c r="K28" s="1353">
        <f>'4.Spieltag'!U28</f>
        <v>0</v>
      </c>
      <c r="L28" s="1352">
        <f>'5.Spieltag'!T28</f>
        <v>0</v>
      </c>
      <c r="M28" s="1353">
        <f>'5.Spieltag'!U28</f>
        <v>0</v>
      </c>
      <c r="N28" s="1352">
        <f>'6.Spieltag'!T28</f>
        <v>0</v>
      </c>
      <c r="O28" s="1353">
        <f>'6.Spieltag'!U28</f>
        <v>0</v>
      </c>
      <c r="P28" s="1352">
        <f>'7.Spieltag'!T28</f>
        <v>0</v>
      </c>
      <c r="Q28" s="1353">
        <f>'7.Spieltag'!U28</f>
        <v>0</v>
      </c>
      <c r="R28" s="1352">
        <f>'8.Spieltag'!T28</f>
        <v>0</v>
      </c>
      <c r="S28" s="1353">
        <f>'8.Spieltag'!U28</f>
        <v>0</v>
      </c>
      <c r="T28" s="1352">
        <f>'9.Spieltag'!T28</f>
        <v>0</v>
      </c>
      <c r="U28" s="1353">
        <f>'9.Spieltag'!U28</f>
        <v>0</v>
      </c>
      <c r="V28" s="1739"/>
      <c r="W28" s="1740"/>
      <c r="X28" s="1739"/>
      <c r="Y28" s="1740"/>
      <c r="Z28" s="1739"/>
      <c r="AA28" s="1740"/>
      <c r="AB28" s="1739"/>
      <c r="AC28" s="1740"/>
      <c r="AD28" s="1739"/>
      <c r="AE28" s="1740"/>
      <c r="AF28" s="1739"/>
      <c r="AG28" s="1740"/>
      <c r="AH28" s="1739"/>
      <c r="AI28" s="1740"/>
      <c r="AJ28" s="1739"/>
      <c r="AK28" s="1740"/>
      <c r="AL28" s="1739"/>
      <c r="AM28" s="1740"/>
      <c r="AN28" s="1739"/>
      <c r="AO28" s="1740"/>
      <c r="AP28" s="1739"/>
      <c r="AQ28" s="1740"/>
    </row>
    <row r="29" ht="8.45" customHeight="1">
      <c r="A29" s="598">
        <f>SUM(D29:I29)</f>
        <v>0</v>
      </c>
      <c r="B29" s="599"/>
      <c r="C29" s="1773"/>
      <c r="D29" s="1358"/>
      <c r="E29" s="1359"/>
      <c r="F29" s="1358"/>
      <c r="G29" s="1359"/>
      <c r="H29" s="1358"/>
      <c r="I29" s="1359"/>
      <c r="J29" s="1358"/>
      <c r="K29" s="1359"/>
      <c r="L29" s="1358"/>
      <c r="M29" s="1359"/>
      <c r="N29" s="1358"/>
      <c r="O29" s="1359"/>
      <c r="P29" s="1358"/>
      <c r="Q29" s="1359"/>
      <c r="R29" s="1358"/>
      <c r="S29" s="1359"/>
      <c r="T29" s="1358"/>
      <c r="U29" s="1359"/>
      <c r="V29" s="1358"/>
      <c r="W29" s="1359"/>
      <c r="X29" s="1358"/>
      <c r="Y29" s="1359"/>
      <c r="Z29" s="1358"/>
      <c r="AA29" s="1359"/>
      <c r="AB29" s="1358"/>
      <c r="AC29" s="1359"/>
      <c r="AD29" s="1358"/>
      <c r="AE29" s="1359"/>
      <c r="AF29" s="1358"/>
      <c r="AG29" s="1359"/>
      <c r="AH29" s="1358"/>
      <c r="AI29" s="1359"/>
      <c r="AJ29" s="1358"/>
      <c r="AK29" s="1359"/>
      <c r="AL29" s="1358"/>
      <c r="AM29" s="1359"/>
      <c r="AN29" s="1358"/>
      <c r="AO29" s="1359"/>
      <c r="AP29" s="1358"/>
      <c r="AQ29" s="1359"/>
    </row>
    <row r="30" ht="20.7" customHeight="1">
      <c r="A30" s="1775">
        <f>(($A20-$A21)*100%)/($A20-$A21+$A27)</f>
        <v>0.666666666666667</v>
      </c>
      <c r="B30" t="s" s="1776">
        <v>34</v>
      </c>
      <c r="C30" s="1370"/>
      <c r="D30" s="1358"/>
      <c r="E30" s="1359"/>
      <c r="F30" s="1374"/>
      <c r="G30" s="1373"/>
      <c r="H30" s="1374"/>
      <c r="I30" s="1373"/>
      <c r="J30" s="1374"/>
      <c r="K30" s="1373"/>
      <c r="L30" s="1374"/>
      <c r="M30" s="1373"/>
      <c r="N30" s="1374"/>
      <c r="O30" s="1373"/>
      <c r="P30" s="1374"/>
      <c r="Q30" s="1373"/>
      <c r="R30" s="1374"/>
      <c r="S30" s="1373"/>
      <c r="T30" s="1374"/>
      <c r="U30" s="1373"/>
      <c r="V30" s="1374"/>
      <c r="W30" s="1373"/>
      <c r="X30" s="1374"/>
      <c r="Y30" s="1373"/>
      <c r="Z30" s="1374"/>
      <c r="AA30" s="1373"/>
      <c r="AB30" s="1374"/>
      <c r="AC30" s="1373"/>
      <c r="AD30" s="1374"/>
      <c r="AE30" s="1373"/>
      <c r="AF30" s="1374"/>
      <c r="AG30" s="1373"/>
      <c r="AH30" s="1374"/>
      <c r="AI30" s="1373"/>
      <c r="AJ30" s="1374"/>
      <c r="AK30" s="1373"/>
      <c r="AL30" s="1374"/>
      <c r="AM30" s="1373"/>
      <c r="AN30" s="1374"/>
      <c r="AO30" s="1373"/>
      <c r="AP30" s="1374"/>
      <c r="AQ30" s="1373"/>
    </row>
  </sheetData>
  <mergeCells count="44">
    <mergeCell ref="B4:B10"/>
    <mergeCell ref="B15:B17"/>
    <mergeCell ref="B19:B28"/>
    <mergeCell ref="B12:B13"/>
    <mergeCell ref="D2:E2"/>
    <mergeCell ref="F2:G2"/>
    <mergeCell ref="L2:M2"/>
    <mergeCell ref="J2:K2"/>
    <mergeCell ref="H2:I2"/>
    <mergeCell ref="D1:E1"/>
    <mergeCell ref="L1:M1"/>
    <mergeCell ref="J1:K1"/>
    <mergeCell ref="H1:I1"/>
    <mergeCell ref="F1:G1"/>
    <mergeCell ref="R2:S2"/>
    <mergeCell ref="P2:Q2"/>
    <mergeCell ref="N2:O2"/>
    <mergeCell ref="AB1:AC1"/>
    <mergeCell ref="Z1:AA1"/>
    <mergeCell ref="X1:Y1"/>
    <mergeCell ref="V1:W1"/>
    <mergeCell ref="T1:U1"/>
    <mergeCell ref="R1:S1"/>
    <mergeCell ref="P1:Q1"/>
    <mergeCell ref="N1:O1"/>
    <mergeCell ref="AB2:AC2"/>
    <mergeCell ref="Z2:AA2"/>
    <mergeCell ref="X2:Y2"/>
    <mergeCell ref="V2:W2"/>
    <mergeCell ref="T2:U2"/>
    <mergeCell ref="AF2:AG2"/>
    <mergeCell ref="AD2:AE2"/>
    <mergeCell ref="AP1:AQ1"/>
    <mergeCell ref="AN1:AO1"/>
    <mergeCell ref="AL1:AM1"/>
    <mergeCell ref="AJ1:AK1"/>
    <mergeCell ref="AH1:AI1"/>
    <mergeCell ref="AF1:AG1"/>
    <mergeCell ref="AD1:AE1"/>
    <mergeCell ref="AP2:AQ2"/>
    <mergeCell ref="AN2:AO2"/>
    <mergeCell ref="AL2:AM2"/>
    <mergeCell ref="AJ2:AK2"/>
    <mergeCell ref="AH2:AI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P31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14.2" customHeight="1" outlineLevelRow="0" outlineLevelCol="0"/>
  <cols>
    <col min="1" max="42" width="13.3516" style="1904" customWidth="1"/>
    <col min="43" max="16384" width="16.3516" style="1904" customWidth="1"/>
  </cols>
  <sheetData>
    <row r="1" ht="14.6" customHeight="1">
      <c r="A1" t="s" s="1778">
        <v>373</v>
      </c>
      <c r="B1" s="1778"/>
      <c r="C1" s="1778"/>
      <c r="D1" s="1778"/>
      <c r="E1" s="1778"/>
      <c r="F1" s="1778"/>
      <c r="G1" s="1778"/>
      <c r="H1" s="1778"/>
      <c r="I1" s="1778"/>
      <c r="J1" s="1778"/>
      <c r="K1" s="1778"/>
      <c r="L1" s="1778"/>
      <c r="M1" s="1778"/>
      <c r="N1" s="1778"/>
      <c r="O1" s="1778"/>
      <c r="P1" s="1778"/>
      <c r="Q1" s="1778"/>
      <c r="R1" s="1778"/>
      <c r="S1" s="1778"/>
      <c r="T1" s="1778"/>
      <c r="U1" s="1778"/>
      <c r="V1" s="1778"/>
      <c r="W1" s="1778"/>
      <c r="X1" s="1778"/>
      <c r="Y1" s="1778"/>
      <c r="Z1" s="1778"/>
      <c r="AA1" s="1778"/>
      <c r="AB1" s="1778"/>
      <c r="AC1" s="1778"/>
      <c r="AD1" s="1778"/>
      <c r="AE1" s="1778"/>
      <c r="AF1" s="1778"/>
      <c r="AG1" s="1778"/>
      <c r="AH1" s="1778"/>
      <c r="AI1" s="1778"/>
      <c r="AJ1" s="1778"/>
      <c r="AK1" s="1778"/>
      <c r="AL1" s="1778"/>
      <c r="AM1" s="1778"/>
      <c r="AN1" s="1778"/>
      <c r="AO1" s="1778"/>
      <c r="AP1" s="1778"/>
    </row>
    <row r="2" ht="18.65" customHeight="1">
      <c r="A2" t="s" s="1779">
        <v>507</v>
      </c>
      <c r="B2" t="s" s="1780">
        <v>69</v>
      </c>
      <c r="C2" s="1781"/>
      <c r="D2" s="1782"/>
      <c r="E2" t="s" s="1783">
        <v>418</v>
      </c>
      <c r="F2" s="1782"/>
      <c r="G2" s="1782"/>
      <c r="H2" s="1782"/>
      <c r="I2" s="1782"/>
      <c r="J2" s="1782"/>
      <c r="K2" s="1782"/>
      <c r="L2" s="1782"/>
      <c r="M2" s="1782"/>
      <c r="N2" s="1782"/>
      <c r="O2" s="1782"/>
      <c r="P2" t="s" s="1784">
        <v>419</v>
      </c>
      <c r="Q2" s="1782"/>
      <c r="R2" s="1782"/>
      <c r="S2" s="1782"/>
      <c r="T2" s="1782"/>
      <c r="U2" s="1782"/>
      <c r="V2" s="1782"/>
      <c r="W2" s="1785"/>
      <c r="X2" t="s" s="1786">
        <v>420</v>
      </c>
      <c r="Y2" s="1782"/>
      <c r="Z2" s="1782"/>
      <c r="AA2" s="1782"/>
      <c r="AB2" s="1782"/>
      <c r="AC2" s="1782"/>
      <c r="AD2" s="1782"/>
      <c r="AE2" s="1785"/>
      <c r="AF2" t="s" s="1787">
        <v>421</v>
      </c>
      <c r="AG2" s="1782"/>
      <c r="AH2" s="1782"/>
      <c r="AI2" s="1785"/>
      <c r="AJ2" t="s" s="1786">
        <v>422</v>
      </c>
      <c r="AK2" s="1782"/>
      <c r="AL2" s="1782"/>
      <c r="AM2" s="1782"/>
      <c r="AN2" s="1785"/>
      <c r="AO2" s="1905"/>
      <c r="AP2" s="1906"/>
    </row>
    <row r="3" ht="39.7" customHeight="1">
      <c r="A3" s="1788">
        <v>2003</v>
      </c>
      <c r="B3" t="s" s="1789">
        <v>423</v>
      </c>
      <c r="C3" s="1790"/>
      <c r="D3" t="s" s="1791">
        <v>424</v>
      </c>
      <c r="E3" t="s" s="1792">
        <v>425</v>
      </c>
      <c r="F3" t="s" s="1793">
        <v>426</v>
      </c>
      <c r="G3" t="s" s="1794">
        <v>427</v>
      </c>
      <c r="H3" t="s" s="1793">
        <v>428</v>
      </c>
      <c r="I3" t="s" s="1794">
        <v>429</v>
      </c>
      <c r="J3" t="s" s="1793">
        <v>430</v>
      </c>
      <c r="K3" t="s" s="1794">
        <v>431</v>
      </c>
      <c r="L3" t="s" s="1793">
        <v>432</v>
      </c>
      <c r="M3" t="s" s="1794">
        <v>433</v>
      </c>
      <c r="N3" t="s" s="1793">
        <v>434</v>
      </c>
      <c r="O3" t="s" s="1795">
        <v>435</v>
      </c>
      <c r="P3" t="s" s="1796">
        <v>436</v>
      </c>
      <c r="Q3" t="s" s="1794">
        <v>437</v>
      </c>
      <c r="R3" t="s" s="1793">
        <v>438</v>
      </c>
      <c r="S3" t="s" s="1794">
        <v>439</v>
      </c>
      <c r="T3" t="s" s="1793">
        <v>440</v>
      </c>
      <c r="U3" t="s" s="1794">
        <v>441</v>
      </c>
      <c r="V3" t="s" s="1793">
        <v>442</v>
      </c>
      <c r="W3" t="s" s="1795">
        <v>443</v>
      </c>
      <c r="X3" t="s" s="1796">
        <v>444</v>
      </c>
      <c r="Y3" t="s" s="1794">
        <v>445</v>
      </c>
      <c r="Z3" t="s" s="1793">
        <v>446</v>
      </c>
      <c r="AA3" t="s" s="1794">
        <v>447</v>
      </c>
      <c r="AB3" t="s" s="1793">
        <v>448</v>
      </c>
      <c r="AC3" t="s" s="1794">
        <v>449</v>
      </c>
      <c r="AD3" t="s" s="1793">
        <v>450</v>
      </c>
      <c r="AE3" t="s" s="1795">
        <v>451</v>
      </c>
      <c r="AF3" t="s" s="1796">
        <v>452</v>
      </c>
      <c r="AG3" t="s" s="1794">
        <v>453</v>
      </c>
      <c r="AH3" t="s" s="1793">
        <v>454</v>
      </c>
      <c r="AI3" t="s" s="1795">
        <v>455</v>
      </c>
      <c r="AJ3" t="s" s="1796">
        <v>456</v>
      </c>
      <c r="AK3" t="s" s="1794">
        <v>457</v>
      </c>
      <c r="AL3" t="s" s="1793">
        <v>339</v>
      </c>
      <c r="AM3" t="s" s="1794">
        <v>458</v>
      </c>
      <c r="AN3" t="s" s="1793">
        <v>459</v>
      </c>
      <c r="AO3" t="s" s="1793">
        <v>466</v>
      </c>
      <c r="AP3" t="s" s="1793">
        <v>508</v>
      </c>
    </row>
    <row r="4" ht="18.25" customHeight="1">
      <c r="A4" s="1797"/>
      <c r="B4" s="1798">
        <v>42976</v>
      </c>
      <c r="C4" s="1799"/>
      <c r="D4" s="1872"/>
      <c r="E4" s="1801"/>
      <c r="F4" s="1802"/>
      <c r="G4" s="1803"/>
      <c r="H4" s="1802"/>
      <c r="I4" s="1804"/>
      <c r="J4" s="1802"/>
      <c r="K4" s="1803"/>
      <c r="L4" s="1802"/>
      <c r="M4" s="1803"/>
      <c r="N4" s="1802"/>
      <c r="O4" s="1805"/>
      <c r="P4" s="1806"/>
      <c r="Q4" s="1803"/>
      <c r="R4" s="1802"/>
      <c r="S4" s="1803"/>
      <c r="T4" s="1802"/>
      <c r="U4" s="1803"/>
      <c r="V4" s="1802"/>
      <c r="W4" s="1805"/>
      <c r="X4" s="1806"/>
      <c r="Y4" s="1803"/>
      <c r="Z4" s="1802"/>
      <c r="AA4" s="1803"/>
      <c r="AB4" s="1802"/>
      <c r="AC4" s="1803"/>
      <c r="AD4" s="1802"/>
      <c r="AE4" s="1805"/>
      <c r="AF4" s="1808"/>
      <c r="AG4" s="1809"/>
      <c r="AH4" s="1810"/>
      <c r="AI4" s="1811"/>
      <c r="AJ4" s="1806"/>
      <c r="AK4" s="1803"/>
      <c r="AL4" s="1802"/>
      <c r="AM4" s="1803"/>
      <c r="AN4" s="1812"/>
      <c r="AO4" s="1874"/>
      <c r="AP4" s="1874"/>
    </row>
    <row r="5" ht="18.25" customHeight="1">
      <c r="A5" s="1813"/>
      <c r="B5" s="1814">
        <v>43091</v>
      </c>
      <c r="C5" s="1815"/>
      <c r="D5" s="1846"/>
      <c r="E5" s="1817"/>
      <c r="F5" s="1818"/>
      <c r="G5" s="1819"/>
      <c r="H5" s="1818"/>
      <c r="I5" s="1820"/>
      <c r="J5" s="1818"/>
      <c r="K5" s="1819"/>
      <c r="L5" s="1818"/>
      <c r="M5" s="1819"/>
      <c r="N5" s="1818"/>
      <c r="O5" s="1821"/>
      <c r="P5" s="1822"/>
      <c r="Q5" s="1819"/>
      <c r="R5" s="1818"/>
      <c r="S5" s="1819"/>
      <c r="T5" s="1818"/>
      <c r="U5" s="1819"/>
      <c r="V5" s="1818"/>
      <c r="W5" s="1821"/>
      <c r="X5" s="1822"/>
      <c r="Y5" s="1819"/>
      <c r="Z5" s="1818"/>
      <c r="AA5" s="1819"/>
      <c r="AB5" s="1818"/>
      <c r="AC5" s="1819"/>
      <c r="AD5" s="1818"/>
      <c r="AE5" s="1821"/>
      <c r="AF5" s="1824"/>
      <c r="AG5" s="1825"/>
      <c r="AH5" s="1826"/>
      <c r="AI5" s="1827"/>
      <c r="AJ5" s="1822"/>
      <c r="AK5" s="1819"/>
      <c r="AL5" s="1818"/>
      <c r="AM5" s="1819"/>
      <c r="AN5" s="1828"/>
      <c r="AO5" s="1875"/>
      <c r="AP5" s="1875"/>
    </row>
    <row r="6" ht="18.25" customHeight="1">
      <c r="A6" s="1813"/>
      <c r="B6" s="1798">
        <v>43327</v>
      </c>
      <c r="C6" s="1799"/>
      <c r="D6" s="1872"/>
      <c r="E6" s="1801"/>
      <c r="F6" s="1802"/>
      <c r="G6" s="1803"/>
      <c r="H6" s="1802"/>
      <c r="I6" s="1804"/>
      <c r="J6" s="1802"/>
      <c r="K6" s="1803"/>
      <c r="L6" s="1802"/>
      <c r="M6" s="1803"/>
      <c r="N6" s="1802"/>
      <c r="O6" s="1805"/>
      <c r="P6" s="1806"/>
      <c r="Q6" s="1803"/>
      <c r="R6" s="1802"/>
      <c r="S6" s="1803"/>
      <c r="T6" s="1802"/>
      <c r="U6" s="1803"/>
      <c r="V6" s="1802"/>
      <c r="W6" s="1805"/>
      <c r="X6" s="1806"/>
      <c r="Y6" s="1803"/>
      <c r="Z6" s="1802"/>
      <c r="AA6" s="1803"/>
      <c r="AB6" s="1802"/>
      <c r="AC6" s="1803"/>
      <c r="AD6" s="1802"/>
      <c r="AE6" s="1805"/>
      <c r="AF6" s="1808"/>
      <c r="AG6" s="1829"/>
      <c r="AH6" s="1810"/>
      <c r="AI6" s="1811"/>
      <c r="AJ6" s="1806"/>
      <c r="AK6" s="1803"/>
      <c r="AL6" s="1802"/>
      <c r="AM6" s="1803"/>
      <c r="AN6" s="1812"/>
      <c r="AO6" s="1874"/>
      <c r="AP6" s="1874"/>
    </row>
    <row r="7" ht="18.25" customHeight="1">
      <c r="A7" s="1813"/>
      <c r="B7" s="1831">
        <v>43403</v>
      </c>
      <c r="C7" s="1832"/>
      <c r="D7" s="1848"/>
      <c r="E7" s="1834"/>
      <c r="F7" s="1835"/>
      <c r="G7" s="1836"/>
      <c r="H7" s="1835"/>
      <c r="I7" s="1837"/>
      <c r="J7" s="1835"/>
      <c r="K7" s="1836"/>
      <c r="L7" s="1835"/>
      <c r="M7" s="1836"/>
      <c r="N7" s="1835"/>
      <c r="O7" s="1838"/>
      <c r="P7" s="1839"/>
      <c r="Q7" s="1836"/>
      <c r="R7" s="1835"/>
      <c r="S7" s="1836"/>
      <c r="T7" s="1835"/>
      <c r="U7" s="1836"/>
      <c r="V7" s="1835"/>
      <c r="W7" s="1838"/>
      <c r="X7" s="1839"/>
      <c r="Y7" s="1836"/>
      <c r="Z7" s="1835"/>
      <c r="AA7" s="1836"/>
      <c r="AB7" s="1835"/>
      <c r="AC7" s="1836"/>
      <c r="AD7" s="1835"/>
      <c r="AE7" s="1838"/>
      <c r="AF7" s="1840"/>
      <c r="AG7" s="1841"/>
      <c r="AH7" s="1842"/>
      <c r="AI7" s="1843"/>
      <c r="AJ7" s="1839"/>
      <c r="AK7" s="1836"/>
      <c r="AL7" s="1835"/>
      <c r="AM7" s="1836"/>
      <c r="AN7" s="1849"/>
      <c r="AO7" s="1877"/>
      <c r="AP7" s="1877"/>
    </row>
    <row r="8" ht="18.25" customHeight="1">
      <c r="A8" s="1813"/>
      <c r="B8" s="1814">
        <v>43416</v>
      </c>
      <c r="C8" s="1815"/>
      <c r="D8" s="1846"/>
      <c r="E8" s="1817"/>
      <c r="F8" s="1818"/>
      <c r="G8" s="1819"/>
      <c r="H8" s="1818"/>
      <c r="I8" s="1820"/>
      <c r="J8" s="1818"/>
      <c r="K8" s="1819"/>
      <c r="L8" s="1818"/>
      <c r="M8" s="1819"/>
      <c r="N8" s="1818"/>
      <c r="O8" s="1821"/>
      <c r="P8" s="1822"/>
      <c r="Q8" s="1819"/>
      <c r="R8" s="1818"/>
      <c r="S8" s="1819"/>
      <c r="T8" s="1818"/>
      <c r="U8" s="1819"/>
      <c r="V8" s="1818"/>
      <c r="W8" s="1821"/>
      <c r="X8" s="1822"/>
      <c r="Y8" s="1819"/>
      <c r="Z8" s="1818"/>
      <c r="AA8" s="1819"/>
      <c r="AB8" s="1818"/>
      <c r="AC8" s="1819"/>
      <c r="AD8" s="1818"/>
      <c r="AE8" s="1821"/>
      <c r="AF8" s="1824"/>
      <c r="AG8" s="1847"/>
      <c r="AH8" s="1826"/>
      <c r="AI8" s="1827"/>
      <c r="AJ8" s="1822"/>
      <c r="AK8" s="1819"/>
      <c r="AL8" s="1818"/>
      <c r="AM8" s="1819"/>
      <c r="AN8" s="1828"/>
      <c r="AO8" s="1875"/>
      <c r="AP8" s="1875"/>
    </row>
    <row r="9" ht="18.25" customHeight="1">
      <c r="A9" s="1813"/>
      <c r="B9" s="1798">
        <v>43468</v>
      </c>
      <c r="C9" s="1799"/>
      <c r="D9" s="1872"/>
      <c r="E9" s="1801"/>
      <c r="F9" s="1802"/>
      <c r="G9" s="1803"/>
      <c r="H9" s="1802"/>
      <c r="I9" s="1804"/>
      <c r="J9" s="1802"/>
      <c r="K9" s="1803"/>
      <c r="L9" s="1802"/>
      <c r="M9" s="1803"/>
      <c r="N9" s="1802"/>
      <c r="O9" s="1805"/>
      <c r="P9" s="1806"/>
      <c r="Q9" s="1803"/>
      <c r="R9" s="1802"/>
      <c r="S9" s="1803"/>
      <c r="T9" s="1802"/>
      <c r="U9" s="1803"/>
      <c r="V9" s="1802"/>
      <c r="W9" s="1805"/>
      <c r="X9" s="1806"/>
      <c r="Y9" s="1803"/>
      <c r="Z9" s="1802"/>
      <c r="AA9" s="1803"/>
      <c r="AB9" s="1802"/>
      <c r="AC9" s="1803"/>
      <c r="AD9" s="1802"/>
      <c r="AE9" s="1805"/>
      <c r="AF9" s="1808"/>
      <c r="AG9" s="1809"/>
      <c r="AH9" s="1810"/>
      <c r="AI9" s="1811"/>
      <c r="AJ9" s="1806"/>
      <c r="AK9" s="1803"/>
      <c r="AL9" s="1802"/>
      <c r="AM9" s="1803"/>
      <c r="AN9" s="1812"/>
      <c r="AO9" s="1874"/>
      <c r="AP9" s="1874"/>
    </row>
    <row r="10" ht="18.25" customHeight="1">
      <c r="A10" s="1813"/>
      <c r="B10" s="1831">
        <v>43469</v>
      </c>
      <c r="C10" s="1832"/>
      <c r="D10" s="1848"/>
      <c r="E10" s="1834"/>
      <c r="F10" s="1835"/>
      <c r="G10" s="1836"/>
      <c r="H10" s="1835"/>
      <c r="I10" s="1837"/>
      <c r="J10" s="1835"/>
      <c r="K10" s="1836"/>
      <c r="L10" s="1835"/>
      <c r="M10" s="1836"/>
      <c r="N10" s="1835"/>
      <c r="O10" s="1838"/>
      <c r="P10" s="1839"/>
      <c r="Q10" s="1836"/>
      <c r="R10" s="1835"/>
      <c r="S10" s="1836"/>
      <c r="T10" s="1835"/>
      <c r="U10" s="1836"/>
      <c r="V10" s="1835"/>
      <c r="W10" s="1838"/>
      <c r="X10" s="1839"/>
      <c r="Y10" s="1836"/>
      <c r="Z10" s="1835"/>
      <c r="AA10" s="1836"/>
      <c r="AB10" s="1835"/>
      <c r="AC10" s="1836"/>
      <c r="AD10" s="1835"/>
      <c r="AE10" s="1838"/>
      <c r="AF10" s="1840"/>
      <c r="AG10" s="1841"/>
      <c r="AH10" s="1842"/>
      <c r="AI10" s="1843"/>
      <c r="AJ10" s="1839"/>
      <c r="AK10" s="1836"/>
      <c r="AL10" s="1835"/>
      <c r="AM10" s="1836"/>
      <c r="AN10" s="1849"/>
      <c r="AO10" s="1877"/>
      <c r="AP10" s="1877"/>
    </row>
    <row r="11" ht="18.25" customHeight="1">
      <c r="A11" s="1813"/>
      <c r="B11" s="1831">
        <v>43470</v>
      </c>
      <c r="C11" s="1832"/>
      <c r="D11" s="1848"/>
      <c r="E11" s="1834"/>
      <c r="F11" s="1835"/>
      <c r="G11" s="1836"/>
      <c r="H11" s="1835"/>
      <c r="I11" s="1837"/>
      <c r="J11" s="1835"/>
      <c r="K11" s="1836"/>
      <c r="L11" s="1835"/>
      <c r="M11" s="1836"/>
      <c r="N11" s="1835"/>
      <c r="O11" s="1838"/>
      <c r="P11" s="1839"/>
      <c r="Q11" s="1836"/>
      <c r="R11" s="1835"/>
      <c r="S11" s="1836"/>
      <c r="T11" s="1835"/>
      <c r="U11" s="1836"/>
      <c r="V11" s="1835"/>
      <c r="W11" s="1838"/>
      <c r="X11" s="1839"/>
      <c r="Y11" s="1836"/>
      <c r="Z11" s="1835"/>
      <c r="AA11" s="1836"/>
      <c r="AB11" s="1835"/>
      <c r="AC11" s="1836"/>
      <c r="AD11" s="1835"/>
      <c r="AE11" s="1838"/>
      <c r="AF11" s="1840"/>
      <c r="AG11" s="1841"/>
      <c r="AH11" s="1842"/>
      <c r="AI11" s="1843"/>
      <c r="AJ11" s="1839"/>
      <c r="AK11" s="1836"/>
      <c r="AL11" s="1835"/>
      <c r="AM11" s="1836"/>
      <c r="AN11" s="1849"/>
      <c r="AO11" s="1877"/>
      <c r="AP11" s="1877"/>
    </row>
    <row r="12" ht="18.25" customHeight="1">
      <c r="A12" s="1813"/>
      <c r="B12" s="1831">
        <v>43471</v>
      </c>
      <c r="C12" s="1832"/>
      <c r="D12" s="1848"/>
      <c r="E12" s="1834"/>
      <c r="F12" s="1835"/>
      <c r="G12" s="1836"/>
      <c r="H12" s="1835"/>
      <c r="I12" s="1837"/>
      <c r="J12" s="1835"/>
      <c r="K12" s="1836"/>
      <c r="L12" s="1835"/>
      <c r="M12" s="1836"/>
      <c r="N12" s="1835"/>
      <c r="O12" s="1838"/>
      <c r="P12" s="1839"/>
      <c r="Q12" s="1836"/>
      <c r="R12" s="1835"/>
      <c r="S12" s="1836"/>
      <c r="T12" s="1835"/>
      <c r="U12" s="1836"/>
      <c r="V12" s="1835"/>
      <c r="W12" s="1838"/>
      <c r="X12" s="1839"/>
      <c r="Y12" s="1836"/>
      <c r="Z12" s="1835"/>
      <c r="AA12" s="1836"/>
      <c r="AB12" s="1835"/>
      <c r="AC12" s="1836"/>
      <c r="AD12" s="1835"/>
      <c r="AE12" s="1838"/>
      <c r="AF12" s="1840"/>
      <c r="AG12" s="1841"/>
      <c r="AH12" s="1842"/>
      <c r="AI12" s="1843"/>
      <c r="AJ12" s="1839"/>
      <c r="AK12" s="1836"/>
      <c r="AL12" s="1835"/>
      <c r="AM12" s="1836"/>
      <c r="AN12" s="1849"/>
      <c r="AO12" s="1877"/>
      <c r="AP12" s="1877"/>
    </row>
    <row r="13" ht="18.25" customHeight="1">
      <c r="A13" s="1813"/>
      <c r="B13" s="1831">
        <v>43639</v>
      </c>
      <c r="C13" s="1832"/>
      <c r="D13" s="1848"/>
      <c r="E13" s="1834"/>
      <c r="F13" s="1835"/>
      <c r="G13" s="1836"/>
      <c r="H13" s="1835"/>
      <c r="I13" s="1837"/>
      <c r="J13" s="1835"/>
      <c r="K13" s="1836"/>
      <c r="L13" s="1835"/>
      <c r="M13" s="1836"/>
      <c r="N13" s="1835"/>
      <c r="O13" s="1838"/>
      <c r="P13" s="1839"/>
      <c r="Q13" s="1836"/>
      <c r="R13" s="1835"/>
      <c r="S13" s="1836"/>
      <c r="T13" s="1835"/>
      <c r="U13" s="1836"/>
      <c r="V13" s="1835"/>
      <c r="W13" s="1838"/>
      <c r="X13" s="1839"/>
      <c r="Y13" s="1836"/>
      <c r="Z13" s="1835"/>
      <c r="AA13" s="1836"/>
      <c r="AB13" s="1835"/>
      <c r="AC13" s="1836"/>
      <c r="AD13" s="1835"/>
      <c r="AE13" s="1838"/>
      <c r="AF13" s="1840"/>
      <c r="AG13" s="1841"/>
      <c r="AH13" s="1842"/>
      <c r="AI13" s="1843"/>
      <c r="AJ13" s="1839"/>
      <c r="AK13" s="1836"/>
      <c r="AL13" s="1835"/>
      <c r="AM13" s="1836"/>
      <c r="AN13" s="1849"/>
      <c r="AO13" s="1877"/>
      <c r="AP13" s="1877"/>
    </row>
    <row r="14" ht="18.25" customHeight="1">
      <c r="A14" s="1813"/>
      <c r="B14" s="1831">
        <v>43646</v>
      </c>
      <c r="C14" s="1832"/>
      <c r="D14" s="1848"/>
      <c r="E14" s="1834"/>
      <c r="F14" s="1835"/>
      <c r="G14" s="1836"/>
      <c r="H14" s="1835"/>
      <c r="I14" s="1837"/>
      <c r="J14" s="1835"/>
      <c r="K14" s="1836"/>
      <c r="L14" s="1835"/>
      <c r="M14" s="1836"/>
      <c r="N14" s="1835"/>
      <c r="O14" s="1838"/>
      <c r="P14" s="1839"/>
      <c r="Q14" s="1836"/>
      <c r="R14" s="1835"/>
      <c r="S14" s="1836"/>
      <c r="T14" s="1835"/>
      <c r="U14" s="1836"/>
      <c r="V14" s="1835"/>
      <c r="W14" s="1838"/>
      <c r="X14" s="1839"/>
      <c r="Y14" s="1836"/>
      <c r="Z14" s="1835"/>
      <c r="AA14" s="1836"/>
      <c r="AB14" s="1835"/>
      <c r="AC14" s="1836"/>
      <c r="AD14" s="1835"/>
      <c r="AE14" s="1838"/>
      <c r="AF14" s="1840"/>
      <c r="AG14" s="1841"/>
      <c r="AH14" s="1842"/>
      <c r="AI14" s="1843"/>
      <c r="AJ14" s="1839"/>
      <c r="AK14" s="1836"/>
      <c r="AL14" s="1835"/>
      <c r="AM14" s="1836"/>
      <c r="AN14" s="1849"/>
      <c r="AO14" s="1877"/>
      <c r="AP14" s="1877"/>
    </row>
    <row r="15" ht="18.25" customHeight="1">
      <c r="A15" s="1813"/>
      <c r="B15" s="1831">
        <v>43673</v>
      </c>
      <c r="C15" s="1832"/>
      <c r="D15" s="1848"/>
      <c r="E15" s="1834"/>
      <c r="F15" s="1835"/>
      <c r="G15" s="1836"/>
      <c r="H15" s="1835"/>
      <c r="I15" s="1837"/>
      <c r="J15" s="1835"/>
      <c r="K15" s="1836"/>
      <c r="L15" s="1835"/>
      <c r="M15" s="1836"/>
      <c r="N15" s="1835"/>
      <c r="O15" s="1838"/>
      <c r="P15" s="1839"/>
      <c r="Q15" s="1836"/>
      <c r="R15" s="1835"/>
      <c r="S15" s="1836"/>
      <c r="T15" s="1835"/>
      <c r="U15" s="1836"/>
      <c r="V15" s="1835"/>
      <c r="W15" s="1838"/>
      <c r="X15" s="1839"/>
      <c r="Y15" s="1836"/>
      <c r="Z15" s="1835"/>
      <c r="AA15" s="1836"/>
      <c r="AB15" s="1835"/>
      <c r="AC15" s="1836"/>
      <c r="AD15" s="1835"/>
      <c r="AE15" s="1838"/>
      <c r="AF15" s="1840"/>
      <c r="AG15" s="1853"/>
      <c r="AH15" s="1854"/>
      <c r="AI15" s="1843"/>
      <c r="AJ15" s="1839"/>
      <c r="AK15" s="1836"/>
      <c r="AL15" s="1835"/>
      <c r="AM15" s="1836"/>
      <c r="AN15" s="1849"/>
      <c r="AO15" s="1877"/>
      <c r="AP15" s="1877"/>
    </row>
    <row r="16" ht="18.25" customHeight="1">
      <c r="A16" s="1813"/>
      <c r="B16" s="1814">
        <v>43693</v>
      </c>
      <c r="C16" s="1815"/>
      <c r="D16" s="1846"/>
      <c r="E16" s="1817"/>
      <c r="F16" s="1818"/>
      <c r="G16" s="1819"/>
      <c r="H16" s="1818"/>
      <c r="I16" s="1820"/>
      <c r="J16" s="1818"/>
      <c r="K16" s="1819"/>
      <c r="L16" s="1818"/>
      <c r="M16" s="1819"/>
      <c r="N16" s="1818"/>
      <c r="O16" s="1821"/>
      <c r="P16" s="1822"/>
      <c r="Q16" s="1819"/>
      <c r="R16" s="1818"/>
      <c r="S16" s="1819"/>
      <c r="T16" s="1818"/>
      <c r="U16" s="1819"/>
      <c r="V16" s="1818"/>
      <c r="W16" s="1821"/>
      <c r="X16" s="1822"/>
      <c r="Y16" s="1819"/>
      <c r="Z16" s="1818"/>
      <c r="AA16" s="1819"/>
      <c r="AB16" s="1818"/>
      <c r="AC16" s="1819"/>
      <c r="AD16" s="1818"/>
      <c r="AE16" s="1821"/>
      <c r="AF16" s="1824"/>
      <c r="AG16" s="1847"/>
      <c r="AH16" s="1826"/>
      <c r="AI16" s="1827"/>
      <c r="AJ16" s="1822"/>
      <c r="AK16" s="1819"/>
      <c r="AL16" s="1818"/>
      <c r="AM16" s="1819"/>
      <c r="AN16" s="1828"/>
      <c r="AO16" s="1875"/>
      <c r="AP16" s="1875"/>
    </row>
    <row r="17" ht="18.25" customHeight="1">
      <c r="A17" s="1813"/>
      <c r="B17" s="1798">
        <v>43837</v>
      </c>
      <c r="C17" s="1799"/>
      <c r="D17" s="1800">
        <v>68.3</v>
      </c>
      <c r="E17" s="1878">
        <v>171</v>
      </c>
      <c r="F17" s="1810">
        <v>36</v>
      </c>
      <c r="G17" s="1809">
        <v>5.8</v>
      </c>
      <c r="H17" s="1810">
        <v>62.5</v>
      </c>
      <c r="I17" s="1859">
        <v>0.08500000000000001</v>
      </c>
      <c r="J17" s="1810">
        <v>29</v>
      </c>
      <c r="K17" s="1809">
        <v>30</v>
      </c>
      <c r="L17" s="1810">
        <v>95</v>
      </c>
      <c r="M17" s="1809">
        <v>80</v>
      </c>
      <c r="N17" s="1810">
        <v>50</v>
      </c>
      <c r="O17" s="1860">
        <v>50</v>
      </c>
      <c r="P17" s="1807">
        <v>2</v>
      </c>
      <c r="Q17" s="1809">
        <v>3</v>
      </c>
      <c r="R17" s="1810">
        <v>3</v>
      </c>
      <c r="S17" s="1809">
        <v>3</v>
      </c>
      <c r="T17" s="1810">
        <v>2</v>
      </c>
      <c r="U17" s="1809">
        <v>3</v>
      </c>
      <c r="V17" s="1810">
        <v>2</v>
      </c>
      <c r="W17" s="1860">
        <v>18</v>
      </c>
      <c r="X17" s="1807">
        <v>58</v>
      </c>
      <c r="Y17" s="1809">
        <v>242</v>
      </c>
      <c r="Z17" s="1810">
        <v>197</v>
      </c>
      <c r="AA17" s="1809">
        <v>203</v>
      </c>
      <c r="AB17" s="1802"/>
      <c r="AC17" s="1803"/>
      <c r="AD17" s="1802"/>
      <c r="AE17" s="1805"/>
      <c r="AF17" s="1808">
        <v>3.252314814814815e-05</v>
      </c>
      <c r="AG17" s="1809">
        <v>11</v>
      </c>
      <c r="AH17" s="1810"/>
      <c r="AI17" s="1811">
        <v>0.0001928240740740741</v>
      </c>
      <c r="AJ17" s="1807">
        <v>80</v>
      </c>
      <c r="AK17" s="1809">
        <v>64</v>
      </c>
      <c r="AL17" s="1810">
        <v>9</v>
      </c>
      <c r="AM17" s="1809">
        <v>133</v>
      </c>
      <c r="AN17" s="1830">
        <v>86</v>
      </c>
      <c r="AO17" s="1874"/>
      <c r="AP17" s="1874"/>
    </row>
    <row r="18" ht="18.25" customHeight="1">
      <c r="A18" s="1813"/>
      <c r="B18" s="1831">
        <v>43982</v>
      </c>
      <c r="C18" s="1832"/>
      <c r="D18" s="1848"/>
      <c r="E18" s="1834"/>
      <c r="F18" s="1835"/>
      <c r="G18" s="1836"/>
      <c r="H18" s="1835"/>
      <c r="I18" s="1837"/>
      <c r="J18" s="1835"/>
      <c r="K18" s="1836"/>
      <c r="L18" s="1835"/>
      <c r="M18" s="1836"/>
      <c r="N18" s="1835"/>
      <c r="O18" s="1838"/>
      <c r="P18" s="1839"/>
      <c r="Q18" s="1836"/>
      <c r="R18" s="1835"/>
      <c r="S18" s="1836"/>
      <c r="T18" s="1835"/>
      <c r="U18" s="1836"/>
      <c r="V18" s="1835"/>
      <c r="W18" s="1838"/>
      <c r="X18" s="1839"/>
      <c r="Y18" s="1836"/>
      <c r="Z18" s="1835"/>
      <c r="AA18" s="1836"/>
      <c r="AB18" s="1835"/>
      <c r="AC18" s="1836"/>
      <c r="AD18" s="1835"/>
      <c r="AE18" s="1838"/>
      <c r="AF18" s="1840"/>
      <c r="AG18" s="1841"/>
      <c r="AH18" s="1842"/>
      <c r="AI18" s="1843"/>
      <c r="AJ18" s="1844">
        <v>88</v>
      </c>
      <c r="AK18" s="1841">
        <v>65</v>
      </c>
      <c r="AL18" s="1842">
        <v>13</v>
      </c>
      <c r="AM18" s="1841">
        <v>140</v>
      </c>
      <c r="AN18" s="1845">
        <v>80</v>
      </c>
      <c r="AO18" s="1877"/>
      <c r="AP18" s="1877"/>
    </row>
    <row r="19" ht="18.25" customHeight="1">
      <c r="A19" s="1813"/>
      <c r="B19" s="1831">
        <v>43983</v>
      </c>
      <c r="C19" s="1832"/>
      <c r="D19" s="1848"/>
      <c r="E19" s="1834"/>
      <c r="F19" s="1835"/>
      <c r="G19" s="1836"/>
      <c r="H19" s="1835"/>
      <c r="I19" s="1837"/>
      <c r="J19" s="1835"/>
      <c r="K19" s="1836"/>
      <c r="L19" s="1835"/>
      <c r="M19" s="1836"/>
      <c r="N19" s="1835"/>
      <c r="O19" s="1838"/>
      <c r="P19" s="1839"/>
      <c r="Q19" s="1836"/>
      <c r="R19" s="1835"/>
      <c r="S19" s="1836"/>
      <c r="T19" s="1835"/>
      <c r="U19" s="1836"/>
      <c r="V19" s="1835"/>
      <c r="W19" s="1838"/>
      <c r="X19" s="1839"/>
      <c r="Y19" s="1836"/>
      <c r="Z19" s="1835"/>
      <c r="AA19" s="1836"/>
      <c r="AB19" s="1842">
        <v>55.4</v>
      </c>
      <c r="AC19" s="1841">
        <v>48.5</v>
      </c>
      <c r="AD19" s="1835"/>
      <c r="AE19" s="1838"/>
      <c r="AF19" s="1840"/>
      <c r="AG19" s="1841"/>
      <c r="AH19" s="1842"/>
      <c r="AI19" s="1843"/>
      <c r="AJ19" s="1839"/>
      <c r="AK19" s="1836"/>
      <c r="AL19" s="1835"/>
      <c r="AM19" s="1836"/>
      <c r="AN19" s="1849"/>
      <c r="AO19" s="1877"/>
      <c r="AP19" s="1877"/>
    </row>
    <row r="20" ht="18.25" customHeight="1">
      <c r="A20" s="1813"/>
      <c r="B20" s="1831">
        <v>44031</v>
      </c>
      <c r="C20" s="1832"/>
      <c r="D20" s="1848"/>
      <c r="E20" s="1834"/>
      <c r="F20" s="1835"/>
      <c r="G20" s="1836"/>
      <c r="H20" s="1835"/>
      <c r="I20" s="1837"/>
      <c r="J20" s="1835"/>
      <c r="K20" s="1836"/>
      <c r="L20" s="1835"/>
      <c r="M20" s="1836"/>
      <c r="N20" s="1835"/>
      <c r="O20" s="1838"/>
      <c r="P20" s="1839"/>
      <c r="Q20" s="1836"/>
      <c r="R20" s="1835"/>
      <c r="S20" s="1836"/>
      <c r="T20" s="1835"/>
      <c r="U20" s="1836"/>
      <c r="V20" s="1835"/>
      <c r="W20" s="1838"/>
      <c r="X20" s="1844">
        <v>75</v>
      </c>
      <c r="Y20" s="1841">
        <v>274</v>
      </c>
      <c r="Z20" s="1842">
        <v>236</v>
      </c>
      <c r="AA20" s="1841">
        <v>234</v>
      </c>
      <c r="AB20" s="1835"/>
      <c r="AC20" s="1836"/>
      <c r="AD20" s="1835"/>
      <c r="AE20" s="1838"/>
      <c r="AF20" s="1840"/>
      <c r="AG20" s="1841"/>
      <c r="AH20" s="1842"/>
      <c r="AI20" s="1843"/>
      <c r="AJ20" s="1844">
        <v>80</v>
      </c>
      <c r="AK20" s="1841">
        <v>75</v>
      </c>
      <c r="AL20" s="1842">
        <v>15</v>
      </c>
      <c r="AM20" s="1841">
        <v>160</v>
      </c>
      <c r="AN20" s="1845">
        <v>84</v>
      </c>
      <c r="AO20" s="1877"/>
      <c r="AP20" s="1877"/>
    </row>
    <row r="21" ht="18.25" customHeight="1">
      <c r="A21" s="1813"/>
      <c r="B21" s="1831">
        <v>44034</v>
      </c>
      <c r="C21" s="1832"/>
      <c r="D21" s="1848"/>
      <c r="E21" s="1834"/>
      <c r="F21" s="1835"/>
      <c r="G21" s="1836"/>
      <c r="H21" s="1835"/>
      <c r="I21" s="1837"/>
      <c r="J21" s="1835"/>
      <c r="K21" s="1836"/>
      <c r="L21" s="1835"/>
      <c r="M21" s="1836"/>
      <c r="N21" s="1835"/>
      <c r="O21" s="1838"/>
      <c r="P21" s="1839"/>
      <c r="Q21" s="1836"/>
      <c r="R21" s="1835"/>
      <c r="S21" s="1836"/>
      <c r="T21" s="1835"/>
      <c r="U21" s="1836"/>
      <c r="V21" s="1835"/>
      <c r="W21" s="1838"/>
      <c r="X21" s="1839"/>
      <c r="Y21" s="1836"/>
      <c r="Z21" s="1835"/>
      <c r="AA21" s="1836"/>
      <c r="AB21" s="1842">
        <v>53.9</v>
      </c>
      <c r="AC21" s="1841">
        <v>45.2</v>
      </c>
      <c r="AD21" s="1835"/>
      <c r="AE21" s="1838"/>
      <c r="AF21" s="1840">
        <v>3.18287037037037e-05</v>
      </c>
      <c r="AG21" s="1876">
        <v>11</v>
      </c>
      <c r="AH21" s="1842"/>
      <c r="AI21" s="1843">
        <v>0.0001756944444444444</v>
      </c>
      <c r="AJ21" s="1839"/>
      <c r="AK21" s="1836"/>
      <c r="AL21" s="1835"/>
      <c r="AM21" s="1836"/>
      <c r="AN21" s="1849"/>
      <c r="AO21" s="1877"/>
      <c r="AP21" s="1877"/>
    </row>
    <row r="22" ht="18.25" customHeight="1">
      <c r="A22" s="1813"/>
      <c r="B22" s="1831">
        <v>44055</v>
      </c>
      <c r="C22" s="1832"/>
      <c r="D22" s="1848"/>
      <c r="E22" s="1834"/>
      <c r="F22" s="1835"/>
      <c r="G22" s="1836"/>
      <c r="H22" s="1835"/>
      <c r="I22" s="1837"/>
      <c r="J22" s="1835"/>
      <c r="K22" s="1836"/>
      <c r="L22" s="1835"/>
      <c r="M22" s="1836"/>
      <c r="N22" s="1835"/>
      <c r="O22" s="1838"/>
      <c r="P22" s="1839"/>
      <c r="Q22" s="1836"/>
      <c r="R22" s="1835"/>
      <c r="S22" s="1836"/>
      <c r="T22" s="1835"/>
      <c r="U22" s="1836"/>
      <c r="V22" s="1835"/>
      <c r="W22" s="1838"/>
      <c r="X22" s="1844">
        <v>52</v>
      </c>
      <c r="Y22" s="1841">
        <v>234</v>
      </c>
      <c r="Z22" s="1842">
        <v>212</v>
      </c>
      <c r="AA22" s="1841">
        <v>208</v>
      </c>
      <c r="AB22" s="1842">
        <v>53.7</v>
      </c>
      <c r="AC22" s="1841">
        <v>45.2</v>
      </c>
      <c r="AD22" s="1842">
        <v>46.8</v>
      </c>
      <c r="AE22" s="1850">
        <v>0.26</v>
      </c>
      <c r="AF22" s="1840"/>
      <c r="AG22" s="1841"/>
      <c r="AH22" s="1842"/>
      <c r="AI22" s="1843"/>
      <c r="AJ22" s="1839"/>
      <c r="AK22" s="1836"/>
      <c r="AL22" s="1835"/>
      <c r="AM22" s="1836"/>
      <c r="AN22" s="1849"/>
      <c r="AO22" s="1877"/>
      <c r="AP22" s="1877"/>
    </row>
    <row r="23" ht="18.25" customHeight="1">
      <c r="A23" s="1813"/>
      <c r="B23" s="1831">
        <v>44041</v>
      </c>
      <c r="C23" s="1832"/>
      <c r="D23" s="1848"/>
      <c r="E23" s="1834"/>
      <c r="F23" s="1835"/>
      <c r="G23" s="1836"/>
      <c r="H23" s="1835"/>
      <c r="I23" s="1837"/>
      <c r="J23" s="1835"/>
      <c r="K23" s="1836"/>
      <c r="L23" s="1835"/>
      <c r="M23" s="1836"/>
      <c r="N23" s="1835"/>
      <c r="O23" s="1838"/>
      <c r="P23" s="1844">
        <v>2</v>
      </c>
      <c r="Q23" s="1841">
        <v>3</v>
      </c>
      <c r="R23" s="1842">
        <v>3</v>
      </c>
      <c r="S23" s="1841">
        <v>0</v>
      </c>
      <c r="T23" s="1842">
        <v>2</v>
      </c>
      <c r="U23" s="1841">
        <v>3</v>
      </c>
      <c r="V23" s="1842">
        <v>2</v>
      </c>
      <c r="W23" s="1850">
        <v>15</v>
      </c>
      <c r="X23" s="1839"/>
      <c r="Y23" s="1836"/>
      <c r="Z23" s="1835"/>
      <c r="AA23" s="1836"/>
      <c r="AB23" s="1835"/>
      <c r="AC23" s="1836"/>
      <c r="AD23" s="1835"/>
      <c r="AE23" s="1838"/>
      <c r="AF23" s="1840"/>
      <c r="AG23" s="1841"/>
      <c r="AH23" s="1842"/>
      <c r="AI23" s="1843"/>
      <c r="AJ23" s="1839"/>
      <c r="AK23" s="1836"/>
      <c r="AL23" s="1835"/>
      <c r="AM23" s="1836"/>
      <c r="AN23" s="1849"/>
      <c r="AO23" s="1877"/>
      <c r="AP23" s="1877"/>
    </row>
    <row r="24" ht="18.25" customHeight="1">
      <c r="A24" s="1813"/>
      <c r="B24" s="1831">
        <v>44136</v>
      </c>
      <c r="C24" s="1832"/>
      <c r="D24" s="1848"/>
      <c r="E24" s="1834"/>
      <c r="F24" s="1835"/>
      <c r="G24" s="1836"/>
      <c r="H24" s="1835"/>
      <c r="I24" s="1837"/>
      <c r="J24" s="1842">
        <v>29</v>
      </c>
      <c r="K24" s="1841">
        <v>29</v>
      </c>
      <c r="L24" s="1842">
        <v>91</v>
      </c>
      <c r="M24" s="1836"/>
      <c r="N24" s="1842">
        <v>54</v>
      </c>
      <c r="O24" s="1850">
        <v>52</v>
      </c>
      <c r="P24" s="1839"/>
      <c r="Q24" s="1836"/>
      <c r="R24" s="1835"/>
      <c r="S24" s="1836"/>
      <c r="T24" s="1835"/>
      <c r="U24" s="1836"/>
      <c r="V24" s="1835"/>
      <c r="W24" s="1838"/>
      <c r="X24" s="1839"/>
      <c r="Y24" s="1836"/>
      <c r="Z24" s="1835"/>
      <c r="AA24" s="1836"/>
      <c r="AB24" s="1835"/>
      <c r="AC24" s="1836"/>
      <c r="AD24" s="1835"/>
      <c r="AE24" s="1838"/>
      <c r="AF24" s="1840"/>
      <c r="AG24" s="1841"/>
      <c r="AH24" s="1842"/>
      <c r="AI24" s="1843"/>
      <c r="AJ24" s="1839"/>
      <c r="AK24" s="1836"/>
      <c r="AL24" s="1835"/>
      <c r="AM24" s="1836"/>
      <c r="AN24" s="1849"/>
      <c r="AO24" s="1877"/>
      <c r="AP24" s="1877"/>
    </row>
    <row r="25" ht="18.25" customHeight="1">
      <c r="A25" s="1813"/>
      <c r="B25" s="1814">
        <v>44167</v>
      </c>
      <c r="C25" s="1815"/>
      <c r="D25" s="1816">
        <v>69.5</v>
      </c>
      <c r="E25" s="1817"/>
      <c r="F25" s="1818"/>
      <c r="G25" s="1819"/>
      <c r="H25" s="1818"/>
      <c r="I25" s="1820"/>
      <c r="J25" s="1826">
        <v>30</v>
      </c>
      <c r="K25" s="1825">
        <v>30</v>
      </c>
      <c r="L25" s="1826">
        <v>94.5</v>
      </c>
      <c r="M25" s="1819"/>
      <c r="N25" s="1826">
        <v>56.5</v>
      </c>
      <c r="O25" s="1857">
        <v>56.5</v>
      </c>
      <c r="P25" s="1822"/>
      <c r="Q25" s="1819"/>
      <c r="R25" s="1818"/>
      <c r="S25" s="1819"/>
      <c r="T25" s="1818"/>
      <c r="U25" s="1819"/>
      <c r="V25" s="1818"/>
      <c r="W25" s="1821"/>
      <c r="X25" s="1822"/>
      <c r="Y25" s="1819"/>
      <c r="Z25" s="1818"/>
      <c r="AA25" s="1819"/>
      <c r="AB25" s="1818"/>
      <c r="AC25" s="1819"/>
      <c r="AD25" s="1818"/>
      <c r="AE25" s="1821"/>
      <c r="AF25" s="1824"/>
      <c r="AG25" s="1825"/>
      <c r="AH25" s="1826"/>
      <c r="AI25" s="1827"/>
      <c r="AJ25" s="1823">
        <v>84.5</v>
      </c>
      <c r="AK25" s="1825">
        <v>68.5</v>
      </c>
      <c r="AL25" s="1826">
        <v>15</v>
      </c>
      <c r="AM25" s="1825">
        <v>200</v>
      </c>
      <c r="AN25" s="1858">
        <v>94.5</v>
      </c>
      <c r="AO25" s="1875"/>
      <c r="AP25" s="1875"/>
    </row>
    <row r="26" ht="18.25" customHeight="1">
      <c r="A26" s="1861"/>
      <c r="B26" s="1862">
        <v>44209</v>
      </c>
      <c r="C26" s="1799"/>
      <c r="D26" s="1800">
        <v>67.90000000000001</v>
      </c>
      <c r="E26" s="1801"/>
      <c r="F26" s="1802"/>
      <c r="G26" s="1803"/>
      <c r="H26" s="1802"/>
      <c r="I26" s="1804"/>
      <c r="J26" s="1802"/>
      <c r="K26" s="1803"/>
      <c r="L26" s="1802"/>
      <c r="M26" s="1803"/>
      <c r="N26" s="1802"/>
      <c r="O26" s="1805"/>
      <c r="P26" s="1806"/>
      <c r="Q26" s="1803"/>
      <c r="R26" s="1802"/>
      <c r="S26" s="1803"/>
      <c r="T26" s="1802"/>
      <c r="U26" s="1803"/>
      <c r="V26" s="1802"/>
      <c r="W26" s="1805"/>
      <c r="X26" s="1806"/>
      <c r="Y26" s="1803"/>
      <c r="Z26" s="1802"/>
      <c r="AA26" s="1803"/>
      <c r="AB26" s="1802"/>
      <c r="AC26" s="1803"/>
      <c r="AD26" s="1802"/>
      <c r="AE26" s="1805"/>
      <c r="AF26" s="1808"/>
      <c r="AG26" s="1809">
        <v>10</v>
      </c>
      <c r="AH26" s="1810">
        <v>137</v>
      </c>
      <c r="AI26" s="1811"/>
      <c r="AJ26" s="1807">
        <v>84.5</v>
      </c>
      <c r="AK26" s="1809">
        <v>70</v>
      </c>
      <c r="AL26" s="1810">
        <v>21</v>
      </c>
      <c r="AM26" s="1809">
        <v>145</v>
      </c>
      <c r="AN26" s="1810">
        <v>97.5</v>
      </c>
      <c r="AO26" s="1802"/>
      <c r="AP26" s="1802"/>
    </row>
    <row r="27" ht="18.25" customHeight="1">
      <c r="A27" s="1861"/>
      <c r="B27" s="1863">
        <v>44258</v>
      </c>
      <c r="C27" s="1832"/>
      <c r="D27" s="1833">
        <v>68.8</v>
      </c>
      <c r="E27" s="1851">
        <v>170</v>
      </c>
      <c r="F27" s="1835"/>
      <c r="G27" s="1836"/>
      <c r="H27" s="1835"/>
      <c r="I27" s="1837"/>
      <c r="J27" s="1835"/>
      <c r="K27" s="1836"/>
      <c r="L27" s="1835"/>
      <c r="M27" s="1836"/>
      <c r="N27" s="1835"/>
      <c r="O27" s="1838"/>
      <c r="P27" s="1839"/>
      <c r="Q27" s="1836"/>
      <c r="R27" s="1835"/>
      <c r="S27" s="1836"/>
      <c r="T27" s="1835"/>
      <c r="U27" s="1836"/>
      <c r="V27" s="1835"/>
      <c r="W27" s="1838"/>
      <c r="X27" s="1839"/>
      <c r="Y27" s="1836"/>
      <c r="Z27" s="1835"/>
      <c r="AA27" s="1836"/>
      <c r="AB27" s="1835"/>
      <c r="AC27" s="1836"/>
      <c r="AD27" s="1835"/>
      <c r="AE27" s="1838"/>
      <c r="AF27" s="1840"/>
      <c r="AG27" s="1841"/>
      <c r="AH27" s="1842"/>
      <c r="AI27" s="1843"/>
      <c r="AJ27" s="1839"/>
      <c r="AK27" s="1836"/>
      <c r="AL27" s="1835"/>
      <c r="AM27" s="1836"/>
      <c r="AN27" s="1835"/>
      <c r="AO27" s="1835"/>
      <c r="AP27" s="1835"/>
    </row>
    <row r="28" ht="18.25" customHeight="1">
      <c r="A28" s="1861"/>
      <c r="B28" s="1863">
        <v>44283</v>
      </c>
      <c r="C28" s="1832"/>
      <c r="D28" s="1848"/>
      <c r="E28" s="1834"/>
      <c r="F28" s="1835"/>
      <c r="G28" s="1836"/>
      <c r="H28" s="1835"/>
      <c r="I28" s="1837"/>
      <c r="J28" s="1835"/>
      <c r="K28" s="1836"/>
      <c r="L28" s="1835"/>
      <c r="M28" s="1836"/>
      <c r="N28" s="1835"/>
      <c r="O28" s="1838"/>
      <c r="P28" s="1839"/>
      <c r="Q28" s="1836"/>
      <c r="R28" s="1835"/>
      <c r="S28" s="1836"/>
      <c r="T28" s="1835"/>
      <c r="U28" s="1836"/>
      <c r="V28" s="1835"/>
      <c r="W28" s="1838"/>
      <c r="X28" s="1839"/>
      <c r="Y28" s="1836"/>
      <c r="Z28" s="1835"/>
      <c r="AA28" s="1836"/>
      <c r="AB28" s="1835"/>
      <c r="AC28" s="1836"/>
      <c r="AD28" s="1835"/>
      <c r="AE28" s="1838"/>
      <c r="AF28" s="1840"/>
      <c r="AG28" s="1841">
        <v>10</v>
      </c>
      <c r="AH28" s="1842"/>
      <c r="AI28" s="1843"/>
      <c r="AJ28" s="1844">
        <v>89</v>
      </c>
      <c r="AK28" s="1836"/>
      <c r="AL28" s="1842">
        <v>21</v>
      </c>
      <c r="AM28" s="1836"/>
      <c r="AN28" s="1835"/>
      <c r="AO28" s="1842">
        <v>456</v>
      </c>
      <c r="AP28" s="1842">
        <v>111</v>
      </c>
    </row>
    <row r="29" ht="18.25" customHeight="1">
      <c r="A29" s="1861"/>
      <c r="B29" s="1863"/>
      <c r="C29" s="1832"/>
      <c r="D29" s="1848"/>
      <c r="E29" s="1834"/>
      <c r="F29" s="1835"/>
      <c r="G29" s="1836"/>
      <c r="H29" s="1835"/>
      <c r="I29" s="1837"/>
      <c r="J29" s="1835"/>
      <c r="K29" s="1836"/>
      <c r="L29" s="1835"/>
      <c r="M29" s="1836"/>
      <c r="N29" s="1835"/>
      <c r="O29" s="1838"/>
      <c r="P29" s="1839"/>
      <c r="Q29" s="1836"/>
      <c r="R29" s="1835"/>
      <c r="S29" s="1836"/>
      <c r="T29" s="1835"/>
      <c r="U29" s="1836"/>
      <c r="V29" s="1835"/>
      <c r="W29" s="1838"/>
      <c r="X29" s="1839"/>
      <c r="Y29" s="1836"/>
      <c r="Z29" s="1835"/>
      <c r="AA29" s="1836"/>
      <c r="AB29" s="1835"/>
      <c r="AC29" s="1836"/>
      <c r="AD29" s="1835"/>
      <c r="AE29" s="1838"/>
      <c r="AF29" s="1840"/>
      <c r="AG29" s="1841"/>
      <c r="AH29" s="1842"/>
      <c r="AI29" s="1843"/>
      <c r="AJ29" s="1839"/>
      <c r="AK29" s="1836"/>
      <c r="AL29" s="1835"/>
      <c r="AM29" s="1836"/>
      <c r="AN29" s="1835"/>
      <c r="AO29" s="1835"/>
      <c r="AP29" s="1835"/>
    </row>
    <row r="30" ht="18.25" customHeight="1">
      <c r="A30" s="1861"/>
      <c r="B30" s="1863"/>
      <c r="C30" s="1832"/>
      <c r="D30" s="1848"/>
      <c r="E30" s="1834"/>
      <c r="F30" s="1835"/>
      <c r="G30" s="1836"/>
      <c r="H30" s="1835"/>
      <c r="I30" s="1837"/>
      <c r="J30" s="1835"/>
      <c r="K30" s="1836"/>
      <c r="L30" s="1835"/>
      <c r="M30" s="1836"/>
      <c r="N30" s="1835"/>
      <c r="O30" s="1838"/>
      <c r="P30" s="1839"/>
      <c r="Q30" s="1836"/>
      <c r="R30" s="1835"/>
      <c r="S30" s="1836"/>
      <c r="T30" s="1835"/>
      <c r="U30" s="1836"/>
      <c r="V30" s="1835"/>
      <c r="W30" s="1838"/>
      <c r="X30" s="1839"/>
      <c r="Y30" s="1836"/>
      <c r="Z30" s="1835"/>
      <c r="AA30" s="1836"/>
      <c r="AB30" s="1835"/>
      <c r="AC30" s="1836"/>
      <c r="AD30" s="1835"/>
      <c r="AE30" s="1838"/>
      <c r="AF30" s="1840"/>
      <c r="AG30" s="1841"/>
      <c r="AH30" s="1842"/>
      <c r="AI30" s="1843"/>
      <c r="AJ30" s="1839"/>
      <c r="AK30" s="1836"/>
      <c r="AL30" s="1835"/>
      <c r="AM30" s="1836"/>
      <c r="AN30" s="1835"/>
      <c r="AO30" s="1835"/>
      <c r="AP30" s="1835"/>
    </row>
    <row r="31" ht="18.25" customHeight="1">
      <c r="A31" t="s" s="1864">
        <v>460</v>
      </c>
      <c r="B31" s="1865"/>
      <c r="C31" s="1866"/>
      <c r="D31" s="1842">
        <f>MAX(D4:D29)</f>
        <v>69.5</v>
      </c>
      <c r="E31" s="1841">
        <f>MAX(E4:E29)</f>
        <v>171</v>
      </c>
      <c r="F31" s="1842">
        <f>MAX(F4:F29)</f>
        <v>36</v>
      </c>
      <c r="G31" s="1841">
        <f>MAX(G4:G29)</f>
        <v>5.8</v>
      </c>
      <c r="H31" s="1842">
        <f>MAX(H4:H29)</f>
        <v>62.5</v>
      </c>
      <c r="I31" s="1852">
        <f>MAX(I4:I29)</f>
        <v>0.08500000000000001</v>
      </c>
      <c r="J31" s="1842">
        <f>MAX(J4:J29)</f>
        <v>30</v>
      </c>
      <c r="K31" s="1841">
        <f>MAX(K4:K29)</f>
        <v>30</v>
      </c>
      <c r="L31" s="1842">
        <f>MAX(L4:L29)</f>
        <v>95</v>
      </c>
      <c r="M31" s="1841">
        <f>MAX(M4:M29)</f>
        <v>80</v>
      </c>
      <c r="N31" s="1842">
        <f>MAX(N4:N29)</f>
        <v>56.5</v>
      </c>
      <c r="O31" s="1841">
        <f>MAX(O4:O29)</f>
        <v>56.5</v>
      </c>
      <c r="P31" s="1842">
        <f>MAX(P4:P29)</f>
        <v>2</v>
      </c>
      <c r="Q31" s="1841">
        <f>MAX(Q4:Q29)</f>
        <v>3</v>
      </c>
      <c r="R31" s="1842">
        <f>MAX(R4:R29)</f>
        <v>3</v>
      </c>
      <c r="S31" s="1841">
        <f>MAX(S4:S29)</f>
        <v>3</v>
      </c>
      <c r="T31" s="1842">
        <f>MAX(T4:T29)</f>
        <v>2</v>
      </c>
      <c r="U31" s="1841">
        <f>MAX(U4:U29)</f>
        <v>3</v>
      </c>
      <c r="V31" s="1842">
        <f>MAX(V4:V29)</f>
        <v>2</v>
      </c>
      <c r="W31" s="1841">
        <f>MAX(W4:W29)</f>
        <v>18</v>
      </c>
      <c r="X31" s="1842">
        <f>MAX(X4:X29)</f>
        <v>75</v>
      </c>
      <c r="Y31" s="1841">
        <f>MAX(Y4:Y29)</f>
        <v>274</v>
      </c>
      <c r="Z31" s="1842">
        <f>MAX(Z4:Z29)</f>
        <v>236</v>
      </c>
      <c r="AA31" s="1841">
        <f>MAX(AA4:AA29)</f>
        <v>234</v>
      </c>
      <c r="AB31" s="1842">
        <f>MAX(AB4:AB29)</f>
        <v>55.4</v>
      </c>
      <c r="AC31" s="1841">
        <f>MAX(AC4:AC29)</f>
        <v>48.5</v>
      </c>
      <c r="AD31" s="1842">
        <f>MAX(AD4:AD29)</f>
        <v>46.8</v>
      </c>
      <c r="AE31" s="1841">
        <f>MIN(AE4:AE30)</f>
        <v>0.26</v>
      </c>
      <c r="AF31" s="1867">
        <v>3.18287037037037e-05</v>
      </c>
      <c r="AG31" s="1841">
        <f>MAX(AG4:AG29)</f>
        <v>11</v>
      </c>
      <c r="AH31" s="1842">
        <f>MAX(AH4:AH29)</f>
        <v>137</v>
      </c>
      <c r="AI31" s="1868">
        <v>0.0001756944444444444</v>
      </c>
      <c r="AJ31" s="1842">
        <f>MAX(AJ4:AJ29)</f>
        <v>89</v>
      </c>
      <c r="AK31" s="1841">
        <f>MAX(AK4:AK29)</f>
        <v>75</v>
      </c>
      <c r="AL31" s="1842">
        <f>MAX(AL4:AL29)</f>
        <v>21</v>
      </c>
      <c r="AM31" s="1841">
        <f>MAX(AM4:AM29)</f>
        <v>200</v>
      </c>
      <c r="AN31" s="1842">
        <f>MAX(AN4:AN29)</f>
        <v>97.5</v>
      </c>
      <c r="AO31" s="1842">
        <f>MAX(AO4:AO29)</f>
        <v>456</v>
      </c>
      <c r="AP31" s="1842">
        <f>MAX(AP4:AP29)</f>
        <v>111</v>
      </c>
    </row>
  </sheetData>
  <mergeCells count="8">
    <mergeCell ref="A1:AP1"/>
    <mergeCell ref="E2:O2"/>
    <mergeCell ref="P2:W2"/>
    <mergeCell ref="X2:AE2"/>
    <mergeCell ref="AF2:AI2"/>
    <mergeCell ref="A4:A29"/>
    <mergeCell ref="A31:B31"/>
    <mergeCell ref="AJ2:AO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16384" width="10" customWidth="1"/>
  </cols>
  <sheetData/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Q30"/>
  <sheetViews>
    <sheetView workbookViewId="0" showGridLines="0" defaultGridColor="1">
      <pane topLeftCell="D1" xSplit="3" ySplit="0" activePane="topRight" state="frozen"/>
    </sheetView>
  </sheetViews>
  <sheetFormatPr defaultColWidth="16.3333" defaultRowHeight="19.9" customHeight="1" outlineLevelRow="0" outlineLevelCol="0"/>
  <cols>
    <col min="1" max="2" width="16.3516" style="1907" customWidth="1"/>
    <col min="3" max="3" width="16.5" style="1907" customWidth="1"/>
    <col min="4" max="43" width="16.3516" style="1907" customWidth="1"/>
    <col min="44" max="16384" width="16.3516" style="1907" customWidth="1"/>
  </cols>
  <sheetData>
    <row r="1" ht="21.4" customHeight="1">
      <c r="A1" t="s" s="521">
        <v>415</v>
      </c>
      <c r="B1" t="s" s="522">
        <v>67</v>
      </c>
      <c r="C1" t="s" s="1333">
        <v>179</v>
      </c>
      <c r="D1" t="s" s="1334">
        <v>180</v>
      </c>
      <c r="E1" s="1335"/>
      <c r="F1" t="s" s="1334">
        <v>181</v>
      </c>
      <c r="G1" s="1335"/>
      <c r="H1" t="s" s="1334">
        <v>182</v>
      </c>
      <c r="I1" s="1335"/>
      <c r="J1" t="s" s="1334">
        <v>183</v>
      </c>
      <c r="K1" s="1335"/>
      <c r="L1" t="s" s="1334">
        <v>184</v>
      </c>
      <c r="M1" s="1335"/>
      <c r="N1" t="s" s="1334">
        <v>185</v>
      </c>
      <c r="O1" s="1335"/>
      <c r="P1" t="s" s="1334">
        <v>186</v>
      </c>
      <c r="Q1" s="1335"/>
      <c r="R1" t="s" s="1334">
        <v>187</v>
      </c>
      <c r="S1" s="1335"/>
      <c r="T1" t="s" s="1334">
        <v>188</v>
      </c>
      <c r="U1" s="1335"/>
      <c r="V1" s="1761"/>
      <c r="W1" s="1335"/>
      <c r="X1" s="1762"/>
      <c r="Y1" s="1335"/>
      <c r="Z1" s="1762"/>
      <c r="AA1" s="1335"/>
      <c r="AB1" s="1762"/>
      <c r="AC1" s="1335"/>
      <c r="AD1" s="1762"/>
      <c r="AE1" s="1335"/>
      <c r="AF1" s="1762"/>
      <c r="AG1" s="1335"/>
      <c r="AH1" s="1762"/>
      <c r="AI1" s="1335"/>
      <c r="AJ1" s="1762"/>
      <c r="AK1" s="1335"/>
      <c r="AL1" s="1762"/>
      <c r="AM1" s="1335"/>
      <c r="AN1" s="1762"/>
      <c r="AO1" s="1335"/>
      <c r="AP1" s="1762"/>
      <c r="AQ1" s="1335"/>
    </row>
    <row r="2" ht="21.4" customHeight="1">
      <c r="A2" s="533"/>
      <c r="B2" s="534"/>
      <c r="C2" t="s" s="1341">
        <v>194</v>
      </c>
      <c r="D2" s="1342"/>
      <c r="E2" s="1343"/>
      <c r="F2" s="1342"/>
      <c r="G2" s="1343"/>
      <c r="H2" s="1344"/>
      <c r="I2" s="1733"/>
      <c r="J2" s="1344"/>
      <c r="K2" s="1733"/>
      <c r="L2" s="1344"/>
      <c r="M2" s="1733"/>
      <c r="N2" s="1344"/>
      <c r="O2" s="1733"/>
      <c r="P2" s="1344"/>
      <c r="Q2" s="1733"/>
      <c r="R2" s="1344"/>
      <c r="S2" s="1733"/>
      <c r="T2" s="1344"/>
      <c r="U2" s="1733"/>
      <c r="V2" s="1764"/>
      <c r="W2" s="1733"/>
      <c r="X2" s="1344"/>
      <c r="Y2" s="1733"/>
      <c r="Z2" s="1344"/>
      <c r="AA2" s="1733"/>
      <c r="AB2" s="1344"/>
      <c r="AC2" s="1733"/>
      <c r="AD2" s="1344"/>
      <c r="AE2" s="1733"/>
      <c r="AF2" s="1344"/>
      <c r="AG2" s="1733"/>
      <c r="AH2" s="1344"/>
      <c r="AI2" s="1733"/>
      <c r="AJ2" s="1344"/>
      <c r="AK2" s="1733"/>
      <c r="AL2" s="1344"/>
      <c r="AM2" s="1733"/>
      <c r="AN2" s="1344"/>
      <c r="AO2" s="1733"/>
      <c r="AP2" s="1344"/>
      <c r="AQ2" s="1733"/>
    </row>
    <row r="3" ht="21.4" customHeight="1">
      <c r="A3" t="s" s="545">
        <v>109</v>
      </c>
      <c r="B3" s="546"/>
      <c r="C3" t="s" s="1349">
        <v>203</v>
      </c>
      <c r="D3" t="s" s="545">
        <v>204</v>
      </c>
      <c r="E3" t="s" s="1349">
        <v>205</v>
      </c>
      <c r="F3" t="s" s="545">
        <v>204</v>
      </c>
      <c r="G3" t="s" s="1349">
        <v>205</v>
      </c>
      <c r="H3" t="s" s="1350">
        <v>204</v>
      </c>
      <c r="I3" t="s" s="1736">
        <v>205</v>
      </c>
      <c r="J3" t="s" s="1350">
        <v>204</v>
      </c>
      <c r="K3" t="s" s="1736">
        <v>205</v>
      </c>
      <c r="L3" t="s" s="1350">
        <v>204</v>
      </c>
      <c r="M3" t="s" s="1736">
        <v>205</v>
      </c>
      <c r="N3" t="s" s="1350">
        <v>204</v>
      </c>
      <c r="O3" t="s" s="1736">
        <v>205</v>
      </c>
      <c r="P3" t="s" s="1350">
        <v>204</v>
      </c>
      <c r="Q3" t="s" s="1736">
        <v>205</v>
      </c>
      <c r="R3" t="s" s="1350">
        <v>204</v>
      </c>
      <c r="S3" t="s" s="1736">
        <v>205</v>
      </c>
      <c r="T3" t="s" s="1350">
        <v>204</v>
      </c>
      <c r="U3" t="s" s="1736">
        <v>205</v>
      </c>
      <c r="V3" t="s" s="1350">
        <v>204</v>
      </c>
      <c r="W3" t="s" s="1736">
        <v>205</v>
      </c>
      <c r="X3" t="s" s="1350">
        <v>204</v>
      </c>
      <c r="Y3" t="s" s="1736">
        <v>205</v>
      </c>
      <c r="Z3" t="s" s="1350">
        <v>204</v>
      </c>
      <c r="AA3" t="s" s="1736">
        <v>205</v>
      </c>
      <c r="AB3" t="s" s="1350">
        <v>204</v>
      </c>
      <c r="AC3" t="s" s="1736">
        <v>205</v>
      </c>
      <c r="AD3" t="s" s="1350">
        <v>204</v>
      </c>
      <c r="AE3" t="s" s="1736">
        <v>205</v>
      </c>
      <c r="AF3" t="s" s="1350">
        <v>204</v>
      </c>
      <c r="AG3" t="s" s="1736">
        <v>205</v>
      </c>
      <c r="AH3" t="s" s="1350">
        <v>204</v>
      </c>
      <c r="AI3" t="s" s="1736">
        <v>205</v>
      </c>
      <c r="AJ3" t="s" s="1350">
        <v>204</v>
      </c>
      <c r="AK3" t="s" s="1736">
        <v>205</v>
      </c>
      <c r="AL3" t="s" s="1350">
        <v>204</v>
      </c>
      <c r="AM3" t="s" s="1736">
        <v>205</v>
      </c>
      <c r="AN3" t="s" s="1350">
        <v>204</v>
      </c>
      <c r="AO3" t="s" s="1736">
        <v>205</v>
      </c>
      <c r="AP3" t="s" s="1350">
        <v>204</v>
      </c>
      <c r="AQ3" t="s" s="1736">
        <v>205</v>
      </c>
    </row>
    <row r="4" ht="20.1" customHeight="1">
      <c r="A4" s="1354">
        <f>SUM(D4:U4)</f>
        <v>0</v>
      </c>
      <c r="B4" t="s" s="556">
        <v>206</v>
      </c>
      <c r="C4" t="s" s="1351">
        <v>407</v>
      </c>
      <c r="D4" s="1354">
        <f>'1.Spieltag'!AJ5</f>
        <v>0</v>
      </c>
      <c r="E4" s="1355">
        <f>'1.Spieltag'!AK5</f>
        <v>0</v>
      </c>
      <c r="F4" s="1354">
        <f>'2.Spieltag'!AJ4</f>
        <v>0</v>
      </c>
      <c r="G4" s="1355">
        <f>'2.Spieltag'!AK4</f>
        <v>0</v>
      </c>
      <c r="H4" s="1354">
        <f>'3.Spieltag'!AJ4</f>
        <v>0</v>
      </c>
      <c r="I4" s="1355">
        <f>'3.Spieltag'!AK4</f>
        <v>0</v>
      </c>
      <c r="J4" s="1354">
        <f>'4.Spieltag'!AJ4</f>
        <v>0</v>
      </c>
      <c r="K4" s="1355">
        <f>'4.Spieltag'!AK4</f>
        <v>0</v>
      </c>
      <c r="L4" s="1354">
        <f>'5.Spieltag'!AJ4</f>
        <v>0</v>
      </c>
      <c r="M4" s="1355">
        <f>'5.Spieltag'!AK4</f>
        <v>0</v>
      </c>
      <c r="N4" s="1354">
        <f>'6.Spieltag'!AJ4</f>
        <v>0</v>
      </c>
      <c r="O4" s="1355">
        <f>'6.Spieltag'!AK4</f>
        <v>0</v>
      </c>
      <c r="P4" s="1354">
        <f>'7.Spieltag'!AJ4</f>
        <v>0</v>
      </c>
      <c r="Q4" s="1355">
        <f>'7.Spieltag'!AK4</f>
        <v>0</v>
      </c>
      <c r="R4" s="1354">
        <f>'8.Spieltag'!AJ4</f>
        <v>0</v>
      </c>
      <c r="S4" s="1355">
        <f>'8.Spieltag'!AK4</f>
        <v>0</v>
      </c>
      <c r="T4" s="1354">
        <f>'9.Spieltag'!AJ4</f>
        <v>0</v>
      </c>
      <c r="U4" s="1355">
        <f>'9.Spieltag'!AK4</f>
        <v>0</v>
      </c>
      <c r="V4" s="1737"/>
      <c r="W4" s="1738"/>
      <c r="X4" s="1737"/>
      <c r="Y4" s="1738"/>
      <c r="Z4" s="1737"/>
      <c r="AA4" s="1738"/>
      <c r="AB4" s="1737"/>
      <c r="AC4" s="1738"/>
      <c r="AD4" s="1737"/>
      <c r="AE4" s="1738"/>
      <c r="AF4" s="1737"/>
      <c r="AG4" s="1738"/>
      <c r="AH4" s="1737"/>
      <c r="AI4" s="1738"/>
      <c r="AJ4" s="1737"/>
      <c r="AK4" s="1738"/>
      <c r="AL4" s="1737"/>
      <c r="AM4" s="1738"/>
      <c r="AN4" s="1737"/>
      <c r="AO4" s="1738"/>
      <c r="AP4" s="1737"/>
      <c r="AQ4" s="1738"/>
    </row>
    <row r="5" ht="20.1" customHeight="1">
      <c r="A5" s="1352">
        <f>SUM(D5:U5)</f>
        <v>0</v>
      </c>
      <c r="B5" s="567"/>
      <c r="C5" t="s" s="1351">
        <v>408</v>
      </c>
      <c r="D5" s="1352">
        <f>'1.Spieltag'!AJ6</f>
        <v>0</v>
      </c>
      <c r="E5" s="1353">
        <f>'1.Spieltag'!AK6</f>
        <v>0</v>
      </c>
      <c r="F5" s="1352">
        <f>'2.Spieltag'!AJ5</f>
        <v>0</v>
      </c>
      <c r="G5" s="1353">
        <f>'2.Spieltag'!AK5</f>
        <v>0</v>
      </c>
      <c r="H5" s="1352">
        <f>'3.Spieltag'!AJ5</f>
        <v>0</v>
      </c>
      <c r="I5" s="1353">
        <f>'3.Spieltag'!AK5</f>
        <v>0</v>
      </c>
      <c r="J5" s="1352">
        <f>'4.Spieltag'!AJ5</f>
        <v>0</v>
      </c>
      <c r="K5" s="1353">
        <f>'4.Spieltag'!AK5</f>
        <v>0</v>
      </c>
      <c r="L5" s="1352">
        <f>'5.Spieltag'!AJ5</f>
        <v>0</v>
      </c>
      <c r="M5" s="1353">
        <f>'5.Spieltag'!AK5</f>
        <v>0</v>
      </c>
      <c r="N5" s="1352">
        <f>'6.Spieltag'!AJ5</f>
        <v>0</v>
      </c>
      <c r="O5" s="1353">
        <f>'6.Spieltag'!AK5</f>
        <v>0</v>
      </c>
      <c r="P5" s="1352">
        <f>'7.Spieltag'!AJ5</f>
        <v>0</v>
      </c>
      <c r="Q5" s="1353">
        <f>'7.Spieltag'!AK5</f>
        <v>0</v>
      </c>
      <c r="R5" s="1352">
        <f>'8.Spieltag'!AJ5</f>
        <v>0</v>
      </c>
      <c r="S5" s="1353">
        <f>'8.Spieltag'!AK5</f>
        <v>0</v>
      </c>
      <c r="T5" s="1352">
        <f>'9.Spieltag'!AJ5</f>
        <v>0</v>
      </c>
      <c r="U5" s="1353">
        <f>'9.Spieltag'!AK5</f>
        <v>0</v>
      </c>
      <c r="V5" s="1739"/>
      <c r="W5" s="1740"/>
      <c r="X5" s="1739"/>
      <c r="Y5" s="1740"/>
      <c r="Z5" s="1739"/>
      <c r="AA5" s="1740"/>
      <c r="AB5" s="1739"/>
      <c r="AC5" s="1740"/>
      <c r="AD5" s="1739"/>
      <c r="AE5" s="1740"/>
      <c r="AF5" s="1739"/>
      <c r="AG5" s="1740"/>
      <c r="AH5" s="1739"/>
      <c r="AI5" s="1740"/>
      <c r="AJ5" s="1739"/>
      <c r="AK5" s="1740"/>
      <c r="AL5" s="1739"/>
      <c r="AM5" s="1740"/>
      <c r="AN5" s="1739"/>
      <c r="AO5" s="1740"/>
      <c r="AP5" s="1739"/>
      <c r="AQ5" s="1740"/>
    </row>
    <row r="6" ht="20.1" customHeight="1">
      <c r="A6" s="1354">
        <f>SUM(D6:U6)</f>
        <v>0</v>
      </c>
      <c r="B6" s="567"/>
      <c r="C6" t="s" s="1351">
        <v>208</v>
      </c>
      <c r="D6" s="1354">
        <f>'1.Spieltag'!AJ7</f>
        <v>0</v>
      </c>
      <c r="E6" s="1355">
        <f>'1.Spieltag'!AK7</f>
        <v>0</v>
      </c>
      <c r="F6" s="1354">
        <f>'2.Spieltag'!AJ6</f>
        <v>0</v>
      </c>
      <c r="G6" s="1355">
        <f>'2.Spieltag'!AK6</f>
        <v>0</v>
      </c>
      <c r="H6" s="1354">
        <f>'3.Spieltag'!AJ6</f>
        <v>0</v>
      </c>
      <c r="I6" s="1355">
        <f>'3.Spieltag'!AK6</f>
        <v>0</v>
      </c>
      <c r="J6" s="1354">
        <f>'4.Spieltag'!AJ6</f>
        <v>0</v>
      </c>
      <c r="K6" s="1355">
        <f>'4.Spieltag'!AK6</f>
        <v>0</v>
      </c>
      <c r="L6" s="1354">
        <f>'5.Spieltag'!AJ6</f>
        <v>0</v>
      </c>
      <c r="M6" s="1355">
        <f>'5.Spieltag'!AK6</f>
        <v>0</v>
      </c>
      <c r="N6" s="1354">
        <f>'6.Spieltag'!AJ6</f>
        <v>0</v>
      </c>
      <c r="O6" s="1355">
        <f>'6.Spieltag'!AK6</f>
        <v>0</v>
      </c>
      <c r="P6" s="1354">
        <f>'7.Spieltag'!AJ6</f>
        <v>0</v>
      </c>
      <c r="Q6" s="1355">
        <f>'7.Spieltag'!AK6</f>
        <v>0</v>
      </c>
      <c r="R6" s="1354">
        <f>'8.Spieltag'!AJ6</f>
        <v>0</v>
      </c>
      <c r="S6" s="1355">
        <f>'8.Spieltag'!AK6</f>
        <v>0</v>
      </c>
      <c r="T6" s="1354">
        <f>'9.Spieltag'!AJ6</f>
        <v>0</v>
      </c>
      <c r="U6" s="1355">
        <f>'9.Spieltag'!AK6</f>
        <v>0</v>
      </c>
      <c r="V6" s="1737"/>
      <c r="W6" s="1738"/>
      <c r="X6" s="1737"/>
      <c r="Y6" s="1738"/>
      <c r="Z6" s="1737"/>
      <c r="AA6" s="1738"/>
      <c r="AB6" s="1737"/>
      <c r="AC6" s="1738"/>
      <c r="AD6" s="1737"/>
      <c r="AE6" s="1738"/>
      <c r="AF6" s="1737"/>
      <c r="AG6" s="1738"/>
      <c r="AH6" s="1737"/>
      <c r="AI6" s="1738"/>
      <c r="AJ6" s="1737"/>
      <c r="AK6" s="1738"/>
      <c r="AL6" s="1737"/>
      <c r="AM6" s="1738"/>
      <c r="AN6" s="1737"/>
      <c r="AO6" s="1738"/>
      <c r="AP6" s="1737"/>
      <c r="AQ6" s="1738"/>
    </row>
    <row r="7" ht="20.1" customHeight="1">
      <c r="A7" s="1352">
        <f>SUM(D7:U7)</f>
        <v>0</v>
      </c>
      <c r="B7" s="567"/>
      <c r="C7" t="s" s="1351">
        <v>209</v>
      </c>
      <c r="D7" s="1352">
        <f>'1.Spieltag'!AJ8</f>
        <v>0</v>
      </c>
      <c r="E7" s="1353">
        <f>'1.Spieltag'!AK8</f>
        <v>0</v>
      </c>
      <c r="F7" s="1352">
        <f>'2.Spieltag'!AJ7</f>
        <v>0</v>
      </c>
      <c r="G7" s="1353">
        <f>'2.Spieltag'!AK7</f>
        <v>0</v>
      </c>
      <c r="H7" s="1352">
        <f>'3.Spieltag'!AJ7</f>
        <v>0</v>
      </c>
      <c r="I7" s="1353">
        <f>'3.Spieltag'!AK7</f>
        <v>0</v>
      </c>
      <c r="J7" s="1352">
        <f>'4.Spieltag'!AJ7</f>
        <v>0</v>
      </c>
      <c r="K7" s="1353">
        <f>'4.Spieltag'!AK7</f>
        <v>0</v>
      </c>
      <c r="L7" s="1352">
        <f>'5.Spieltag'!AJ7</f>
        <v>0</v>
      </c>
      <c r="M7" s="1353">
        <f>'5.Spieltag'!AK7</f>
        <v>0</v>
      </c>
      <c r="N7" s="1352">
        <f>'6.Spieltag'!AJ7</f>
        <v>0</v>
      </c>
      <c r="O7" s="1353">
        <f>'6.Spieltag'!AK7</f>
        <v>0</v>
      </c>
      <c r="P7" s="1352">
        <f>'7.Spieltag'!AJ7</f>
        <v>0</v>
      </c>
      <c r="Q7" s="1353">
        <f>'7.Spieltag'!AK7</f>
        <v>0</v>
      </c>
      <c r="R7" s="1352">
        <f>'8.Spieltag'!AJ7</f>
        <v>0</v>
      </c>
      <c r="S7" s="1353">
        <f>'8.Spieltag'!AK7</f>
        <v>0</v>
      </c>
      <c r="T7" s="1352">
        <f>'9.Spieltag'!AJ7</f>
        <v>0</v>
      </c>
      <c r="U7" s="1353">
        <f>'9.Spieltag'!AK7</f>
        <v>0</v>
      </c>
      <c r="V7" s="1739"/>
      <c r="W7" s="1740"/>
      <c r="X7" s="1739"/>
      <c r="Y7" s="1740"/>
      <c r="Z7" s="1739"/>
      <c r="AA7" s="1740"/>
      <c r="AB7" s="1739"/>
      <c r="AC7" s="1740"/>
      <c r="AD7" s="1739"/>
      <c r="AE7" s="1740"/>
      <c r="AF7" s="1739"/>
      <c r="AG7" s="1740"/>
      <c r="AH7" s="1739"/>
      <c r="AI7" s="1740"/>
      <c r="AJ7" s="1739"/>
      <c r="AK7" s="1740"/>
      <c r="AL7" s="1739"/>
      <c r="AM7" s="1740"/>
      <c r="AN7" s="1739"/>
      <c r="AO7" s="1740"/>
      <c r="AP7" s="1739"/>
      <c r="AQ7" s="1740"/>
    </row>
    <row r="8" ht="20.1" customHeight="1">
      <c r="A8" s="1354">
        <f>SUM(D8:U8)</f>
        <v>0</v>
      </c>
      <c r="B8" s="567"/>
      <c r="C8" t="s" s="1351">
        <v>210</v>
      </c>
      <c r="D8" s="1354">
        <f>'1.Spieltag'!AJ9</f>
        <v>0</v>
      </c>
      <c r="E8" s="1355">
        <f>'1.Spieltag'!AK9</f>
        <v>0</v>
      </c>
      <c r="F8" s="1354">
        <f>'2.Spieltag'!AJ8</f>
        <v>0</v>
      </c>
      <c r="G8" s="1355">
        <f>'2.Spieltag'!AK8</f>
        <v>0</v>
      </c>
      <c r="H8" s="1354">
        <f>'3.Spieltag'!AJ8</f>
        <v>0</v>
      </c>
      <c r="I8" s="1355">
        <f>'3.Spieltag'!AK8</f>
        <v>0</v>
      </c>
      <c r="J8" s="1354">
        <f>'4.Spieltag'!AJ8</f>
        <v>0</v>
      </c>
      <c r="K8" s="1355">
        <f>'4.Spieltag'!AK8</f>
        <v>0</v>
      </c>
      <c r="L8" s="1354">
        <f>'5.Spieltag'!AJ8</f>
        <v>0</v>
      </c>
      <c r="M8" s="1355">
        <f>'5.Spieltag'!AK8</f>
        <v>0</v>
      </c>
      <c r="N8" s="1354">
        <f>'6.Spieltag'!AJ8</f>
        <v>0</v>
      </c>
      <c r="O8" s="1355">
        <f>'6.Spieltag'!AK8</f>
        <v>0</v>
      </c>
      <c r="P8" s="1354">
        <f>'7.Spieltag'!AJ8</f>
        <v>0</v>
      </c>
      <c r="Q8" s="1355">
        <f>'7.Spieltag'!AK8</f>
        <v>0</v>
      </c>
      <c r="R8" s="1354">
        <f>'8.Spieltag'!AJ8</f>
        <v>0</v>
      </c>
      <c r="S8" s="1355">
        <f>'8.Spieltag'!AK8</f>
        <v>0</v>
      </c>
      <c r="T8" s="1354">
        <f>'9.Spieltag'!AJ8</f>
        <v>0</v>
      </c>
      <c r="U8" s="1355">
        <f>'9.Spieltag'!AK8</f>
        <v>0</v>
      </c>
      <c r="V8" s="1737"/>
      <c r="W8" s="1738"/>
      <c r="X8" s="1737"/>
      <c r="Y8" s="1738"/>
      <c r="Z8" s="1737"/>
      <c r="AA8" s="1738"/>
      <c r="AB8" s="1737"/>
      <c r="AC8" s="1738"/>
      <c r="AD8" s="1737"/>
      <c r="AE8" s="1738"/>
      <c r="AF8" s="1737"/>
      <c r="AG8" s="1738"/>
      <c r="AH8" s="1737"/>
      <c r="AI8" s="1738"/>
      <c r="AJ8" s="1737"/>
      <c r="AK8" s="1738"/>
      <c r="AL8" s="1737"/>
      <c r="AM8" s="1738"/>
      <c r="AN8" s="1737"/>
      <c r="AO8" s="1738"/>
      <c r="AP8" s="1737"/>
      <c r="AQ8" s="1738"/>
    </row>
    <row r="9" ht="20.1" customHeight="1">
      <c r="A9" s="1352">
        <f>SUM(D9:U9)</f>
        <v>0</v>
      </c>
      <c r="B9" s="567"/>
      <c r="C9" t="s" s="1351">
        <v>211</v>
      </c>
      <c r="D9" s="1352">
        <f>'1.Spieltag'!AJ10</f>
        <v>0</v>
      </c>
      <c r="E9" s="1353">
        <f>'1.Spieltag'!AK10</f>
        <v>0</v>
      </c>
      <c r="F9" s="1352">
        <f>'2.Spieltag'!AJ9</f>
        <v>0</v>
      </c>
      <c r="G9" s="1353">
        <f>'2.Spieltag'!AK9</f>
        <v>0</v>
      </c>
      <c r="H9" s="1352">
        <f>'3.Spieltag'!AJ9</f>
        <v>0</v>
      </c>
      <c r="I9" s="1353">
        <f>'3.Spieltag'!AK9</f>
        <v>0</v>
      </c>
      <c r="J9" s="1352">
        <f>'4.Spieltag'!AJ9</f>
        <v>0</v>
      </c>
      <c r="K9" s="1353">
        <f>'4.Spieltag'!AK9</f>
        <v>0</v>
      </c>
      <c r="L9" s="1352">
        <f>'5.Spieltag'!AJ9</f>
        <v>0</v>
      </c>
      <c r="M9" s="1353">
        <f>'5.Spieltag'!AK9</f>
        <v>0</v>
      </c>
      <c r="N9" s="1352">
        <f>'6.Spieltag'!AJ9</f>
        <v>0</v>
      </c>
      <c r="O9" s="1353">
        <f>'6.Spieltag'!AK9</f>
        <v>0</v>
      </c>
      <c r="P9" s="1352">
        <f>'7.Spieltag'!AJ9</f>
        <v>0</v>
      </c>
      <c r="Q9" s="1353">
        <f>'7.Spieltag'!AK9</f>
        <v>0</v>
      </c>
      <c r="R9" s="1352">
        <f>'8.Spieltag'!AJ9</f>
        <v>0</v>
      </c>
      <c r="S9" s="1353">
        <f>'8.Spieltag'!AK9</f>
        <v>0</v>
      </c>
      <c r="T9" s="1352">
        <f>'9.Spieltag'!AJ9</f>
        <v>0</v>
      </c>
      <c r="U9" s="1353">
        <f>'9.Spieltag'!AK9</f>
        <v>0</v>
      </c>
      <c r="V9" s="1739"/>
      <c r="W9" s="1740"/>
      <c r="X9" s="1739"/>
      <c r="Y9" s="1740"/>
      <c r="Z9" s="1739"/>
      <c r="AA9" s="1740"/>
      <c r="AB9" s="1739"/>
      <c r="AC9" s="1740"/>
      <c r="AD9" s="1739"/>
      <c r="AE9" s="1740"/>
      <c r="AF9" s="1739"/>
      <c r="AG9" s="1740"/>
      <c r="AH9" s="1739"/>
      <c r="AI9" s="1740"/>
      <c r="AJ9" s="1739"/>
      <c r="AK9" s="1740"/>
      <c r="AL9" s="1739"/>
      <c r="AM9" s="1740"/>
      <c r="AN9" s="1739"/>
      <c r="AO9" s="1740"/>
      <c r="AP9" s="1739"/>
      <c r="AQ9" s="1740"/>
    </row>
    <row r="10" ht="20.45" customHeight="1">
      <c r="A10" s="1354">
        <f>SUM(D10:U10)</f>
        <v>0</v>
      </c>
      <c r="B10" s="574"/>
      <c r="C10" t="s" s="1356">
        <v>212</v>
      </c>
      <c r="D10" s="1354">
        <f>'1.Spieltag'!AJ11</f>
        <v>0</v>
      </c>
      <c r="E10" s="1355">
        <f>'1.Spieltag'!AK11</f>
        <v>0</v>
      </c>
      <c r="F10" s="1354">
        <f>'2.Spieltag'!AJ10</f>
        <v>0</v>
      </c>
      <c r="G10" s="1738"/>
      <c r="H10" s="1354">
        <f>'3.Spieltag'!AJ10</f>
        <v>0</v>
      </c>
      <c r="I10" s="1355">
        <f>'3.Spieltag'!AK10</f>
        <v>0</v>
      </c>
      <c r="J10" s="1354">
        <f>'4.Spieltag'!AJ10</f>
        <v>0</v>
      </c>
      <c r="K10" s="1355">
        <f>'4.Spieltag'!AK10</f>
        <v>0</v>
      </c>
      <c r="L10" s="1354">
        <f>'5.Spieltag'!AJ10</f>
        <v>0</v>
      </c>
      <c r="M10" s="1355">
        <f>'5.Spieltag'!AK10</f>
        <v>0</v>
      </c>
      <c r="N10" s="1354">
        <f>'6.Spieltag'!AJ10</f>
        <v>0</v>
      </c>
      <c r="O10" s="1355">
        <f>'6.Spieltag'!AK10</f>
        <v>0</v>
      </c>
      <c r="P10" s="1354">
        <f>'7.Spieltag'!AJ10</f>
        <v>0</v>
      </c>
      <c r="Q10" s="1355">
        <f>'7.Spieltag'!AK10</f>
        <v>0</v>
      </c>
      <c r="R10" s="1354">
        <f>'8.Spieltag'!AJ10</f>
        <v>0</v>
      </c>
      <c r="S10" s="1355">
        <f>'8.Spieltag'!AK10</f>
        <v>0</v>
      </c>
      <c r="T10" s="1354">
        <f>'9.Spieltag'!AJ10</f>
        <v>0</v>
      </c>
      <c r="U10" s="1355">
        <f>'9.Spieltag'!AK10</f>
        <v>0</v>
      </c>
      <c r="V10" s="1737"/>
      <c r="W10" s="1738"/>
      <c r="X10" s="1737"/>
      <c r="Y10" s="1738"/>
      <c r="Z10" s="1737"/>
      <c r="AA10" s="1738"/>
      <c r="AB10" s="1737"/>
      <c r="AC10" s="1738"/>
      <c r="AD10" s="1737"/>
      <c r="AE10" s="1738"/>
      <c r="AF10" s="1737"/>
      <c r="AG10" s="1738"/>
      <c r="AH10" s="1737"/>
      <c r="AI10" s="1738"/>
      <c r="AJ10" s="1737"/>
      <c r="AK10" s="1738"/>
      <c r="AL10" s="1737"/>
      <c r="AM10" s="1738"/>
      <c r="AN10" s="1737"/>
      <c r="AO10" s="1738"/>
      <c r="AP10" s="1737"/>
      <c r="AQ10" s="1738"/>
    </row>
    <row r="11" ht="8.45" customHeight="1">
      <c r="A11" s="576">
        <f>SUM(D11:I11)</f>
        <v>0</v>
      </c>
      <c r="B11" s="577"/>
      <c r="C11" s="1743"/>
      <c r="D11" s="1744"/>
      <c r="E11" s="1359"/>
      <c r="F11" s="1358"/>
      <c r="G11" s="1359"/>
      <c r="H11" s="1358"/>
      <c r="I11" s="1359"/>
      <c r="J11" s="1358"/>
      <c r="K11" s="1359"/>
      <c r="L11" s="1358"/>
      <c r="M11" s="1359"/>
      <c r="N11" s="1358"/>
      <c r="O11" s="1359"/>
      <c r="P11" s="1358"/>
      <c r="Q11" s="1359"/>
      <c r="R11" s="1358"/>
      <c r="S11" s="1359"/>
      <c r="T11" s="1358"/>
      <c r="U11" s="1359"/>
      <c r="V11" s="1358"/>
      <c r="W11" s="1359"/>
      <c r="X11" s="1358"/>
      <c r="Y11" s="1359"/>
      <c r="Z11" s="1358"/>
      <c r="AA11" s="1359"/>
      <c r="AB11" s="1358"/>
      <c r="AC11" s="1359"/>
      <c r="AD11" s="1358"/>
      <c r="AE11" s="1359"/>
      <c r="AF11" s="1358"/>
      <c r="AG11" s="1359"/>
      <c r="AH11" s="1358"/>
      <c r="AI11" s="1359"/>
      <c r="AJ11" s="1358"/>
      <c r="AK11" s="1359"/>
      <c r="AL11" s="1358"/>
      <c r="AM11" s="1359"/>
      <c r="AN11" s="1358"/>
      <c r="AO11" s="1359"/>
      <c r="AP11" s="1358"/>
      <c r="AQ11" s="1359"/>
    </row>
    <row r="12" ht="20.45" customHeight="1">
      <c r="A12" s="1352">
        <f>SUM(D12:U12)</f>
        <v>0</v>
      </c>
      <c r="B12" t="s" s="585">
        <v>213</v>
      </c>
      <c r="C12" t="s" s="1362">
        <v>82</v>
      </c>
      <c r="D12" s="1768"/>
      <c r="E12" s="1769"/>
      <c r="F12" s="1768"/>
      <c r="G12" s="1769"/>
      <c r="H12" s="1768"/>
      <c r="I12" s="1769"/>
      <c r="J12" s="1768"/>
      <c r="K12" s="1769"/>
      <c r="L12" s="1768"/>
      <c r="M12" s="1769"/>
      <c r="N12" s="1768"/>
      <c r="O12" s="1769"/>
      <c r="P12" s="1768"/>
      <c r="Q12" s="1769"/>
      <c r="R12" s="1768"/>
      <c r="S12" s="1769"/>
      <c r="T12" s="1768"/>
      <c r="U12" s="1769"/>
      <c r="V12" s="1768"/>
      <c r="W12" s="1769"/>
      <c r="X12" s="1768"/>
      <c r="Y12" s="1769"/>
      <c r="Z12" s="1768"/>
      <c r="AA12" s="1769"/>
      <c r="AB12" s="1768"/>
      <c r="AC12" s="1769"/>
      <c r="AD12" s="1768"/>
      <c r="AE12" s="1769"/>
      <c r="AF12" s="1768"/>
      <c r="AG12" s="1769"/>
      <c r="AH12" s="1768"/>
      <c r="AI12" s="1769"/>
      <c r="AJ12" s="1768"/>
      <c r="AK12" s="1769"/>
      <c r="AL12" s="1768"/>
      <c r="AM12" s="1769"/>
      <c r="AN12" s="1768"/>
      <c r="AO12" s="1769"/>
      <c r="AP12" s="1768"/>
      <c r="AQ12" s="1769"/>
    </row>
    <row r="13" ht="20.45" customHeight="1">
      <c r="A13" s="1354">
        <f>SUM(D13:U13)</f>
        <v>0</v>
      </c>
      <c r="B13" s="574"/>
      <c r="C13" t="s" s="1356">
        <v>76</v>
      </c>
      <c r="D13" s="1768"/>
      <c r="E13" s="1769"/>
      <c r="F13" s="1768"/>
      <c r="G13" s="1769"/>
      <c r="H13" s="1768"/>
      <c r="I13" s="1769"/>
      <c r="J13" s="1768"/>
      <c r="K13" s="1769"/>
      <c r="L13" s="1768"/>
      <c r="M13" s="1769"/>
      <c r="N13" s="1768"/>
      <c r="O13" s="1769"/>
      <c r="P13" s="1768"/>
      <c r="Q13" s="1769"/>
      <c r="R13" s="1768"/>
      <c r="S13" s="1769"/>
      <c r="T13" s="1768"/>
      <c r="U13" s="1769"/>
      <c r="V13" s="1768"/>
      <c r="W13" s="1769"/>
      <c r="X13" s="1768"/>
      <c r="Y13" s="1769"/>
      <c r="Z13" s="1768"/>
      <c r="AA13" s="1769"/>
      <c r="AB13" s="1768"/>
      <c r="AC13" s="1769"/>
      <c r="AD13" s="1768"/>
      <c r="AE13" s="1769"/>
      <c r="AF13" s="1768"/>
      <c r="AG13" s="1769"/>
      <c r="AH13" s="1768"/>
      <c r="AI13" s="1769"/>
      <c r="AJ13" s="1768"/>
      <c r="AK13" s="1769"/>
      <c r="AL13" s="1768"/>
      <c r="AM13" s="1769"/>
      <c r="AN13" s="1768"/>
      <c r="AO13" s="1769"/>
      <c r="AP13" s="1768"/>
      <c r="AQ13" s="1769"/>
    </row>
    <row r="14" ht="8.45" customHeight="1">
      <c r="A14" s="576">
        <f>SUM(D14:I14)</f>
        <v>0</v>
      </c>
      <c r="B14" s="577"/>
      <c r="C14" s="1743"/>
      <c r="D14" s="1744"/>
      <c r="E14" s="1359"/>
      <c r="F14" s="1358"/>
      <c r="G14" s="1359"/>
      <c r="H14" s="1358"/>
      <c r="I14" s="1359"/>
      <c r="J14" s="1358"/>
      <c r="K14" s="1359"/>
      <c r="L14" s="1358"/>
      <c r="M14" s="1359"/>
      <c r="N14" s="1358"/>
      <c r="O14" s="1359"/>
      <c r="P14" s="1358"/>
      <c r="Q14" s="1359"/>
      <c r="R14" s="1358"/>
      <c r="S14" s="1359"/>
      <c r="T14" s="1358"/>
      <c r="U14" s="1359"/>
      <c r="V14" s="1358"/>
      <c r="W14" s="1359"/>
      <c r="X14" s="1358"/>
      <c r="Y14" s="1359"/>
      <c r="Z14" s="1358"/>
      <c r="AA14" s="1359"/>
      <c r="AB14" s="1358"/>
      <c r="AC14" s="1359"/>
      <c r="AD14" s="1358"/>
      <c r="AE14" s="1359"/>
      <c r="AF14" s="1358"/>
      <c r="AG14" s="1359"/>
      <c r="AH14" s="1358"/>
      <c r="AI14" s="1359"/>
      <c r="AJ14" s="1358"/>
      <c r="AK14" s="1359"/>
      <c r="AL14" s="1358"/>
      <c r="AM14" s="1359"/>
      <c r="AN14" s="1358"/>
      <c r="AO14" s="1359"/>
      <c r="AP14" s="1358"/>
      <c r="AQ14" s="1359"/>
    </row>
    <row r="15" ht="20.45" customHeight="1">
      <c r="A15" s="1352">
        <f>SUM(D15:U15)</f>
        <v>0</v>
      </c>
      <c r="B15" t="s" s="585">
        <v>214</v>
      </c>
      <c r="C15" t="s" s="1362">
        <v>215</v>
      </c>
      <c r="D15" s="1352">
        <f>'1.Spieltag'!AJ16</f>
        <v>0</v>
      </c>
      <c r="E15" s="1353">
        <f>'1.Spieltag'!AK16</f>
        <v>0</v>
      </c>
      <c r="F15" s="1352">
        <f>'2.Spieltag'!AJ15</f>
        <v>0</v>
      </c>
      <c r="G15" s="1353">
        <f>'2.Spieltag'!AK15</f>
        <v>0</v>
      </c>
      <c r="H15" s="1352">
        <f>'3.Spieltag'!AJ15</f>
        <v>0</v>
      </c>
      <c r="I15" s="1353">
        <f>'3.Spieltag'!AK15</f>
        <v>0</v>
      </c>
      <c r="J15" s="1352">
        <f>'4.Spieltag'!AJ15</f>
        <v>0</v>
      </c>
      <c r="K15" s="1353">
        <f>'4.Spieltag'!AK15</f>
        <v>0</v>
      </c>
      <c r="L15" s="1352">
        <f>'5.Spieltag'!AJ15</f>
        <v>0</v>
      </c>
      <c r="M15" s="1353">
        <f>'5.Spieltag'!AK15</f>
        <v>0</v>
      </c>
      <c r="N15" s="1352">
        <f>'6.Spieltag'!AJ15</f>
        <v>0</v>
      </c>
      <c r="O15" s="1353">
        <f>'6.Spieltag'!AK15</f>
        <v>0</v>
      </c>
      <c r="P15" s="1352">
        <f>'7.Spieltag'!AJ15</f>
        <v>0</v>
      </c>
      <c r="Q15" s="1353">
        <f>'7.Spieltag'!AK15</f>
        <v>0</v>
      </c>
      <c r="R15" s="1352">
        <f>'8.Spieltag'!AJ15</f>
        <v>0</v>
      </c>
      <c r="S15" s="1353">
        <f>'8.Spieltag'!AK15</f>
        <v>0</v>
      </c>
      <c r="T15" s="1352">
        <f>'9.Spieltag'!AJ15</f>
        <v>0</v>
      </c>
      <c r="U15" s="1353">
        <f>'9.Spieltag'!AK15</f>
        <v>0</v>
      </c>
      <c r="V15" s="1739"/>
      <c r="W15" s="1740"/>
      <c r="X15" s="1739"/>
      <c r="Y15" s="1740"/>
      <c r="Z15" s="1739"/>
      <c r="AA15" s="1740"/>
      <c r="AB15" s="1739"/>
      <c r="AC15" s="1740"/>
      <c r="AD15" s="1739"/>
      <c r="AE15" s="1740"/>
      <c r="AF15" s="1739"/>
      <c r="AG15" s="1740"/>
      <c r="AH15" s="1739"/>
      <c r="AI15" s="1740"/>
      <c r="AJ15" s="1739"/>
      <c r="AK15" s="1740"/>
      <c r="AL15" s="1739"/>
      <c r="AM15" s="1740"/>
      <c r="AN15" s="1739"/>
      <c r="AO15" s="1740"/>
      <c r="AP15" s="1739"/>
      <c r="AQ15" s="1740"/>
    </row>
    <row r="16" ht="20.1" customHeight="1">
      <c r="A16" s="1354">
        <f>SUM(D16:U16)</f>
        <v>0</v>
      </c>
      <c r="B16" s="567"/>
      <c r="C16" t="s" s="1351">
        <v>216</v>
      </c>
      <c r="D16" s="1354">
        <f>'1.Spieltag'!AJ17</f>
        <v>0</v>
      </c>
      <c r="E16" s="1355">
        <f>'1.Spieltag'!AK17</f>
        <v>0</v>
      </c>
      <c r="F16" s="1354">
        <f>'2.Spieltag'!AJ16</f>
        <v>0</v>
      </c>
      <c r="G16" s="1355">
        <f>'2.Spieltag'!AK16</f>
        <v>0</v>
      </c>
      <c r="H16" s="1354">
        <f>'3.Spieltag'!AJ16</f>
        <v>0</v>
      </c>
      <c r="I16" s="1355">
        <f>'3.Spieltag'!AK16</f>
        <v>0</v>
      </c>
      <c r="J16" s="1354">
        <f>'4.Spieltag'!AJ16</f>
        <v>0</v>
      </c>
      <c r="K16" s="1355">
        <f>'4.Spieltag'!AK16</f>
        <v>0</v>
      </c>
      <c r="L16" s="1354">
        <f>'5.Spieltag'!AJ16</f>
        <v>0</v>
      </c>
      <c r="M16" s="1355">
        <f>'5.Spieltag'!AK16</f>
        <v>0</v>
      </c>
      <c r="N16" s="1354">
        <f>'6.Spieltag'!AJ16</f>
        <v>0</v>
      </c>
      <c r="O16" s="1355">
        <f>'6.Spieltag'!AK16</f>
        <v>0</v>
      </c>
      <c r="P16" s="1354">
        <f>'7.Spieltag'!AJ16</f>
        <v>0</v>
      </c>
      <c r="Q16" s="1355">
        <f>'7.Spieltag'!AK16</f>
        <v>0</v>
      </c>
      <c r="R16" s="1354">
        <f>'8.Spieltag'!AJ16</f>
        <v>0</v>
      </c>
      <c r="S16" s="1355">
        <f>'8.Spieltag'!AK16</f>
        <v>0</v>
      </c>
      <c r="T16" s="1354">
        <f>'9.Spieltag'!AJ16</f>
        <v>0</v>
      </c>
      <c r="U16" s="1355">
        <f>'9.Spieltag'!AK16</f>
        <v>0</v>
      </c>
      <c r="V16" s="1737"/>
      <c r="W16" s="1738"/>
      <c r="X16" s="1737"/>
      <c r="Y16" s="1738"/>
      <c r="Z16" s="1737"/>
      <c r="AA16" s="1738"/>
      <c r="AB16" s="1737"/>
      <c r="AC16" s="1738"/>
      <c r="AD16" s="1737"/>
      <c r="AE16" s="1738"/>
      <c r="AF16" s="1737"/>
      <c r="AG16" s="1738"/>
      <c r="AH16" s="1737"/>
      <c r="AI16" s="1738"/>
      <c r="AJ16" s="1737"/>
      <c r="AK16" s="1738"/>
      <c r="AL16" s="1737"/>
      <c r="AM16" s="1738"/>
      <c r="AN16" s="1737"/>
      <c r="AO16" s="1738"/>
      <c r="AP16" s="1737"/>
      <c r="AQ16" s="1738"/>
    </row>
    <row r="17" ht="20.45" customHeight="1">
      <c r="A17" s="1352">
        <f>SUM(D17:U17)</f>
        <v>0</v>
      </c>
      <c r="B17" s="574"/>
      <c r="C17" t="s" s="1356">
        <v>217</v>
      </c>
      <c r="D17" s="1352">
        <f>'1.Spieltag'!AJ18</f>
        <v>0</v>
      </c>
      <c r="E17" s="1353">
        <f>'1.Spieltag'!AK18</f>
        <v>0</v>
      </c>
      <c r="F17" s="1352">
        <f>'2.Spieltag'!AJ17</f>
        <v>0</v>
      </c>
      <c r="G17" s="1353">
        <f>'2.Spieltag'!AK17</f>
        <v>0</v>
      </c>
      <c r="H17" s="1352">
        <f>'3.Spieltag'!AJ17</f>
        <v>0</v>
      </c>
      <c r="I17" s="1353">
        <f>'3.Spieltag'!AK17</f>
        <v>0</v>
      </c>
      <c r="J17" s="1352">
        <f>'4.Spieltag'!AJ17</f>
        <v>0</v>
      </c>
      <c r="K17" s="1353">
        <f>'4.Spieltag'!AK17</f>
        <v>0</v>
      </c>
      <c r="L17" s="1352">
        <f>'5.Spieltag'!AJ17</f>
        <v>0</v>
      </c>
      <c r="M17" s="1353">
        <f>'5.Spieltag'!AK17</f>
        <v>0</v>
      </c>
      <c r="N17" s="1352">
        <f>'6.Spieltag'!AJ17</f>
        <v>0</v>
      </c>
      <c r="O17" s="1353">
        <f>'6.Spieltag'!AK17</f>
        <v>0</v>
      </c>
      <c r="P17" s="1352">
        <f>'7.Spieltag'!AJ17</f>
        <v>0</v>
      </c>
      <c r="Q17" s="1353">
        <f>'7.Spieltag'!AK17</f>
        <v>0</v>
      </c>
      <c r="R17" s="1352">
        <f>'8.Spieltag'!AJ17</f>
        <v>0</v>
      </c>
      <c r="S17" s="1353">
        <f>'8.Spieltag'!AK17</f>
        <v>0</v>
      </c>
      <c r="T17" s="1352">
        <f>'9.Spieltag'!AJ17</f>
        <v>0</v>
      </c>
      <c r="U17" s="1353">
        <f>'9.Spieltag'!AK17</f>
        <v>0</v>
      </c>
      <c r="V17" s="1739"/>
      <c r="W17" s="1740"/>
      <c r="X17" s="1739"/>
      <c r="Y17" s="1740"/>
      <c r="Z17" s="1739"/>
      <c r="AA17" s="1740"/>
      <c r="AB17" s="1739"/>
      <c r="AC17" s="1740"/>
      <c r="AD17" s="1739"/>
      <c r="AE17" s="1740"/>
      <c r="AF17" s="1739"/>
      <c r="AG17" s="1740"/>
      <c r="AH17" s="1739"/>
      <c r="AI17" s="1740"/>
      <c r="AJ17" s="1739"/>
      <c r="AK17" s="1740"/>
      <c r="AL17" s="1739"/>
      <c r="AM17" s="1740"/>
      <c r="AN17" s="1739"/>
      <c r="AO17" s="1740"/>
      <c r="AP17" s="1739"/>
      <c r="AQ17" s="1740"/>
    </row>
    <row r="18" ht="8.45" customHeight="1">
      <c r="A18" s="576">
        <f>SUM(D18:I18)</f>
        <v>0</v>
      </c>
      <c r="B18" s="577"/>
      <c r="C18" s="1743"/>
      <c r="D18" s="1744"/>
      <c r="E18" s="1359"/>
      <c r="F18" s="1358"/>
      <c r="G18" s="1359"/>
      <c r="H18" s="1358"/>
      <c r="I18" s="1359"/>
      <c r="J18" s="1358"/>
      <c r="K18" s="1359"/>
      <c r="L18" s="1358"/>
      <c r="M18" s="1359"/>
      <c r="N18" s="1358"/>
      <c r="O18" s="1359"/>
      <c r="P18" s="1358"/>
      <c r="Q18" s="1359"/>
      <c r="R18" s="1358"/>
      <c r="S18" s="1359"/>
      <c r="T18" s="1358"/>
      <c r="U18" s="1359"/>
      <c r="V18" s="1358"/>
      <c r="W18" s="1359"/>
      <c r="X18" s="1358"/>
      <c r="Y18" s="1359"/>
      <c r="Z18" s="1358"/>
      <c r="AA18" s="1359"/>
      <c r="AB18" s="1358"/>
      <c r="AC18" s="1359"/>
      <c r="AD18" s="1358"/>
      <c r="AE18" s="1359"/>
      <c r="AF18" s="1358"/>
      <c r="AG18" s="1359"/>
      <c r="AH18" s="1358"/>
      <c r="AI18" s="1359"/>
      <c r="AJ18" s="1358"/>
      <c r="AK18" s="1359"/>
      <c r="AL18" s="1358"/>
      <c r="AM18" s="1359"/>
      <c r="AN18" s="1358"/>
      <c r="AO18" s="1359"/>
      <c r="AP18" s="1358"/>
      <c r="AQ18" s="1359"/>
    </row>
    <row r="19" ht="20.45" customHeight="1">
      <c r="A19" s="1354">
        <f>SUM(D19:U19)</f>
        <v>1</v>
      </c>
      <c r="B19" t="s" s="585">
        <v>218</v>
      </c>
      <c r="C19" t="s" s="1362">
        <v>52</v>
      </c>
      <c r="D19" s="1354">
        <f>'1.Spieltag'!AJ20</f>
        <v>1</v>
      </c>
      <c r="E19" s="1355">
        <f>'1.Spieltag'!AK20</f>
        <v>0</v>
      </c>
      <c r="F19" s="1354">
        <f>'2.Spieltag'!AJ19</f>
        <v>0</v>
      </c>
      <c r="G19" s="1355">
        <f>'2.Spieltag'!AK19</f>
        <v>0</v>
      </c>
      <c r="H19" s="1354">
        <f>'3.Spieltag'!AJ19</f>
        <v>0</v>
      </c>
      <c r="I19" s="1355">
        <f>'3.Spieltag'!AK19</f>
        <v>0</v>
      </c>
      <c r="J19" s="1354">
        <f>'4.Spieltag'!AJ19</f>
        <v>0</v>
      </c>
      <c r="K19" s="1355">
        <f>'4.Spieltag'!AK19</f>
        <v>0</v>
      </c>
      <c r="L19" s="1354">
        <f>'5.Spieltag'!AJ19</f>
        <v>0</v>
      </c>
      <c r="M19" s="1355">
        <f>'5.Spieltag'!AK19</f>
        <v>0</v>
      </c>
      <c r="N19" s="1354">
        <f>'6.Spieltag'!AJ19</f>
        <v>0</v>
      </c>
      <c r="O19" s="1355">
        <f>'6.Spieltag'!AK19</f>
        <v>0</v>
      </c>
      <c r="P19" s="1354">
        <f>'7.Spieltag'!AJ19</f>
        <v>0</v>
      </c>
      <c r="Q19" s="1355">
        <f>'7.Spieltag'!AK19</f>
        <v>0</v>
      </c>
      <c r="R19" s="1354">
        <f>'8.Spieltag'!AJ19</f>
        <v>0</v>
      </c>
      <c r="S19" s="1355">
        <f>'8.Spieltag'!AK19</f>
        <v>0</v>
      </c>
      <c r="T19" s="1354">
        <f>'9.Spieltag'!AJ19</f>
        <v>0</v>
      </c>
      <c r="U19" s="1355">
        <f>'9.Spieltag'!AK19</f>
        <v>0</v>
      </c>
      <c r="V19" s="1737"/>
      <c r="W19" s="1738"/>
      <c r="X19" s="1737"/>
      <c r="Y19" s="1738"/>
      <c r="Z19" s="1737"/>
      <c r="AA19" s="1738"/>
      <c r="AB19" s="1737"/>
      <c r="AC19" s="1738"/>
      <c r="AD19" s="1737"/>
      <c r="AE19" s="1738"/>
      <c r="AF19" s="1737"/>
      <c r="AG19" s="1738"/>
      <c r="AH19" s="1737"/>
      <c r="AI19" s="1738"/>
      <c r="AJ19" s="1737"/>
      <c r="AK19" s="1738"/>
      <c r="AL19" s="1737"/>
      <c r="AM19" s="1738"/>
      <c r="AN19" s="1737"/>
      <c r="AO19" s="1738"/>
      <c r="AP19" s="1737"/>
      <c r="AQ19" s="1738"/>
    </row>
    <row r="20" ht="20.1" customHeight="1">
      <c r="A20" s="1352">
        <f>SUM(D20:U20)</f>
        <v>2</v>
      </c>
      <c r="B20" s="567"/>
      <c r="C20" t="s" s="1366">
        <v>219</v>
      </c>
      <c r="D20" s="1352">
        <f>'1.Spieltag'!AJ21</f>
        <v>1</v>
      </c>
      <c r="E20" s="1353">
        <f>'1.Spieltag'!AK21</f>
        <v>0</v>
      </c>
      <c r="F20" s="1352">
        <f>'2.Spieltag'!AJ20</f>
        <v>0</v>
      </c>
      <c r="G20" s="1353">
        <f>'2.Spieltag'!AK20</f>
        <v>1</v>
      </c>
      <c r="H20" s="1352">
        <f>'3.Spieltag'!AJ20</f>
        <v>0</v>
      </c>
      <c r="I20" s="1353">
        <f>'3.Spieltag'!AK20</f>
        <v>0</v>
      </c>
      <c r="J20" s="1352">
        <f>'4.Spieltag'!AJ20</f>
        <v>0</v>
      </c>
      <c r="K20" s="1353">
        <f>'4.Spieltag'!AK20</f>
        <v>0</v>
      </c>
      <c r="L20" s="1352">
        <f>'5.Spieltag'!AJ20</f>
        <v>0</v>
      </c>
      <c r="M20" s="1353">
        <f>'5.Spieltag'!AK20</f>
        <v>0</v>
      </c>
      <c r="N20" s="1352">
        <f>'6.Spieltag'!AJ20</f>
        <v>0</v>
      </c>
      <c r="O20" s="1353">
        <f>'6.Spieltag'!AK20</f>
        <v>0</v>
      </c>
      <c r="P20" s="1352">
        <f>'7.Spieltag'!AJ20</f>
        <v>0</v>
      </c>
      <c r="Q20" s="1353">
        <f>'7.Spieltag'!AK20</f>
        <v>0</v>
      </c>
      <c r="R20" s="1352">
        <f>'8.Spieltag'!AJ20</f>
        <v>0</v>
      </c>
      <c r="S20" s="1353">
        <f>'8.Spieltag'!AK20</f>
        <v>0</v>
      </c>
      <c r="T20" s="1352">
        <f>'9.Spieltag'!AJ20</f>
        <v>0</v>
      </c>
      <c r="U20" s="1353">
        <f>'9.Spieltag'!AK20</f>
        <v>0</v>
      </c>
      <c r="V20" s="1739"/>
      <c r="W20" s="1740"/>
      <c r="X20" s="1739"/>
      <c r="Y20" s="1740"/>
      <c r="Z20" s="1739"/>
      <c r="AA20" s="1740"/>
      <c r="AB20" s="1739"/>
      <c r="AC20" s="1740"/>
      <c r="AD20" s="1739"/>
      <c r="AE20" s="1740"/>
      <c r="AF20" s="1739"/>
      <c r="AG20" s="1740"/>
      <c r="AH20" s="1739"/>
      <c r="AI20" s="1740"/>
      <c r="AJ20" s="1739"/>
      <c r="AK20" s="1740"/>
      <c r="AL20" s="1739"/>
      <c r="AM20" s="1740"/>
      <c r="AN20" s="1739"/>
      <c r="AO20" s="1740"/>
      <c r="AP20" s="1739"/>
      <c r="AQ20" s="1740"/>
    </row>
    <row r="21" ht="20.1" customHeight="1">
      <c r="A21" s="1354">
        <f>SUM(D21:U21)</f>
        <v>0</v>
      </c>
      <c r="B21" s="567"/>
      <c r="C21" t="s" s="1366">
        <v>220</v>
      </c>
      <c r="D21" s="1354">
        <f>'1.Spieltag'!AJ22</f>
        <v>0</v>
      </c>
      <c r="E21" s="1355">
        <f>'1.Spieltag'!AK22</f>
        <v>0</v>
      </c>
      <c r="F21" s="1354">
        <f>'2.Spieltag'!AJ21</f>
        <v>0</v>
      </c>
      <c r="G21" s="1355">
        <f>'2.Spieltag'!AK21</f>
        <v>0</v>
      </c>
      <c r="H21" s="1354">
        <f>'3.Spieltag'!AJ21</f>
        <v>0</v>
      </c>
      <c r="I21" s="1355">
        <f>'3.Spieltag'!AK21</f>
        <v>0</v>
      </c>
      <c r="J21" s="1354">
        <f>'4.Spieltag'!AJ21</f>
        <v>0</v>
      </c>
      <c r="K21" s="1355">
        <f>'4.Spieltag'!AK21</f>
        <v>0</v>
      </c>
      <c r="L21" s="1354">
        <f>'5.Spieltag'!AJ21</f>
        <v>0</v>
      </c>
      <c r="M21" s="1355">
        <f>'5.Spieltag'!AK21</f>
        <v>0</v>
      </c>
      <c r="N21" s="1354">
        <f>'6.Spieltag'!AJ21</f>
        <v>0</v>
      </c>
      <c r="O21" s="1355">
        <f>'6.Spieltag'!AK21</f>
        <v>0</v>
      </c>
      <c r="P21" s="1354">
        <f>'7.Spieltag'!AJ21</f>
        <v>0</v>
      </c>
      <c r="Q21" s="1355">
        <f>'7.Spieltag'!AK21</f>
        <v>0</v>
      </c>
      <c r="R21" s="1354">
        <f>'8.Spieltag'!AJ21</f>
        <v>0</v>
      </c>
      <c r="S21" s="1355">
        <f>'8.Spieltag'!AK21</f>
        <v>0</v>
      </c>
      <c r="T21" s="1354">
        <f>'9.Spieltag'!AJ21</f>
        <v>0</v>
      </c>
      <c r="U21" s="1355">
        <f>'9.Spieltag'!AK21</f>
        <v>0</v>
      </c>
      <c r="V21" s="1737"/>
      <c r="W21" s="1738"/>
      <c r="X21" s="1737"/>
      <c r="Y21" s="1738"/>
      <c r="Z21" s="1737"/>
      <c r="AA21" s="1738"/>
      <c r="AB21" s="1737"/>
      <c r="AC21" s="1738"/>
      <c r="AD21" s="1737"/>
      <c r="AE21" s="1738"/>
      <c r="AF21" s="1737"/>
      <c r="AG21" s="1738"/>
      <c r="AH21" s="1737"/>
      <c r="AI21" s="1738"/>
      <c r="AJ21" s="1737"/>
      <c r="AK21" s="1738"/>
      <c r="AL21" s="1737"/>
      <c r="AM21" s="1738"/>
      <c r="AN21" s="1737"/>
      <c r="AO21" s="1738"/>
      <c r="AP21" s="1737"/>
      <c r="AQ21" s="1738"/>
    </row>
    <row r="22" ht="20.1" customHeight="1">
      <c r="A22" s="1352">
        <f>SUM(D22:U22)</f>
        <v>2</v>
      </c>
      <c r="B22" s="567"/>
      <c r="C22" t="s" s="1366">
        <v>221</v>
      </c>
      <c r="D22" s="1352">
        <f>'1.Spieltag'!AJ23</f>
        <v>1</v>
      </c>
      <c r="E22" s="1353">
        <f>'1.Spieltag'!AK23</f>
        <v>0</v>
      </c>
      <c r="F22" s="1352">
        <f>'2.Spieltag'!AJ22</f>
        <v>0</v>
      </c>
      <c r="G22" s="1353">
        <f>'2.Spieltag'!AK22</f>
        <v>1</v>
      </c>
      <c r="H22" s="1352">
        <f>'3.Spieltag'!AJ22</f>
        <v>0</v>
      </c>
      <c r="I22" s="1353">
        <f>'3.Spieltag'!AK22</f>
        <v>0</v>
      </c>
      <c r="J22" s="1352">
        <f>'4.Spieltag'!AJ22</f>
        <v>0</v>
      </c>
      <c r="K22" s="1353">
        <f>'4.Spieltag'!AK22</f>
        <v>0</v>
      </c>
      <c r="L22" s="1352">
        <f>'5.Spieltag'!AJ22</f>
        <v>0</v>
      </c>
      <c r="M22" s="1353">
        <f>'5.Spieltag'!AK22</f>
        <v>0</v>
      </c>
      <c r="N22" s="1352">
        <f>'6.Spieltag'!AJ22</f>
        <v>0</v>
      </c>
      <c r="O22" s="1353">
        <f>'6.Spieltag'!AK22</f>
        <v>0</v>
      </c>
      <c r="P22" s="1352">
        <f>'7.Spieltag'!AJ22</f>
        <v>0</v>
      </c>
      <c r="Q22" s="1353">
        <f>'7.Spieltag'!AK22</f>
        <v>0</v>
      </c>
      <c r="R22" s="1352">
        <f>'8.Spieltag'!AJ22</f>
        <v>0</v>
      </c>
      <c r="S22" s="1353">
        <f>'8.Spieltag'!AK22</f>
        <v>0</v>
      </c>
      <c r="T22" s="1352">
        <f>'9.Spieltag'!AJ22</f>
        <v>0</v>
      </c>
      <c r="U22" s="1353">
        <f>'9.Spieltag'!AK22</f>
        <v>0</v>
      </c>
      <c r="V22" s="1739"/>
      <c r="W22" s="1740"/>
      <c r="X22" s="1739"/>
      <c r="Y22" s="1740"/>
      <c r="Z22" s="1739"/>
      <c r="AA22" s="1740"/>
      <c r="AB22" s="1739"/>
      <c r="AC22" s="1740"/>
      <c r="AD22" s="1739"/>
      <c r="AE22" s="1740"/>
      <c r="AF22" s="1739"/>
      <c r="AG22" s="1740"/>
      <c r="AH22" s="1739"/>
      <c r="AI22" s="1740"/>
      <c r="AJ22" s="1739"/>
      <c r="AK22" s="1740"/>
      <c r="AL22" s="1739"/>
      <c r="AM22" s="1740"/>
      <c r="AN22" s="1739"/>
      <c r="AO22" s="1740"/>
      <c r="AP22" s="1739"/>
      <c r="AQ22" s="1740"/>
    </row>
    <row r="23" ht="20.1" customHeight="1">
      <c r="A23" s="1354">
        <f>SUM(D23:U23)</f>
        <v>0</v>
      </c>
      <c r="B23" s="567"/>
      <c r="C23" t="s" s="1366">
        <v>222</v>
      </c>
      <c r="D23" s="1354">
        <f>'1.Spieltag'!AJ24</f>
        <v>0</v>
      </c>
      <c r="E23" s="1355">
        <f>'1.Spieltag'!AK24</f>
        <v>0</v>
      </c>
      <c r="F23" s="1354">
        <f>'2.Spieltag'!AJ23</f>
        <v>0</v>
      </c>
      <c r="G23" s="1355">
        <f>'2.Spieltag'!AK23</f>
        <v>0</v>
      </c>
      <c r="H23" s="1354">
        <f>'3.Spieltag'!AJ23</f>
        <v>0</v>
      </c>
      <c r="I23" s="1355">
        <f>'3.Spieltag'!AK23</f>
        <v>0</v>
      </c>
      <c r="J23" s="1354">
        <f>'4.Spieltag'!AJ23</f>
        <v>0</v>
      </c>
      <c r="K23" s="1355">
        <f>'4.Spieltag'!AK23</f>
        <v>0</v>
      </c>
      <c r="L23" s="1354">
        <f>'5.Spieltag'!AJ23</f>
        <v>0</v>
      </c>
      <c r="M23" s="1355">
        <f>'5.Spieltag'!AK23</f>
        <v>0</v>
      </c>
      <c r="N23" s="1354">
        <f>'6.Spieltag'!AJ23</f>
        <v>0</v>
      </c>
      <c r="O23" s="1355">
        <f>'6.Spieltag'!AK23</f>
        <v>0</v>
      </c>
      <c r="P23" s="1354">
        <f>'7.Spieltag'!AJ23</f>
        <v>0</v>
      </c>
      <c r="Q23" s="1355">
        <f>'7.Spieltag'!AK23</f>
        <v>0</v>
      </c>
      <c r="R23" s="1354">
        <f>'8.Spieltag'!AJ23</f>
        <v>0</v>
      </c>
      <c r="S23" s="1355">
        <f>'8.Spieltag'!AK23</f>
        <v>0</v>
      </c>
      <c r="T23" s="1354">
        <f>'9.Spieltag'!AJ23</f>
        <v>0</v>
      </c>
      <c r="U23" s="1355">
        <f>'9.Spieltag'!AK23</f>
        <v>0</v>
      </c>
      <c r="V23" s="1737"/>
      <c r="W23" s="1738"/>
      <c r="X23" s="1737"/>
      <c r="Y23" s="1738"/>
      <c r="Z23" s="1737"/>
      <c r="AA23" s="1738"/>
      <c r="AB23" s="1737"/>
      <c r="AC23" s="1738"/>
      <c r="AD23" s="1737"/>
      <c r="AE23" s="1738"/>
      <c r="AF23" s="1737"/>
      <c r="AG23" s="1738"/>
      <c r="AH23" s="1737"/>
      <c r="AI23" s="1738"/>
      <c r="AJ23" s="1737"/>
      <c r="AK23" s="1738"/>
      <c r="AL23" s="1737"/>
      <c r="AM23" s="1738"/>
      <c r="AN23" s="1737"/>
      <c r="AO23" s="1738"/>
      <c r="AP23" s="1737"/>
      <c r="AQ23" s="1738"/>
    </row>
    <row r="24" ht="20.1" customHeight="1">
      <c r="A24" s="1352">
        <f>SUM(D24:U24)</f>
        <v>0</v>
      </c>
      <c r="B24" s="567"/>
      <c r="C24" t="s" s="1366">
        <v>223</v>
      </c>
      <c r="D24" s="1352">
        <f>'1.Spieltag'!AJ25</f>
        <v>0</v>
      </c>
      <c r="E24" s="1353">
        <f>'1.Spieltag'!AK25</f>
        <v>0</v>
      </c>
      <c r="F24" s="1352">
        <f>'2.Spieltag'!AJ24</f>
        <v>0</v>
      </c>
      <c r="G24" s="1353">
        <f>'2.Spieltag'!AK24</f>
        <v>0</v>
      </c>
      <c r="H24" s="1352">
        <f>'3.Spieltag'!AJ24</f>
        <v>0</v>
      </c>
      <c r="I24" s="1353">
        <f>'3.Spieltag'!AK24</f>
        <v>0</v>
      </c>
      <c r="J24" s="1352">
        <f>'4.Spieltag'!AJ24</f>
        <v>0</v>
      </c>
      <c r="K24" s="1353">
        <f>'4.Spieltag'!AK24</f>
        <v>0</v>
      </c>
      <c r="L24" s="1352">
        <f>'5.Spieltag'!AJ24</f>
        <v>0</v>
      </c>
      <c r="M24" s="1353">
        <f>'5.Spieltag'!AK24</f>
        <v>0</v>
      </c>
      <c r="N24" s="1352">
        <f>'6.Spieltag'!AJ24</f>
        <v>0</v>
      </c>
      <c r="O24" s="1353">
        <f>'6.Spieltag'!AK24</f>
        <v>0</v>
      </c>
      <c r="P24" s="1352">
        <f>'7.Spieltag'!AJ24</f>
        <v>0</v>
      </c>
      <c r="Q24" s="1353">
        <f>'7.Spieltag'!AK24</f>
        <v>0</v>
      </c>
      <c r="R24" s="1352">
        <f>'8.Spieltag'!AJ24</f>
        <v>0</v>
      </c>
      <c r="S24" s="1353">
        <f>'8.Spieltag'!AK24</f>
        <v>0</v>
      </c>
      <c r="T24" s="1352">
        <f>'9.Spieltag'!AJ24</f>
        <v>0</v>
      </c>
      <c r="U24" s="1353">
        <f>'9.Spieltag'!AK24</f>
        <v>0</v>
      </c>
      <c r="V24" s="1739"/>
      <c r="W24" s="1740"/>
      <c r="X24" s="1739"/>
      <c r="Y24" s="1740"/>
      <c r="Z24" s="1739"/>
      <c r="AA24" s="1740"/>
      <c r="AB24" s="1739"/>
      <c r="AC24" s="1740"/>
      <c r="AD24" s="1739"/>
      <c r="AE24" s="1740"/>
      <c r="AF24" s="1739"/>
      <c r="AG24" s="1740"/>
      <c r="AH24" s="1739"/>
      <c r="AI24" s="1740"/>
      <c r="AJ24" s="1739"/>
      <c r="AK24" s="1740"/>
      <c r="AL24" s="1739"/>
      <c r="AM24" s="1740"/>
      <c r="AN24" s="1739"/>
      <c r="AO24" s="1740"/>
      <c r="AP24" s="1739"/>
      <c r="AQ24" s="1740"/>
    </row>
    <row r="25" ht="20.1" customHeight="1">
      <c r="A25" s="1354">
        <f>SUM(D25:U25)</f>
        <v>0</v>
      </c>
      <c r="B25" s="567"/>
      <c r="C25" t="s" s="1366">
        <v>409</v>
      </c>
      <c r="D25" s="1354">
        <f>'1.Spieltag'!AJ26</f>
        <v>0</v>
      </c>
      <c r="E25" s="1355">
        <f>'1.Spieltag'!AK26</f>
        <v>0</v>
      </c>
      <c r="F25" s="1354">
        <f>'2.Spieltag'!AJ25</f>
        <v>0</v>
      </c>
      <c r="G25" s="1355">
        <f>'2.Spieltag'!AK25</f>
        <v>0</v>
      </c>
      <c r="H25" s="1354">
        <f>'3.Spieltag'!AJ25</f>
        <v>0</v>
      </c>
      <c r="I25" s="1355">
        <f>'3.Spieltag'!AK25</f>
        <v>0</v>
      </c>
      <c r="J25" s="1354">
        <f>'4.Spieltag'!AJ25</f>
        <v>0</v>
      </c>
      <c r="K25" s="1355">
        <f>'4.Spieltag'!AK25</f>
        <v>0</v>
      </c>
      <c r="L25" s="1354">
        <f>'5.Spieltag'!AJ25</f>
        <v>0</v>
      </c>
      <c r="M25" s="1355">
        <f>'5.Spieltag'!AK25</f>
        <v>0</v>
      </c>
      <c r="N25" s="1354">
        <f>'6.Spieltag'!AJ25</f>
        <v>0</v>
      </c>
      <c r="O25" s="1355">
        <f>'6.Spieltag'!AK25</f>
        <v>0</v>
      </c>
      <c r="P25" s="1354">
        <f>'7.Spieltag'!AJ25</f>
        <v>0</v>
      </c>
      <c r="Q25" s="1355">
        <f>'7.Spieltag'!AK25</f>
        <v>0</v>
      </c>
      <c r="R25" s="1354">
        <f>'8.Spieltag'!AJ25</f>
        <v>0</v>
      </c>
      <c r="S25" s="1355">
        <f>'8.Spieltag'!AK25</f>
        <v>0</v>
      </c>
      <c r="T25" s="1354">
        <f>'9.Spieltag'!AJ25</f>
        <v>0</v>
      </c>
      <c r="U25" s="1355">
        <f>'9.Spieltag'!AK25</f>
        <v>0</v>
      </c>
      <c r="V25" s="1737"/>
      <c r="W25" s="1738"/>
      <c r="X25" s="1737"/>
      <c r="Y25" s="1738"/>
      <c r="Z25" s="1737"/>
      <c r="AA25" s="1738"/>
      <c r="AB25" s="1737"/>
      <c r="AC25" s="1738"/>
      <c r="AD25" s="1737"/>
      <c r="AE25" s="1738"/>
      <c r="AF25" s="1737"/>
      <c r="AG25" s="1738"/>
      <c r="AH25" s="1737"/>
      <c r="AI25" s="1738"/>
      <c r="AJ25" s="1737"/>
      <c r="AK25" s="1738"/>
      <c r="AL25" s="1737"/>
      <c r="AM25" s="1738"/>
      <c r="AN25" s="1737"/>
      <c r="AO25" s="1738"/>
      <c r="AP25" s="1737"/>
      <c r="AQ25" s="1738"/>
    </row>
    <row r="26" ht="20.1" customHeight="1">
      <c r="A26" s="1352">
        <f>SUM(D26:U26)</f>
        <v>0</v>
      </c>
      <c r="B26" s="567"/>
      <c r="C26" t="s" s="1351">
        <v>225</v>
      </c>
      <c r="D26" s="1352">
        <f>'1.Spieltag'!AJ27</f>
        <v>0</v>
      </c>
      <c r="E26" s="1353">
        <f>'1.Spieltag'!AK27</f>
        <v>0</v>
      </c>
      <c r="F26" s="1352">
        <f>'2.Spieltag'!AJ26</f>
        <v>0</v>
      </c>
      <c r="G26" s="1353">
        <f>'2.Spieltag'!AK26</f>
        <v>0</v>
      </c>
      <c r="H26" s="1352">
        <f>'3.Spieltag'!AJ26</f>
        <v>0</v>
      </c>
      <c r="I26" s="1353">
        <f>'3.Spieltag'!AK26</f>
        <v>0</v>
      </c>
      <c r="J26" s="1352">
        <f>'4.Spieltag'!AJ26</f>
        <v>0</v>
      </c>
      <c r="K26" s="1353">
        <f>'4.Spieltag'!AK26</f>
        <v>0</v>
      </c>
      <c r="L26" s="1352">
        <f>'5.Spieltag'!AJ26</f>
        <v>0</v>
      </c>
      <c r="M26" s="1353">
        <f>'5.Spieltag'!AK26</f>
        <v>0</v>
      </c>
      <c r="N26" s="1352">
        <f>'6.Spieltag'!AJ26</f>
        <v>0</v>
      </c>
      <c r="O26" s="1353">
        <f>'6.Spieltag'!AK26</f>
        <v>0</v>
      </c>
      <c r="P26" s="1352">
        <f>'7.Spieltag'!AJ26</f>
        <v>0</v>
      </c>
      <c r="Q26" s="1353">
        <f>'7.Spieltag'!AK26</f>
        <v>0</v>
      </c>
      <c r="R26" s="1352">
        <f>'8.Spieltag'!AJ26</f>
        <v>0</v>
      </c>
      <c r="S26" s="1353">
        <f>'8.Spieltag'!AK26</f>
        <v>0</v>
      </c>
      <c r="T26" s="1352">
        <f>'9.Spieltag'!AJ26</f>
        <v>0</v>
      </c>
      <c r="U26" s="1353">
        <f>'9.Spieltag'!AK26</f>
        <v>0</v>
      </c>
      <c r="V26" s="1739"/>
      <c r="W26" s="1740"/>
      <c r="X26" s="1739"/>
      <c r="Y26" s="1740"/>
      <c r="Z26" s="1739"/>
      <c r="AA26" s="1740"/>
      <c r="AB26" s="1739"/>
      <c r="AC26" s="1740"/>
      <c r="AD26" s="1739"/>
      <c r="AE26" s="1740"/>
      <c r="AF26" s="1739"/>
      <c r="AG26" s="1740"/>
      <c r="AH26" s="1739"/>
      <c r="AI26" s="1740"/>
      <c r="AJ26" s="1739"/>
      <c r="AK26" s="1740"/>
      <c r="AL26" s="1739"/>
      <c r="AM26" s="1740"/>
      <c r="AN26" s="1739"/>
      <c r="AO26" s="1740"/>
      <c r="AP26" s="1739"/>
      <c r="AQ26" s="1740"/>
    </row>
    <row r="27" ht="20.1" customHeight="1">
      <c r="A27" s="1354">
        <f>SUM(D27:U27)</f>
        <v>3</v>
      </c>
      <c r="B27" s="567"/>
      <c r="C27" t="s" s="1351">
        <v>226</v>
      </c>
      <c r="D27" s="1354">
        <f>'1.Spieltag'!AJ28</f>
        <v>0</v>
      </c>
      <c r="E27" s="1355">
        <f>'1.Spieltag'!AK28</f>
        <v>0</v>
      </c>
      <c r="F27" s="1354">
        <f>'2.Spieltag'!AJ27</f>
        <v>0</v>
      </c>
      <c r="G27" s="1355">
        <f>'2.Spieltag'!AK27</f>
        <v>3</v>
      </c>
      <c r="H27" s="1354">
        <f>'3.Spieltag'!AJ27</f>
        <v>0</v>
      </c>
      <c r="I27" s="1355">
        <f>'3.Spieltag'!AK27</f>
        <v>0</v>
      </c>
      <c r="J27" s="1354">
        <f>'4.Spieltag'!AJ27</f>
        <v>0</v>
      </c>
      <c r="K27" s="1355">
        <f>'4.Spieltag'!AK27</f>
        <v>0</v>
      </c>
      <c r="L27" s="1354">
        <f>'5.Spieltag'!AJ27</f>
        <v>0</v>
      </c>
      <c r="M27" s="1355">
        <f>'5.Spieltag'!AK27</f>
        <v>0</v>
      </c>
      <c r="N27" s="1354">
        <f>'6.Spieltag'!AJ27</f>
        <v>0</v>
      </c>
      <c r="O27" s="1355">
        <f>'6.Spieltag'!AK27</f>
        <v>0</v>
      </c>
      <c r="P27" s="1354">
        <f>'7.Spieltag'!AJ27</f>
        <v>0</v>
      </c>
      <c r="Q27" s="1355">
        <f>'7.Spieltag'!AK27</f>
        <v>0</v>
      </c>
      <c r="R27" s="1354">
        <f>'8.Spieltag'!AJ27</f>
        <v>0</v>
      </c>
      <c r="S27" s="1355">
        <f>'8.Spieltag'!AK27</f>
        <v>0</v>
      </c>
      <c r="T27" s="1354">
        <f>'9.Spieltag'!AJ27</f>
        <v>0</v>
      </c>
      <c r="U27" s="1355">
        <f>'9.Spieltag'!AK27</f>
        <v>0</v>
      </c>
      <c r="V27" s="1737"/>
      <c r="W27" s="1738"/>
      <c r="X27" s="1737"/>
      <c r="Y27" s="1738"/>
      <c r="Z27" s="1737"/>
      <c r="AA27" s="1738"/>
      <c r="AB27" s="1737"/>
      <c r="AC27" s="1738"/>
      <c r="AD27" s="1737"/>
      <c r="AE27" s="1738"/>
      <c r="AF27" s="1737"/>
      <c r="AG27" s="1738"/>
      <c r="AH27" s="1737"/>
      <c r="AI27" s="1738"/>
      <c r="AJ27" s="1737"/>
      <c r="AK27" s="1738"/>
      <c r="AL27" s="1737"/>
      <c r="AM27" s="1738"/>
      <c r="AN27" s="1737"/>
      <c r="AO27" s="1738"/>
      <c r="AP27" s="1737"/>
      <c r="AQ27" s="1738"/>
    </row>
    <row r="28" ht="21.4" customHeight="1">
      <c r="A28" s="1352">
        <f>SUM(D28:U28)</f>
        <v>0</v>
      </c>
      <c r="B28" s="595"/>
      <c r="C28" t="s" s="1367">
        <v>227</v>
      </c>
      <c r="D28" s="1352">
        <f>'1.Spieltag'!AJ29</f>
        <v>0</v>
      </c>
      <c r="E28" s="1353">
        <f>'1.Spieltag'!AK29</f>
        <v>0</v>
      </c>
      <c r="F28" s="1352">
        <f>'2.Spieltag'!AJ28</f>
        <v>0</v>
      </c>
      <c r="G28" s="1353">
        <f>'2.Spieltag'!AK28</f>
        <v>0</v>
      </c>
      <c r="H28" s="1352">
        <f>'3.Spieltag'!AJ28</f>
        <v>0</v>
      </c>
      <c r="I28" s="1353">
        <f>'3.Spieltag'!AK28</f>
        <v>0</v>
      </c>
      <c r="J28" s="1352">
        <f>'4.Spieltag'!AJ28</f>
        <v>0</v>
      </c>
      <c r="K28" s="1353">
        <f>'4.Spieltag'!AK28</f>
        <v>0</v>
      </c>
      <c r="L28" s="1352">
        <f>'5.Spieltag'!AJ28</f>
        <v>0</v>
      </c>
      <c r="M28" s="1353">
        <f>'5.Spieltag'!AK28</f>
        <v>0</v>
      </c>
      <c r="N28" s="1352">
        <f>'6.Spieltag'!AJ28</f>
        <v>0</v>
      </c>
      <c r="O28" s="1353">
        <f>'6.Spieltag'!AK28</f>
        <v>0</v>
      </c>
      <c r="P28" s="1352">
        <f>'7.Spieltag'!AJ28</f>
        <v>0</v>
      </c>
      <c r="Q28" s="1353">
        <f>'7.Spieltag'!AK28</f>
        <v>0</v>
      </c>
      <c r="R28" s="1352">
        <f>'8.Spieltag'!AJ28</f>
        <v>0</v>
      </c>
      <c r="S28" s="1353">
        <f>'8.Spieltag'!AK28</f>
        <v>0</v>
      </c>
      <c r="T28" s="1352">
        <f>'9.Spieltag'!AJ28</f>
        <v>0</v>
      </c>
      <c r="U28" s="1353">
        <f>'9.Spieltag'!AK28</f>
        <v>0</v>
      </c>
      <c r="V28" s="1739"/>
      <c r="W28" s="1740"/>
      <c r="X28" s="1739"/>
      <c r="Y28" s="1740"/>
      <c r="Z28" s="1739"/>
      <c r="AA28" s="1740"/>
      <c r="AB28" s="1739"/>
      <c r="AC28" s="1740"/>
      <c r="AD28" s="1739"/>
      <c r="AE28" s="1740"/>
      <c r="AF28" s="1739"/>
      <c r="AG28" s="1740"/>
      <c r="AH28" s="1739"/>
      <c r="AI28" s="1740"/>
      <c r="AJ28" s="1739"/>
      <c r="AK28" s="1740"/>
      <c r="AL28" s="1739"/>
      <c r="AM28" s="1740"/>
      <c r="AN28" s="1739"/>
      <c r="AO28" s="1740"/>
      <c r="AP28" s="1739"/>
      <c r="AQ28" s="1740"/>
    </row>
    <row r="29" ht="8.45" customHeight="1">
      <c r="A29" s="598">
        <f>SUM(D29:I29)</f>
        <v>0</v>
      </c>
      <c r="B29" s="599"/>
      <c r="C29" s="1773"/>
      <c r="D29" s="1358"/>
      <c r="E29" s="1359"/>
      <c r="F29" s="1358"/>
      <c r="G29" s="1359"/>
      <c r="H29" s="1358"/>
      <c r="I29" s="1359"/>
      <c r="J29" s="1358"/>
      <c r="K29" s="1359"/>
      <c r="L29" s="1358"/>
      <c r="M29" s="1359"/>
      <c r="N29" s="1358"/>
      <c r="O29" s="1359"/>
      <c r="P29" s="1358"/>
      <c r="Q29" s="1359"/>
      <c r="R29" s="1358"/>
      <c r="S29" s="1359"/>
      <c r="T29" s="1358"/>
      <c r="U29" s="1359"/>
      <c r="V29" s="1358"/>
      <c r="W29" s="1359"/>
      <c r="X29" s="1358"/>
      <c r="Y29" s="1359"/>
      <c r="Z29" s="1358"/>
      <c r="AA29" s="1359"/>
      <c r="AB29" s="1358"/>
      <c r="AC29" s="1359"/>
      <c r="AD29" s="1358"/>
      <c r="AE29" s="1359"/>
      <c r="AF29" s="1358"/>
      <c r="AG29" s="1359"/>
      <c r="AH29" s="1358"/>
      <c r="AI29" s="1359"/>
      <c r="AJ29" s="1358"/>
      <c r="AK29" s="1359"/>
      <c r="AL29" s="1358"/>
      <c r="AM29" s="1359"/>
      <c r="AN29" s="1358"/>
      <c r="AO29" s="1359"/>
      <c r="AP29" s="1358"/>
      <c r="AQ29" s="1359"/>
    </row>
    <row r="30" ht="20.8" customHeight="1">
      <c r="A30" s="1775">
        <f>(($A20-$A21)*100%)/($A20-$A21+$A27)</f>
        <v>0.4</v>
      </c>
      <c r="B30" t="s" s="1776">
        <v>34</v>
      </c>
      <c r="C30" s="1370"/>
      <c r="D30" s="1358"/>
      <c r="E30" s="1359"/>
      <c r="F30" s="1374"/>
      <c r="G30" s="1373"/>
      <c r="H30" s="1374"/>
      <c r="I30" s="1373"/>
      <c r="J30" s="1374"/>
      <c r="K30" s="1373"/>
      <c r="L30" s="1374"/>
      <c r="M30" s="1373"/>
      <c r="N30" s="1374"/>
      <c r="O30" s="1373"/>
      <c r="P30" s="1374"/>
      <c r="Q30" s="1373"/>
      <c r="R30" s="1374"/>
      <c r="S30" s="1373"/>
      <c r="T30" s="1374"/>
      <c r="U30" s="1373"/>
      <c r="V30" s="1374"/>
      <c r="W30" s="1373"/>
      <c r="X30" s="1374"/>
      <c r="Y30" s="1373"/>
      <c r="Z30" s="1374"/>
      <c r="AA30" s="1373"/>
      <c r="AB30" s="1374"/>
      <c r="AC30" s="1373"/>
      <c r="AD30" s="1374"/>
      <c r="AE30" s="1373"/>
      <c r="AF30" s="1374"/>
      <c r="AG30" s="1373"/>
      <c r="AH30" s="1374"/>
      <c r="AI30" s="1373"/>
      <c r="AJ30" s="1374"/>
      <c r="AK30" s="1373"/>
      <c r="AL30" s="1374"/>
      <c r="AM30" s="1373"/>
      <c r="AN30" s="1374"/>
      <c r="AO30" s="1373"/>
      <c r="AP30" s="1374"/>
      <c r="AQ30" s="1373"/>
    </row>
  </sheetData>
  <mergeCells count="44">
    <mergeCell ref="B4:B10"/>
    <mergeCell ref="B15:B17"/>
    <mergeCell ref="B19:B28"/>
    <mergeCell ref="B12:B13"/>
    <mergeCell ref="D2:E2"/>
    <mergeCell ref="F2:G2"/>
    <mergeCell ref="L2:M2"/>
    <mergeCell ref="J2:K2"/>
    <mergeCell ref="H2:I2"/>
    <mergeCell ref="D1:E1"/>
    <mergeCell ref="L1:M1"/>
    <mergeCell ref="J1:K1"/>
    <mergeCell ref="H1:I1"/>
    <mergeCell ref="F1:G1"/>
    <mergeCell ref="R2:S2"/>
    <mergeCell ref="P2:Q2"/>
    <mergeCell ref="N2:O2"/>
    <mergeCell ref="AB1:AC1"/>
    <mergeCell ref="Z1:AA1"/>
    <mergeCell ref="X1:Y1"/>
    <mergeCell ref="V1:W1"/>
    <mergeCell ref="T1:U1"/>
    <mergeCell ref="R1:S1"/>
    <mergeCell ref="P1:Q1"/>
    <mergeCell ref="N1:O1"/>
    <mergeCell ref="AB2:AC2"/>
    <mergeCell ref="Z2:AA2"/>
    <mergeCell ref="X2:Y2"/>
    <mergeCell ref="V2:W2"/>
    <mergeCell ref="T2:U2"/>
    <mergeCell ref="AF2:AG2"/>
    <mergeCell ref="AD2:AE2"/>
    <mergeCell ref="AP1:AQ1"/>
    <mergeCell ref="AN1:AO1"/>
    <mergeCell ref="AL1:AM1"/>
    <mergeCell ref="AJ1:AK1"/>
    <mergeCell ref="AH1:AI1"/>
    <mergeCell ref="AF1:AG1"/>
    <mergeCell ref="AD1:AE1"/>
    <mergeCell ref="AP2:AQ2"/>
    <mergeCell ref="AN2:AO2"/>
    <mergeCell ref="AL2:AM2"/>
    <mergeCell ref="AJ2:AK2"/>
    <mergeCell ref="AH2:AI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O29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14.2" customHeight="1" outlineLevelRow="0" outlineLevelCol="0"/>
  <cols>
    <col min="1" max="41" width="13.3516" style="1908" customWidth="1"/>
    <col min="42" max="16384" width="16.3516" style="1908" customWidth="1"/>
  </cols>
  <sheetData>
    <row r="1" ht="14.6" customHeight="1">
      <c r="A1" t="s" s="1778">
        <v>373</v>
      </c>
      <c r="B1" s="1778"/>
      <c r="C1" s="1778"/>
      <c r="D1" s="1778"/>
      <c r="E1" s="1778"/>
      <c r="F1" s="1778"/>
      <c r="G1" s="1778"/>
      <c r="H1" s="1778"/>
      <c r="I1" s="1778"/>
      <c r="J1" s="1778"/>
      <c r="K1" s="1778"/>
      <c r="L1" s="1778"/>
      <c r="M1" s="1778"/>
      <c r="N1" s="1778"/>
      <c r="O1" s="1778"/>
      <c r="P1" s="1778"/>
      <c r="Q1" s="1778"/>
      <c r="R1" s="1778"/>
      <c r="S1" s="1778"/>
      <c r="T1" s="1778"/>
      <c r="U1" s="1778"/>
      <c r="V1" s="1778"/>
      <c r="W1" s="1778"/>
      <c r="X1" s="1778"/>
      <c r="Y1" s="1778"/>
      <c r="Z1" s="1778"/>
      <c r="AA1" s="1778"/>
      <c r="AB1" s="1778"/>
      <c r="AC1" s="1778"/>
      <c r="AD1" s="1778"/>
      <c r="AE1" s="1778"/>
      <c r="AF1" s="1778"/>
      <c r="AG1" s="1778"/>
      <c r="AH1" s="1778"/>
      <c r="AI1" s="1778"/>
      <c r="AJ1" s="1778"/>
      <c r="AK1" s="1778"/>
      <c r="AL1" s="1778"/>
      <c r="AM1" s="1778"/>
      <c r="AN1" s="1778"/>
      <c r="AO1" s="1778"/>
    </row>
    <row r="2" ht="18.65" customHeight="1">
      <c r="A2" t="s" s="1779">
        <v>512</v>
      </c>
      <c r="B2" t="s" s="1780">
        <v>67</v>
      </c>
      <c r="C2" s="1781"/>
      <c r="D2" s="1782"/>
      <c r="E2" t="s" s="1783">
        <v>418</v>
      </c>
      <c r="F2" s="1782"/>
      <c r="G2" s="1782"/>
      <c r="H2" s="1782"/>
      <c r="I2" s="1782"/>
      <c r="J2" s="1782"/>
      <c r="K2" s="1782"/>
      <c r="L2" s="1782"/>
      <c r="M2" s="1782"/>
      <c r="N2" s="1782"/>
      <c r="O2" s="1782"/>
      <c r="P2" t="s" s="1784">
        <v>419</v>
      </c>
      <c r="Q2" s="1782"/>
      <c r="R2" s="1782"/>
      <c r="S2" s="1782"/>
      <c r="T2" s="1782"/>
      <c r="U2" s="1782"/>
      <c r="V2" s="1782"/>
      <c r="W2" s="1785"/>
      <c r="X2" t="s" s="1786">
        <v>420</v>
      </c>
      <c r="Y2" s="1782"/>
      <c r="Z2" s="1782"/>
      <c r="AA2" s="1782"/>
      <c r="AB2" s="1782"/>
      <c r="AC2" s="1782"/>
      <c r="AD2" s="1782"/>
      <c r="AE2" s="1785"/>
      <c r="AF2" t="s" s="1787">
        <v>421</v>
      </c>
      <c r="AG2" s="1782"/>
      <c r="AH2" s="1782"/>
      <c r="AI2" s="1785"/>
      <c r="AJ2" t="s" s="1786">
        <v>422</v>
      </c>
      <c r="AK2" s="1782"/>
      <c r="AL2" s="1782"/>
      <c r="AM2" s="1782"/>
      <c r="AN2" s="1785"/>
      <c r="AO2" s="1871"/>
    </row>
    <row r="3" ht="39.7" customHeight="1">
      <c r="A3" s="1788">
        <v>2003</v>
      </c>
      <c r="B3" t="s" s="1789">
        <v>423</v>
      </c>
      <c r="C3" s="1790"/>
      <c r="D3" t="s" s="1791">
        <v>424</v>
      </c>
      <c r="E3" t="s" s="1792">
        <v>425</v>
      </c>
      <c r="F3" t="s" s="1793">
        <v>426</v>
      </c>
      <c r="G3" t="s" s="1794">
        <v>427</v>
      </c>
      <c r="H3" t="s" s="1793">
        <v>428</v>
      </c>
      <c r="I3" t="s" s="1794">
        <v>429</v>
      </c>
      <c r="J3" t="s" s="1793">
        <v>430</v>
      </c>
      <c r="K3" t="s" s="1794">
        <v>431</v>
      </c>
      <c r="L3" t="s" s="1793">
        <v>432</v>
      </c>
      <c r="M3" t="s" s="1794">
        <v>433</v>
      </c>
      <c r="N3" t="s" s="1793">
        <v>434</v>
      </c>
      <c r="O3" t="s" s="1795">
        <v>435</v>
      </c>
      <c r="P3" t="s" s="1796">
        <v>436</v>
      </c>
      <c r="Q3" t="s" s="1794">
        <v>437</v>
      </c>
      <c r="R3" t="s" s="1793">
        <v>438</v>
      </c>
      <c r="S3" t="s" s="1794">
        <v>439</v>
      </c>
      <c r="T3" t="s" s="1793">
        <v>440</v>
      </c>
      <c r="U3" t="s" s="1794">
        <v>441</v>
      </c>
      <c r="V3" t="s" s="1793">
        <v>442</v>
      </c>
      <c r="W3" t="s" s="1795">
        <v>443</v>
      </c>
      <c r="X3" t="s" s="1796">
        <v>444</v>
      </c>
      <c r="Y3" t="s" s="1794">
        <v>445</v>
      </c>
      <c r="Z3" t="s" s="1793">
        <v>446</v>
      </c>
      <c r="AA3" t="s" s="1794">
        <v>447</v>
      </c>
      <c r="AB3" t="s" s="1793">
        <v>448</v>
      </c>
      <c r="AC3" t="s" s="1794">
        <v>449</v>
      </c>
      <c r="AD3" t="s" s="1793">
        <v>450</v>
      </c>
      <c r="AE3" t="s" s="1795">
        <v>451</v>
      </c>
      <c r="AF3" t="s" s="1796">
        <v>452</v>
      </c>
      <c r="AG3" t="s" s="1794">
        <v>453</v>
      </c>
      <c r="AH3" t="s" s="1793">
        <v>471</v>
      </c>
      <c r="AI3" t="s" s="1795">
        <v>455</v>
      </c>
      <c r="AJ3" t="s" s="1796">
        <v>456</v>
      </c>
      <c r="AK3" t="s" s="1794">
        <v>457</v>
      </c>
      <c r="AL3" t="s" s="1793">
        <v>339</v>
      </c>
      <c r="AM3" t="s" s="1794">
        <v>458</v>
      </c>
      <c r="AN3" t="s" s="1793">
        <v>459</v>
      </c>
      <c r="AO3" t="s" s="1793">
        <v>466</v>
      </c>
    </row>
    <row r="4" ht="18.25" customHeight="1">
      <c r="A4" s="1797"/>
      <c r="B4" s="1798">
        <v>42976</v>
      </c>
      <c r="C4" s="1799"/>
      <c r="D4" s="1872"/>
      <c r="E4" s="1801"/>
      <c r="F4" s="1802"/>
      <c r="G4" s="1803"/>
      <c r="H4" s="1802"/>
      <c r="I4" s="1804"/>
      <c r="J4" s="1802"/>
      <c r="K4" s="1803"/>
      <c r="L4" s="1802"/>
      <c r="M4" s="1803"/>
      <c r="N4" s="1802"/>
      <c r="O4" s="1805"/>
      <c r="P4" s="1806"/>
      <c r="Q4" s="1803"/>
      <c r="R4" s="1802"/>
      <c r="S4" s="1803"/>
      <c r="T4" s="1802"/>
      <c r="U4" s="1803"/>
      <c r="V4" s="1802"/>
      <c r="W4" s="1805"/>
      <c r="X4" s="1806"/>
      <c r="Y4" s="1803"/>
      <c r="Z4" s="1802"/>
      <c r="AA4" s="1803"/>
      <c r="AB4" s="1802"/>
      <c r="AC4" s="1803"/>
      <c r="AD4" s="1802"/>
      <c r="AE4" s="1805"/>
      <c r="AF4" s="1808"/>
      <c r="AG4" s="1809"/>
      <c r="AH4" s="1810"/>
      <c r="AI4" s="1811"/>
      <c r="AJ4" s="1806"/>
      <c r="AK4" s="1803"/>
      <c r="AL4" s="1802"/>
      <c r="AM4" s="1803"/>
      <c r="AN4" s="1812"/>
      <c r="AO4" s="1874"/>
    </row>
    <row r="5" ht="18.25" customHeight="1">
      <c r="A5" s="1813"/>
      <c r="B5" s="1814">
        <v>43091</v>
      </c>
      <c r="C5" s="1815"/>
      <c r="D5" s="1846"/>
      <c r="E5" s="1817"/>
      <c r="F5" s="1818"/>
      <c r="G5" s="1819"/>
      <c r="H5" s="1818"/>
      <c r="I5" s="1820"/>
      <c r="J5" s="1818"/>
      <c r="K5" s="1819"/>
      <c r="L5" s="1818"/>
      <c r="M5" s="1819"/>
      <c r="N5" s="1818"/>
      <c r="O5" s="1821"/>
      <c r="P5" s="1822"/>
      <c r="Q5" s="1819"/>
      <c r="R5" s="1818"/>
      <c r="S5" s="1819"/>
      <c r="T5" s="1818"/>
      <c r="U5" s="1819"/>
      <c r="V5" s="1818"/>
      <c r="W5" s="1821"/>
      <c r="X5" s="1822"/>
      <c r="Y5" s="1819"/>
      <c r="Z5" s="1818"/>
      <c r="AA5" s="1819"/>
      <c r="AB5" s="1818"/>
      <c r="AC5" s="1819"/>
      <c r="AD5" s="1818"/>
      <c r="AE5" s="1821"/>
      <c r="AF5" s="1824"/>
      <c r="AG5" s="1825"/>
      <c r="AH5" s="1826"/>
      <c r="AI5" s="1827"/>
      <c r="AJ5" s="1822"/>
      <c r="AK5" s="1819"/>
      <c r="AL5" s="1818"/>
      <c r="AM5" s="1819"/>
      <c r="AN5" s="1828"/>
      <c r="AO5" s="1875"/>
    </row>
    <row r="6" ht="18.25" customHeight="1">
      <c r="A6" s="1813"/>
      <c r="B6" s="1798">
        <v>43327</v>
      </c>
      <c r="C6" s="1799"/>
      <c r="D6" s="1872"/>
      <c r="E6" s="1801"/>
      <c r="F6" s="1802"/>
      <c r="G6" s="1803"/>
      <c r="H6" s="1802"/>
      <c r="I6" s="1804"/>
      <c r="J6" s="1802"/>
      <c r="K6" s="1803"/>
      <c r="L6" s="1802"/>
      <c r="M6" s="1803"/>
      <c r="N6" s="1802"/>
      <c r="O6" s="1805"/>
      <c r="P6" s="1806"/>
      <c r="Q6" s="1803"/>
      <c r="R6" s="1802"/>
      <c r="S6" s="1803"/>
      <c r="T6" s="1802"/>
      <c r="U6" s="1803"/>
      <c r="V6" s="1802"/>
      <c r="W6" s="1805"/>
      <c r="X6" s="1806"/>
      <c r="Y6" s="1803"/>
      <c r="Z6" s="1802"/>
      <c r="AA6" s="1803"/>
      <c r="AB6" s="1802"/>
      <c r="AC6" s="1803"/>
      <c r="AD6" s="1802"/>
      <c r="AE6" s="1805"/>
      <c r="AF6" s="1808"/>
      <c r="AG6" s="1829"/>
      <c r="AH6" s="1810"/>
      <c r="AI6" s="1811"/>
      <c r="AJ6" s="1806"/>
      <c r="AK6" s="1803"/>
      <c r="AL6" s="1802"/>
      <c r="AM6" s="1803"/>
      <c r="AN6" s="1812"/>
      <c r="AO6" s="1874"/>
    </row>
    <row r="7" ht="18.25" customHeight="1">
      <c r="A7" s="1813"/>
      <c r="B7" s="1831">
        <v>43403</v>
      </c>
      <c r="C7" s="1832"/>
      <c r="D7" s="1848"/>
      <c r="E7" s="1834"/>
      <c r="F7" s="1835"/>
      <c r="G7" s="1836"/>
      <c r="H7" s="1835"/>
      <c r="I7" s="1837"/>
      <c r="J7" s="1835"/>
      <c r="K7" s="1836"/>
      <c r="L7" s="1835"/>
      <c r="M7" s="1836"/>
      <c r="N7" s="1835"/>
      <c r="O7" s="1838"/>
      <c r="P7" s="1839"/>
      <c r="Q7" s="1836"/>
      <c r="R7" s="1835"/>
      <c r="S7" s="1836"/>
      <c r="T7" s="1835"/>
      <c r="U7" s="1836"/>
      <c r="V7" s="1835"/>
      <c r="W7" s="1838"/>
      <c r="X7" s="1839"/>
      <c r="Y7" s="1836"/>
      <c r="Z7" s="1835"/>
      <c r="AA7" s="1836"/>
      <c r="AB7" s="1835"/>
      <c r="AC7" s="1836"/>
      <c r="AD7" s="1835"/>
      <c r="AE7" s="1838"/>
      <c r="AF7" s="1840"/>
      <c r="AG7" s="1841"/>
      <c r="AH7" s="1842"/>
      <c r="AI7" s="1843"/>
      <c r="AJ7" s="1839"/>
      <c r="AK7" s="1836"/>
      <c r="AL7" s="1835"/>
      <c r="AM7" s="1836"/>
      <c r="AN7" s="1849"/>
      <c r="AO7" s="1877"/>
    </row>
    <row r="8" ht="18.25" customHeight="1">
      <c r="A8" s="1813"/>
      <c r="B8" s="1814">
        <v>43416</v>
      </c>
      <c r="C8" s="1815"/>
      <c r="D8" s="1846"/>
      <c r="E8" s="1817"/>
      <c r="F8" s="1818"/>
      <c r="G8" s="1819"/>
      <c r="H8" s="1818"/>
      <c r="I8" s="1820"/>
      <c r="J8" s="1818"/>
      <c r="K8" s="1819"/>
      <c r="L8" s="1818"/>
      <c r="M8" s="1819"/>
      <c r="N8" s="1818"/>
      <c r="O8" s="1821"/>
      <c r="P8" s="1822"/>
      <c r="Q8" s="1819"/>
      <c r="R8" s="1818"/>
      <c r="S8" s="1819"/>
      <c r="T8" s="1818"/>
      <c r="U8" s="1819"/>
      <c r="V8" s="1818"/>
      <c r="W8" s="1821"/>
      <c r="X8" s="1822"/>
      <c r="Y8" s="1819"/>
      <c r="Z8" s="1818"/>
      <c r="AA8" s="1819"/>
      <c r="AB8" s="1818"/>
      <c r="AC8" s="1819"/>
      <c r="AD8" s="1818"/>
      <c r="AE8" s="1821"/>
      <c r="AF8" s="1824"/>
      <c r="AG8" s="1847"/>
      <c r="AH8" s="1826"/>
      <c r="AI8" s="1827"/>
      <c r="AJ8" s="1822"/>
      <c r="AK8" s="1819"/>
      <c r="AL8" s="1818"/>
      <c r="AM8" s="1819"/>
      <c r="AN8" s="1828"/>
      <c r="AO8" s="1875"/>
    </row>
    <row r="9" ht="18.25" customHeight="1">
      <c r="A9" s="1813"/>
      <c r="B9" s="1798">
        <v>43468</v>
      </c>
      <c r="C9" s="1799"/>
      <c r="D9" s="1872"/>
      <c r="E9" s="1801"/>
      <c r="F9" s="1802"/>
      <c r="G9" s="1803"/>
      <c r="H9" s="1802"/>
      <c r="I9" s="1804"/>
      <c r="J9" s="1802"/>
      <c r="K9" s="1803"/>
      <c r="L9" s="1802"/>
      <c r="M9" s="1803"/>
      <c r="N9" s="1802"/>
      <c r="O9" s="1805"/>
      <c r="P9" s="1806"/>
      <c r="Q9" s="1803"/>
      <c r="R9" s="1802"/>
      <c r="S9" s="1803"/>
      <c r="T9" s="1802"/>
      <c r="U9" s="1803"/>
      <c r="V9" s="1802"/>
      <c r="W9" s="1805"/>
      <c r="X9" s="1806"/>
      <c r="Y9" s="1803"/>
      <c r="Z9" s="1802"/>
      <c r="AA9" s="1803"/>
      <c r="AB9" s="1802"/>
      <c r="AC9" s="1803"/>
      <c r="AD9" s="1802"/>
      <c r="AE9" s="1805"/>
      <c r="AF9" s="1808"/>
      <c r="AG9" s="1809"/>
      <c r="AH9" s="1810"/>
      <c r="AI9" s="1811"/>
      <c r="AJ9" s="1806"/>
      <c r="AK9" s="1803"/>
      <c r="AL9" s="1802"/>
      <c r="AM9" s="1803"/>
      <c r="AN9" s="1812"/>
      <c r="AO9" s="1874"/>
    </row>
    <row r="10" ht="18.25" customHeight="1">
      <c r="A10" s="1813"/>
      <c r="B10" s="1831">
        <v>43469</v>
      </c>
      <c r="C10" s="1832"/>
      <c r="D10" s="1848"/>
      <c r="E10" s="1834"/>
      <c r="F10" s="1835"/>
      <c r="G10" s="1836"/>
      <c r="H10" s="1835"/>
      <c r="I10" s="1837"/>
      <c r="J10" s="1835"/>
      <c r="K10" s="1836"/>
      <c r="L10" s="1835"/>
      <c r="M10" s="1836"/>
      <c r="N10" s="1835"/>
      <c r="O10" s="1838"/>
      <c r="P10" s="1839"/>
      <c r="Q10" s="1836"/>
      <c r="R10" s="1835"/>
      <c r="S10" s="1836"/>
      <c r="T10" s="1835"/>
      <c r="U10" s="1836"/>
      <c r="V10" s="1835"/>
      <c r="W10" s="1838"/>
      <c r="X10" s="1839"/>
      <c r="Y10" s="1836"/>
      <c r="Z10" s="1835"/>
      <c r="AA10" s="1836"/>
      <c r="AB10" s="1835"/>
      <c r="AC10" s="1836"/>
      <c r="AD10" s="1835"/>
      <c r="AE10" s="1838"/>
      <c r="AF10" s="1840"/>
      <c r="AG10" s="1841"/>
      <c r="AH10" s="1842"/>
      <c r="AI10" s="1843"/>
      <c r="AJ10" s="1839"/>
      <c r="AK10" s="1836"/>
      <c r="AL10" s="1835"/>
      <c r="AM10" s="1836"/>
      <c r="AN10" s="1849"/>
      <c r="AO10" s="1877"/>
    </row>
    <row r="11" ht="18.25" customHeight="1">
      <c r="A11" s="1813"/>
      <c r="B11" s="1831">
        <v>43470</v>
      </c>
      <c r="C11" s="1832"/>
      <c r="D11" s="1848"/>
      <c r="E11" s="1834"/>
      <c r="F11" s="1835"/>
      <c r="G11" s="1836"/>
      <c r="H11" s="1835"/>
      <c r="I11" s="1837"/>
      <c r="J11" s="1835"/>
      <c r="K11" s="1836"/>
      <c r="L11" s="1835"/>
      <c r="M11" s="1836"/>
      <c r="N11" s="1835"/>
      <c r="O11" s="1838"/>
      <c r="P11" s="1839"/>
      <c r="Q11" s="1836"/>
      <c r="R11" s="1835"/>
      <c r="S11" s="1836"/>
      <c r="T11" s="1835"/>
      <c r="U11" s="1836"/>
      <c r="V11" s="1835"/>
      <c r="W11" s="1838"/>
      <c r="X11" s="1839"/>
      <c r="Y11" s="1836"/>
      <c r="Z11" s="1835"/>
      <c r="AA11" s="1836"/>
      <c r="AB11" s="1835"/>
      <c r="AC11" s="1836"/>
      <c r="AD11" s="1835"/>
      <c r="AE11" s="1838"/>
      <c r="AF11" s="1840"/>
      <c r="AG11" s="1841"/>
      <c r="AH11" s="1842"/>
      <c r="AI11" s="1843"/>
      <c r="AJ11" s="1839"/>
      <c r="AK11" s="1836"/>
      <c r="AL11" s="1835"/>
      <c r="AM11" s="1836"/>
      <c r="AN11" s="1849"/>
      <c r="AO11" s="1877"/>
    </row>
    <row r="12" ht="18.25" customHeight="1">
      <c r="A12" s="1813"/>
      <c r="B12" s="1831">
        <v>43471</v>
      </c>
      <c r="C12" s="1832"/>
      <c r="D12" s="1848"/>
      <c r="E12" s="1834"/>
      <c r="F12" s="1835"/>
      <c r="G12" s="1836"/>
      <c r="H12" s="1835"/>
      <c r="I12" s="1837"/>
      <c r="J12" s="1835"/>
      <c r="K12" s="1836"/>
      <c r="L12" s="1835"/>
      <c r="M12" s="1836"/>
      <c r="N12" s="1835"/>
      <c r="O12" s="1838"/>
      <c r="P12" s="1839"/>
      <c r="Q12" s="1836"/>
      <c r="R12" s="1835"/>
      <c r="S12" s="1836"/>
      <c r="T12" s="1835"/>
      <c r="U12" s="1836"/>
      <c r="V12" s="1835"/>
      <c r="W12" s="1838"/>
      <c r="X12" s="1839"/>
      <c r="Y12" s="1836"/>
      <c r="Z12" s="1835"/>
      <c r="AA12" s="1836"/>
      <c r="AB12" s="1835"/>
      <c r="AC12" s="1836"/>
      <c r="AD12" s="1835"/>
      <c r="AE12" s="1838"/>
      <c r="AF12" s="1840"/>
      <c r="AG12" s="1841"/>
      <c r="AH12" s="1842"/>
      <c r="AI12" s="1843"/>
      <c r="AJ12" s="1839"/>
      <c r="AK12" s="1836"/>
      <c r="AL12" s="1835"/>
      <c r="AM12" s="1836"/>
      <c r="AN12" s="1849"/>
      <c r="AO12" s="1877"/>
    </row>
    <row r="13" ht="18.25" customHeight="1">
      <c r="A13" s="1813"/>
      <c r="B13" s="1831">
        <v>43639</v>
      </c>
      <c r="C13" s="1832"/>
      <c r="D13" s="1848"/>
      <c r="E13" s="1834"/>
      <c r="F13" s="1835"/>
      <c r="G13" s="1836"/>
      <c r="H13" s="1835"/>
      <c r="I13" s="1837"/>
      <c r="J13" s="1835"/>
      <c r="K13" s="1836"/>
      <c r="L13" s="1835"/>
      <c r="M13" s="1836"/>
      <c r="N13" s="1835"/>
      <c r="O13" s="1838"/>
      <c r="P13" s="1839"/>
      <c r="Q13" s="1836"/>
      <c r="R13" s="1835"/>
      <c r="S13" s="1836"/>
      <c r="T13" s="1835"/>
      <c r="U13" s="1836"/>
      <c r="V13" s="1835"/>
      <c r="W13" s="1838"/>
      <c r="X13" s="1839"/>
      <c r="Y13" s="1836"/>
      <c r="Z13" s="1835"/>
      <c r="AA13" s="1836"/>
      <c r="AB13" s="1835"/>
      <c r="AC13" s="1836"/>
      <c r="AD13" s="1835"/>
      <c r="AE13" s="1838"/>
      <c r="AF13" s="1840"/>
      <c r="AG13" s="1841"/>
      <c r="AH13" s="1842"/>
      <c r="AI13" s="1843"/>
      <c r="AJ13" s="1839"/>
      <c r="AK13" s="1836"/>
      <c r="AL13" s="1835"/>
      <c r="AM13" s="1836"/>
      <c r="AN13" s="1849"/>
      <c r="AO13" s="1877"/>
    </row>
    <row r="14" ht="18.25" customHeight="1">
      <c r="A14" s="1813"/>
      <c r="B14" s="1831">
        <v>43646</v>
      </c>
      <c r="C14" s="1832"/>
      <c r="D14" s="1848"/>
      <c r="E14" s="1834"/>
      <c r="F14" s="1835"/>
      <c r="G14" s="1836"/>
      <c r="H14" s="1835"/>
      <c r="I14" s="1837"/>
      <c r="J14" s="1835"/>
      <c r="K14" s="1836"/>
      <c r="L14" s="1835"/>
      <c r="M14" s="1836"/>
      <c r="N14" s="1835"/>
      <c r="O14" s="1838"/>
      <c r="P14" s="1839"/>
      <c r="Q14" s="1836"/>
      <c r="R14" s="1835"/>
      <c r="S14" s="1836"/>
      <c r="T14" s="1835"/>
      <c r="U14" s="1836"/>
      <c r="V14" s="1835"/>
      <c r="W14" s="1838"/>
      <c r="X14" s="1839"/>
      <c r="Y14" s="1836"/>
      <c r="Z14" s="1835"/>
      <c r="AA14" s="1836"/>
      <c r="AB14" s="1835"/>
      <c r="AC14" s="1836"/>
      <c r="AD14" s="1835"/>
      <c r="AE14" s="1838"/>
      <c r="AF14" s="1840"/>
      <c r="AG14" s="1841"/>
      <c r="AH14" s="1842"/>
      <c r="AI14" s="1843"/>
      <c r="AJ14" s="1839"/>
      <c r="AK14" s="1836"/>
      <c r="AL14" s="1835"/>
      <c r="AM14" s="1836"/>
      <c r="AN14" s="1849"/>
      <c r="AO14" s="1877"/>
    </row>
    <row r="15" ht="18.25" customHeight="1">
      <c r="A15" s="1813"/>
      <c r="B15" s="1831">
        <v>43673</v>
      </c>
      <c r="C15" s="1832"/>
      <c r="D15" s="1848"/>
      <c r="E15" s="1834"/>
      <c r="F15" s="1835"/>
      <c r="G15" s="1836"/>
      <c r="H15" s="1835"/>
      <c r="I15" s="1837"/>
      <c r="J15" s="1835"/>
      <c r="K15" s="1836"/>
      <c r="L15" s="1835"/>
      <c r="M15" s="1836"/>
      <c r="N15" s="1835"/>
      <c r="O15" s="1838"/>
      <c r="P15" s="1839"/>
      <c r="Q15" s="1836"/>
      <c r="R15" s="1835"/>
      <c r="S15" s="1836"/>
      <c r="T15" s="1835"/>
      <c r="U15" s="1836"/>
      <c r="V15" s="1835"/>
      <c r="W15" s="1838"/>
      <c r="X15" s="1839"/>
      <c r="Y15" s="1836"/>
      <c r="Z15" s="1835"/>
      <c r="AA15" s="1836"/>
      <c r="AB15" s="1835"/>
      <c r="AC15" s="1836"/>
      <c r="AD15" s="1835"/>
      <c r="AE15" s="1838"/>
      <c r="AF15" s="1840"/>
      <c r="AG15" s="1853"/>
      <c r="AH15" s="1854"/>
      <c r="AI15" s="1843"/>
      <c r="AJ15" s="1839"/>
      <c r="AK15" s="1836"/>
      <c r="AL15" s="1835"/>
      <c r="AM15" s="1836"/>
      <c r="AN15" s="1849"/>
      <c r="AO15" s="1877"/>
    </row>
    <row r="16" ht="18.25" customHeight="1">
      <c r="A16" s="1813"/>
      <c r="B16" s="1814">
        <v>43693</v>
      </c>
      <c r="C16" s="1815"/>
      <c r="D16" s="1846"/>
      <c r="E16" s="1817"/>
      <c r="F16" s="1818"/>
      <c r="G16" s="1819"/>
      <c r="H16" s="1818"/>
      <c r="I16" s="1820"/>
      <c r="J16" s="1818"/>
      <c r="K16" s="1819"/>
      <c r="L16" s="1818"/>
      <c r="M16" s="1819"/>
      <c r="N16" s="1818"/>
      <c r="O16" s="1821"/>
      <c r="P16" s="1822"/>
      <c r="Q16" s="1819"/>
      <c r="R16" s="1818"/>
      <c r="S16" s="1819"/>
      <c r="T16" s="1818"/>
      <c r="U16" s="1819"/>
      <c r="V16" s="1818"/>
      <c r="W16" s="1821"/>
      <c r="X16" s="1822"/>
      <c r="Y16" s="1819"/>
      <c r="Z16" s="1818"/>
      <c r="AA16" s="1819"/>
      <c r="AB16" s="1818"/>
      <c r="AC16" s="1819"/>
      <c r="AD16" s="1818"/>
      <c r="AE16" s="1821"/>
      <c r="AF16" s="1824"/>
      <c r="AG16" s="1847"/>
      <c r="AH16" s="1826"/>
      <c r="AI16" s="1827"/>
      <c r="AJ16" s="1822"/>
      <c r="AK16" s="1819"/>
      <c r="AL16" s="1818"/>
      <c r="AM16" s="1819"/>
      <c r="AN16" s="1828"/>
      <c r="AO16" s="1875"/>
    </row>
    <row r="17" ht="18.25" customHeight="1">
      <c r="A17" s="1813"/>
      <c r="B17" s="1798">
        <v>43837</v>
      </c>
      <c r="C17" s="1799"/>
      <c r="D17" s="1872"/>
      <c r="E17" s="1801"/>
      <c r="F17" s="1802"/>
      <c r="G17" s="1803"/>
      <c r="H17" s="1802"/>
      <c r="I17" s="1859"/>
      <c r="J17" s="1802"/>
      <c r="K17" s="1803"/>
      <c r="L17" s="1802"/>
      <c r="M17" s="1803"/>
      <c r="N17" s="1802"/>
      <c r="O17" s="1805"/>
      <c r="P17" s="1806"/>
      <c r="Q17" s="1803"/>
      <c r="R17" s="1802"/>
      <c r="S17" s="1803"/>
      <c r="T17" s="1802"/>
      <c r="U17" s="1803"/>
      <c r="V17" s="1802"/>
      <c r="W17" s="1805"/>
      <c r="X17" s="1806"/>
      <c r="Y17" s="1803"/>
      <c r="Z17" s="1802"/>
      <c r="AA17" s="1803"/>
      <c r="AB17" s="1802"/>
      <c r="AC17" s="1803"/>
      <c r="AD17" s="1802"/>
      <c r="AE17" s="1805"/>
      <c r="AF17" s="1808"/>
      <c r="AG17" s="1809"/>
      <c r="AH17" s="1810"/>
      <c r="AI17" s="1811"/>
      <c r="AJ17" s="1806"/>
      <c r="AK17" s="1803"/>
      <c r="AL17" s="1802"/>
      <c r="AM17" s="1803"/>
      <c r="AN17" s="1812"/>
      <c r="AO17" s="1874"/>
    </row>
    <row r="18" ht="18.25" customHeight="1">
      <c r="A18" s="1813"/>
      <c r="B18" s="1831">
        <v>43982</v>
      </c>
      <c r="C18" s="1832"/>
      <c r="D18" s="1848"/>
      <c r="E18" s="1834"/>
      <c r="F18" s="1835"/>
      <c r="G18" s="1836"/>
      <c r="H18" s="1835"/>
      <c r="I18" s="1837"/>
      <c r="J18" s="1835"/>
      <c r="K18" s="1836"/>
      <c r="L18" s="1835"/>
      <c r="M18" s="1836"/>
      <c r="N18" s="1835"/>
      <c r="O18" s="1838"/>
      <c r="P18" s="1839"/>
      <c r="Q18" s="1836"/>
      <c r="R18" s="1835"/>
      <c r="S18" s="1836"/>
      <c r="T18" s="1835"/>
      <c r="U18" s="1836"/>
      <c r="V18" s="1835"/>
      <c r="W18" s="1838"/>
      <c r="X18" s="1839"/>
      <c r="Y18" s="1836"/>
      <c r="Z18" s="1835"/>
      <c r="AA18" s="1836"/>
      <c r="AB18" s="1835"/>
      <c r="AC18" s="1836"/>
      <c r="AD18" s="1835"/>
      <c r="AE18" s="1838"/>
      <c r="AF18" s="1840"/>
      <c r="AG18" s="1841"/>
      <c r="AH18" s="1842"/>
      <c r="AI18" s="1843"/>
      <c r="AJ18" s="1839"/>
      <c r="AK18" s="1836"/>
      <c r="AL18" s="1835"/>
      <c r="AM18" s="1836"/>
      <c r="AN18" s="1849"/>
      <c r="AO18" s="1877"/>
    </row>
    <row r="19" ht="18.25" customHeight="1">
      <c r="A19" s="1813"/>
      <c r="B19" s="1831">
        <v>43983</v>
      </c>
      <c r="C19" s="1832"/>
      <c r="D19" s="1848"/>
      <c r="E19" s="1834"/>
      <c r="F19" s="1835"/>
      <c r="G19" s="1836"/>
      <c r="H19" s="1835"/>
      <c r="I19" s="1837"/>
      <c r="J19" s="1835"/>
      <c r="K19" s="1836"/>
      <c r="L19" s="1835"/>
      <c r="M19" s="1836"/>
      <c r="N19" s="1835"/>
      <c r="O19" s="1838"/>
      <c r="P19" s="1839"/>
      <c r="Q19" s="1836"/>
      <c r="R19" s="1835"/>
      <c r="S19" s="1836"/>
      <c r="T19" s="1835"/>
      <c r="U19" s="1836"/>
      <c r="V19" s="1835"/>
      <c r="W19" s="1838"/>
      <c r="X19" s="1839"/>
      <c r="Y19" s="1836"/>
      <c r="Z19" s="1835"/>
      <c r="AA19" s="1836"/>
      <c r="AB19" s="1835"/>
      <c r="AC19" s="1836"/>
      <c r="AD19" s="1835"/>
      <c r="AE19" s="1838"/>
      <c r="AF19" s="1840"/>
      <c r="AG19" s="1841"/>
      <c r="AH19" s="1842"/>
      <c r="AI19" s="1843"/>
      <c r="AJ19" s="1839"/>
      <c r="AK19" s="1836"/>
      <c r="AL19" s="1835"/>
      <c r="AM19" s="1836"/>
      <c r="AN19" s="1849"/>
      <c r="AO19" s="1877"/>
    </row>
    <row r="20" ht="18.25" customHeight="1">
      <c r="A20" s="1813"/>
      <c r="B20" s="1831">
        <v>44031</v>
      </c>
      <c r="C20" s="1832"/>
      <c r="D20" s="1848"/>
      <c r="E20" s="1834"/>
      <c r="F20" s="1835"/>
      <c r="G20" s="1836"/>
      <c r="H20" s="1835"/>
      <c r="I20" s="1837"/>
      <c r="J20" s="1835"/>
      <c r="K20" s="1836"/>
      <c r="L20" s="1835"/>
      <c r="M20" s="1836"/>
      <c r="N20" s="1835"/>
      <c r="O20" s="1838"/>
      <c r="P20" s="1839"/>
      <c r="Q20" s="1836"/>
      <c r="R20" s="1835"/>
      <c r="S20" s="1836"/>
      <c r="T20" s="1835"/>
      <c r="U20" s="1836"/>
      <c r="V20" s="1835"/>
      <c r="W20" s="1838"/>
      <c r="X20" s="1839"/>
      <c r="Y20" s="1836"/>
      <c r="Z20" s="1835"/>
      <c r="AA20" s="1836"/>
      <c r="AB20" s="1835"/>
      <c r="AC20" s="1836"/>
      <c r="AD20" s="1835"/>
      <c r="AE20" s="1838"/>
      <c r="AF20" s="1840"/>
      <c r="AG20" s="1841"/>
      <c r="AH20" s="1842"/>
      <c r="AI20" s="1843"/>
      <c r="AJ20" s="1839"/>
      <c r="AK20" s="1836"/>
      <c r="AL20" s="1835"/>
      <c r="AM20" s="1836"/>
      <c r="AN20" s="1849"/>
      <c r="AO20" s="1877"/>
    </row>
    <row r="21" ht="18.25" customHeight="1">
      <c r="A21" s="1813"/>
      <c r="B21" s="1831">
        <v>44034</v>
      </c>
      <c r="C21" s="1832"/>
      <c r="D21" s="1848"/>
      <c r="E21" s="1834"/>
      <c r="F21" s="1835"/>
      <c r="G21" s="1836"/>
      <c r="H21" s="1835"/>
      <c r="I21" s="1837"/>
      <c r="J21" s="1835"/>
      <c r="K21" s="1836"/>
      <c r="L21" s="1835"/>
      <c r="M21" s="1836"/>
      <c r="N21" s="1835"/>
      <c r="O21" s="1838"/>
      <c r="P21" s="1839"/>
      <c r="Q21" s="1836"/>
      <c r="R21" s="1835"/>
      <c r="S21" s="1836"/>
      <c r="T21" s="1835"/>
      <c r="U21" s="1836"/>
      <c r="V21" s="1835"/>
      <c r="W21" s="1838"/>
      <c r="X21" s="1839"/>
      <c r="Y21" s="1836"/>
      <c r="Z21" s="1835"/>
      <c r="AA21" s="1836"/>
      <c r="AB21" s="1835"/>
      <c r="AC21" s="1836"/>
      <c r="AD21" s="1835"/>
      <c r="AE21" s="1838"/>
      <c r="AF21" s="1840"/>
      <c r="AG21" s="1876"/>
      <c r="AH21" s="1842"/>
      <c r="AI21" s="1843"/>
      <c r="AJ21" s="1839"/>
      <c r="AK21" s="1836"/>
      <c r="AL21" s="1835"/>
      <c r="AM21" s="1836"/>
      <c r="AN21" s="1849"/>
      <c r="AO21" s="1877"/>
    </row>
    <row r="22" ht="18.25" customHeight="1">
      <c r="A22" s="1813"/>
      <c r="B22" s="1831">
        <v>44055</v>
      </c>
      <c r="C22" s="1832"/>
      <c r="D22" s="1848"/>
      <c r="E22" s="1834"/>
      <c r="F22" s="1835"/>
      <c r="G22" s="1836"/>
      <c r="H22" s="1835"/>
      <c r="I22" s="1837"/>
      <c r="J22" s="1835"/>
      <c r="K22" s="1836"/>
      <c r="L22" s="1835"/>
      <c r="M22" s="1836"/>
      <c r="N22" s="1835"/>
      <c r="O22" s="1838"/>
      <c r="P22" s="1839"/>
      <c r="Q22" s="1836"/>
      <c r="R22" s="1835"/>
      <c r="S22" s="1836"/>
      <c r="T22" s="1835"/>
      <c r="U22" s="1836"/>
      <c r="V22" s="1835"/>
      <c r="W22" s="1838"/>
      <c r="X22" s="1839"/>
      <c r="Y22" s="1836"/>
      <c r="Z22" s="1835"/>
      <c r="AA22" s="1836"/>
      <c r="AB22" s="1835"/>
      <c r="AC22" s="1836"/>
      <c r="AD22" s="1835"/>
      <c r="AE22" s="1838"/>
      <c r="AF22" s="1840"/>
      <c r="AG22" s="1841"/>
      <c r="AH22" s="1842"/>
      <c r="AI22" s="1843"/>
      <c r="AJ22" s="1839"/>
      <c r="AK22" s="1836"/>
      <c r="AL22" s="1835"/>
      <c r="AM22" s="1836"/>
      <c r="AN22" s="1849"/>
      <c r="AO22" s="1877"/>
    </row>
    <row r="23" ht="18.25" customHeight="1">
      <c r="A23" s="1813"/>
      <c r="B23" s="1831">
        <v>44041</v>
      </c>
      <c r="C23" s="1832"/>
      <c r="D23" s="1848"/>
      <c r="E23" s="1834"/>
      <c r="F23" s="1835"/>
      <c r="G23" s="1836"/>
      <c r="H23" s="1835"/>
      <c r="I23" s="1837"/>
      <c r="J23" s="1835"/>
      <c r="K23" s="1836"/>
      <c r="L23" s="1835"/>
      <c r="M23" s="1836"/>
      <c r="N23" s="1835"/>
      <c r="O23" s="1838"/>
      <c r="P23" s="1839"/>
      <c r="Q23" s="1836"/>
      <c r="R23" s="1835"/>
      <c r="S23" s="1836"/>
      <c r="T23" s="1835"/>
      <c r="U23" s="1836"/>
      <c r="V23" s="1835"/>
      <c r="W23" s="1838"/>
      <c r="X23" s="1839"/>
      <c r="Y23" s="1836"/>
      <c r="Z23" s="1835"/>
      <c r="AA23" s="1836"/>
      <c r="AB23" s="1835"/>
      <c r="AC23" s="1836"/>
      <c r="AD23" s="1835"/>
      <c r="AE23" s="1838"/>
      <c r="AF23" s="1840"/>
      <c r="AG23" s="1841"/>
      <c r="AH23" s="1842"/>
      <c r="AI23" s="1843"/>
      <c r="AJ23" s="1839"/>
      <c r="AK23" s="1836"/>
      <c r="AL23" s="1835"/>
      <c r="AM23" s="1836"/>
      <c r="AN23" s="1849"/>
      <c r="AO23" s="1877"/>
    </row>
    <row r="24" ht="18.25" customHeight="1">
      <c r="A24" s="1813"/>
      <c r="B24" s="1831">
        <v>44136</v>
      </c>
      <c r="C24" s="1832"/>
      <c r="D24" s="1848"/>
      <c r="E24" s="1834"/>
      <c r="F24" s="1835"/>
      <c r="G24" s="1836"/>
      <c r="H24" s="1835"/>
      <c r="I24" s="1837"/>
      <c r="J24" s="1835"/>
      <c r="K24" s="1836"/>
      <c r="L24" s="1835"/>
      <c r="M24" s="1836"/>
      <c r="N24" s="1835"/>
      <c r="O24" s="1838"/>
      <c r="P24" s="1839"/>
      <c r="Q24" s="1836"/>
      <c r="R24" s="1835"/>
      <c r="S24" s="1836"/>
      <c r="T24" s="1835"/>
      <c r="U24" s="1836"/>
      <c r="V24" s="1835"/>
      <c r="W24" s="1838"/>
      <c r="X24" s="1839"/>
      <c r="Y24" s="1836"/>
      <c r="Z24" s="1835"/>
      <c r="AA24" s="1836"/>
      <c r="AB24" s="1835"/>
      <c r="AC24" s="1836"/>
      <c r="AD24" s="1835"/>
      <c r="AE24" s="1838"/>
      <c r="AF24" s="1840"/>
      <c r="AG24" s="1841"/>
      <c r="AH24" s="1842"/>
      <c r="AI24" s="1843"/>
      <c r="AJ24" s="1839"/>
      <c r="AK24" s="1836"/>
      <c r="AL24" s="1835"/>
      <c r="AM24" s="1836"/>
      <c r="AN24" s="1849"/>
      <c r="AO24" s="1877"/>
    </row>
    <row r="25" ht="18.25" customHeight="1">
      <c r="A25" s="1813"/>
      <c r="B25" s="1814">
        <v>44167</v>
      </c>
      <c r="C25" s="1815"/>
      <c r="D25" s="1846"/>
      <c r="E25" s="1817"/>
      <c r="F25" s="1818"/>
      <c r="G25" s="1819"/>
      <c r="H25" s="1818"/>
      <c r="I25" s="1820"/>
      <c r="J25" s="1818"/>
      <c r="K25" s="1819"/>
      <c r="L25" s="1818"/>
      <c r="M25" s="1819"/>
      <c r="N25" s="1818"/>
      <c r="O25" s="1821"/>
      <c r="P25" s="1822"/>
      <c r="Q25" s="1819"/>
      <c r="R25" s="1818"/>
      <c r="S25" s="1819"/>
      <c r="T25" s="1818"/>
      <c r="U25" s="1819"/>
      <c r="V25" s="1818"/>
      <c r="W25" s="1821"/>
      <c r="X25" s="1822"/>
      <c r="Y25" s="1819"/>
      <c r="Z25" s="1818"/>
      <c r="AA25" s="1819"/>
      <c r="AB25" s="1818"/>
      <c r="AC25" s="1819"/>
      <c r="AD25" s="1818"/>
      <c r="AE25" s="1821"/>
      <c r="AF25" s="1824"/>
      <c r="AG25" s="1825"/>
      <c r="AH25" s="1826"/>
      <c r="AI25" s="1827"/>
      <c r="AJ25" s="1822"/>
      <c r="AK25" s="1819"/>
      <c r="AL25" s="1818"/>
      <c r="AM25" s="1819"/>
      <c r="AN25" s="1828"/>
      <c r="AO25" s="1875"/>
    </row>
    <row r="26" ht="18.25" customHeight="1">
      <c r="A26" s="1861"/>
      <c r="B26" s="1862">
        <v>44209</v>
      </c>
      <c r="C26" s="1799"/>
      <c r="D26" s="1872"/>
      <c r="E26" s="1801"/>
      <c r="F26" s="1802"/>
      <c r="G26" s="1803"/>
      <c r="H26" s="1802"/>
      <c r="I26" s="1804"/>
      <c r="J26" s="1802"/>
      <c r="K26" s="1803"/>
      <c r="L26" s="1802"/>
      <c r="M26" s="1803"/>
      <c r="N26" s="1802"/>
      <c r="O26" s="1805"/>
      <c r="P26" s="1806"/>
      <c r="Q26" s="1803"/>
      <c r="R26" s="1802"/>
      <c r="S26" s="1803"/>
      <c r="T26" s="1802"/>
      <c r="U26" s="1803"/>
      <c r="V26" s="1802"/>
      <c r="W26" s="1805"/>
      <c r="X26" s="1806"/>
      <c r="Y26" s="1803"/>
      <c r="Z26" s="1802"/>
      <c r="AA26" s="1803"/>
      <c r="AB26" s="1802"/>
      <c r="AC26" s="1803"/>
      <c r="AD26" s="1802"/>
      <c r="AE26" s="1805"/>
      <c r="AF26" s="1808"/>
      <c r="AG26" s="1809"/>
      <c r="AH26" s="1810"/>
      <c r="AI26" s="1811"/>
      <c r="AJ26" s="1806"/>
      <c r="AK26" s="1803"/>
      <c r="AL26" s="1802"/>
      <c r="AM26" s="1803"/>
      <c r="AN26" s="1802"/>
      <c r="AO26" s="1802"/>
    </row>
    <row r="27" ht="18.25" customHeight="1">
      <c r="A27" s="1861"/>
      <c r="B27" s="1863"/>
      <c r="C27" s="1832"/>
      <c r="D27" s="1848"/>
      <c r="E27" s="1834"/>
      <c r="F27" s="1835"/>
      <c r="G27" s="1836"/>
      <c r="H27" s="1835"/>
      <c r="I27" s="1837"/>
      <c r="J27" s="1835"/>
      <c r="K27" s="1836"/>
      <c r="L27" s="1835"/>
      <c r="M27" s="1836"/>
      <c r="N27" s="1835"/>
      <c r="O27" s="1838"/>
      <c r="P27" s="1839"/>
      <c r="Q27" s="1836"/>
      <c r="R27" s="1835"/>
      <c r="S27" s="1836"/>
      <c r="T27" s="1835"/>
      <c r="U27" s="1836"/>
      <c r="V27" s="1835"/>
      <c r="W27" s="1838"/>
      <c r="X27" s="1839"/>
      <c r="Y27" s="1836"/>
      <c r="Z27" s="1835"/>
      <c r="AA27" s="1836"/>
      <c r="AB27" s="1835"/>
      <c r="AC27" s="1836"/>
      <c r="AD27" s="1835"/>
      <c r="AE27" s="1838"/>
      <c r="AF27" s="1840"/>
      <c r="AG27" s="1841"/>
      <c r="AH27" s="1842"/>
      <c r="AI27" s="1843"/>
      <c r="AJ27" s="1839"/>
      <c r="AK27" s="1836"/>
      <c r="AL27" s="1835"/>
      <c r="AM27" s="1836"/>
      <c r="AN27" s="1835"/>
      <c r="AO27" s="1835"/>
    </row>
    <row r="28" ht="18.25" customHeight="1">
      <c r="A28" s="1861"/>
      <c r="B28" s="1863"/>
      <c r="C28" s="1832"/>
      <c r="D28" s="1848"/>
      <c r="E28" s="1834"/>
      <c r="F28" s="1835"/>
      <c r="G28" s="1836"/>
      <c r="H28" s="1835"/>
      <c r="I28" s="1837"/>
      <c r="J28" s="1835"/>
      <c r="K28" s="1836"/>
      <c r="L28" s="1835"/>
      <c r="M28" s="1836"/>
      <c r="N28" s="1835"/>
      <c r="O28" s="1838"/>
      <c r="P28" s="1839"/>
      <c r="Q28" s="1836"/>
      <c r="R28" s="1835"/>
      <c r="S28" s="1836"/>
      <c r="T28" s="1835"/>
      <c r="U28" s="1836"/>
      <c r="V28" s="1835"/>
      <c r="W28" s="1838"/>
      <c r="X28" s="1839"/>
      <c r="Y28" s="1836"/>
      <c r="Z28" s="1835"/>
      <c r="AA28" s="1836"/>
      <c r="AB28" s="1835"/>
      <c r="AC28" s="1836"/>
      <c r="AD28" s="1835"/>
      <c r="AE28" s="1838"/>
      <c r="AF28" s="1840"/>
      <c r="AG28" s="1841"/>
      <c r="AH28" s="1842"/>
      <c r="AI28" s="1843"/>
      <c r="AJ28" s="1839"/>
      <c r="AK28" s="1836"/>
      <c r="AL28" s="1835"/>
      <c r="AM28" s="1836"/>
      <c r="AN28" s="1835"/>
      <c r="AO28" s="1835"/>
    </row>
    <row r="29" ht="18.25" customHeight="1">
      <c r="A29" t="s" s="1864">
        <v>460</v>
      </c>
      <c r="B29" s="1865"/>
      <c r="C29" s="1866"/>
      <c r="D29" s="1842">
        <f>MAX(D4:D27)</f>
        <v>0</v>
      </c>
      <c r="E29" s="1841">
        <f>MAX(E4:E27)</f>
        <v>0</v>
      </c>
      <c r="F29" s="1842">
        <f>MAX(F4:F27)</f>
        <v>0</v>
      </c>
      <c r="G29" s="1841">
        <f>MAX(G4:G27)</f>
        <v>0</v>
      </c>
      <c r="H29" s="1842">
        <f>MAX(H4:H27)</f>
        <v>0</v>
      </c>
      <c r="I29" s="1841">
        <f>MAX(I4:I27)</f>
        <v>0</v>
      </c>
      <c r="J29" s="1842">
        <f>MAX(J4:J27)</f>
        <v>0</v>
      </c>
      <c r="K29" s="1841">
        <f>MAX(K4:K27)</f>
        <v>0</v>
      </c>
      <c r="L29" s="1842">
        <f>MAX(L4:L27)</f>
        <v>0</v>
      </c>
      <c r="M29" s="1841">
        <f>MAX(M4:M27)</f>
        <v>0</v>
      </c>
      <c r="N29" s="1842">
        <f>MAX(N4:N27)</f>
        <v>0</v>
      </c>
      <c r="O29" s="1841">
        <f>MAX(O4:O27)</f>
        <v>0</v>
      </c>
      <c r="P29" s="1842">
        <f>MAX(P4:P27)</f>
        <v>0</v>
      </c>
      <c r="Q29" s="1841">
        <f>MAX(Q4:Q27)</f>
        <v>0</v>
      </c>
      <c r="R29" s="1842">
        <f>MAX(R4:R27)</f>
        <v>0</v>
      </c>
      <c r="S29" s="1841">
        <f>MAX(S4:S27)</f>
        <v>0</v>
      </c>
      <c r="T29" s="1842">
        <f>MAX(T4:T27)</f>
        <v>0</v>
      </c>
      <c r="U29" s="1841">
        <f>MAX(U4:U27)</f>
        <v>0</v>
      </c>
      <c r="V29" s="1842">
        <f>MAX(V4:V27)</f>
        <v>0</v>
      </c>
      <c r="W29" s="1841">
        <f>MAX(W4:W27)</f>
        <v>0</v>
      </c>
      <c r="X29" s="1842">
        <f>MAX(X4:X27)</f>
        <v>0</v>
      </c>
      <c r="Y29" s="1841">
        <f>MAX(Y4:Y27)</f>
        <v>0</v>
      </c>
      <c r="Z29" s="1842">
        <f>MAX(Z4:Z27)</f>
        <v>0</v>
      </c>
      <c r="AA29" s="1841">
        <f>MAX(AA4:AA27)</f>
        <v>0</v>
      </c>
      <c r="AB29" s="1842">
        <f>MAX(AB4:AB27)</f>
        <v>0</v>
      </c>
      <c r="AC29" s="1841">
        <f>MAX(AC4:AC27)</f>
        <v>0</v>
      </c>
      <c r="AD29" s="1842">
        <f>MAX(AD4:AD27)</f>
        <v>0</v>
      </c>
      <c r="AE29" s="1841">
        <f>MIN(AE4:AE28)</f>
        <v>0</v>
      </c>
      <c r="AF29" s="1885">
        <f>MIN(AF4:AF28)</f>
        <v>0</v>
      </c>
      <c r="AG29" s="1841">
        <f>MAX(AG4:AG27)</f>
        <v>0</v>
      </c>
      <c r="AH29" s="1842">
        <f>MAX(AH4:AH27)</f>
        <v>0</v>
      </c>
      <c r="AI29" s="1841">
        <f>MIN(AI4:AI28)</f>
        <v>0</v>
      </c>
      <c r="AJ29" s="1842">
        <f>MAX(AJ4:AJ27)</f>
        <v>0</v>
      </c>
      <c r="AK29" s="1841">
        <f>MAX(AK4:AK27)</f>
        <v>0</v>
      </c>
      <c r="AL29" s="1842">
        <f>MAX(AL4:AL27)</f>
        <v>0</v>
      </c>
      <c r="AM29" s="1841">
        <f>MAX(AM4:AM27)</f>
        <v>0</v>
      </c>
      <c r="AN29" s="1842">
        <f>MAX(AN4:AN27)</f>
        <v>0</v>
      </c>
      <c r="AO29" s="1842">
        <f>MAX(AO4:AO27)</f>
        <v>0</v>
      </c>
    </row>
  </sheetData>
  <mergeCells count="8">
    <mergeCell ref="A1:AO1"/>
    <mergeCell ref="E2:O2"/>
    <mergeCell ref="P2:W2"/>
    <mergeCell ref="X2:AE2"/>
    <mergeCell ref="AF2:AI2"/>
    <mergeCell ref="A4:A27"/>
    <mergeCell ref="A29:B29"/>
    <mergeCell ref="AJ2:AO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O29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14.2" customHeight="1" outlineLevelRow="0" outlineLevelCol="0"/>
  <cols>
    <col min="1" max="41" width="13.3516" style="1909" customWidth="1"/>
    <col min="42" max="16384" width="16.3516" style="1909" customWidth="1"/>
  </cols>
  <sheetData>
    <row r="1" ht="14.6" customHeight="1">
      <c r="A1" t="s" s="1778">
        <v>5</v>
      </c>
      <c r="B1" s="1778"/>
      <c r="C1" s="1778"/>
      <c r="D1" s="1778"/>
      <c r="E1" s="1778"/>
      <c r="F1" s="1778"/>
      <c r="G1" s="1778"/>
      <c r="H1" s="1778"/>
      <c r="I1" s="1778"/>
      <c r="J1" s="1778"/>
      <c r="K1" s="1778"/>
      <c r="L1" s="1778"/>
      <c r="M1" s="1778"/>
      <c r="N1" s="1778"/>
      <c r="O1" s="1778"/>
      <c r="P1" s="1778"/>
      <c r="Q1" s="1778"/>
      <c r="R1" s="1778"/>
      <c r="S1" s="1778"/>
      <c r="T1" s="1778"/>
      <c r="U1" s="1778"/>
      <c r="V1" s="1778"/>
      <c r="W1" s="1778"/>
      <c r="X1" s="1778"/>
      <c r="Y1" s="1778"/>
      <c r="Z1" s="1778"/>
      <c r="AA1" s="1778"/>
      <c r="AB1" s="1778"/>
      <c r="AC1" s="1778"/>
      <c r="AD1" s="1778"/>
      <c r="AE1" s="1778"/>
      <c r="AF1" s="1778"/>
      <c r="AG1" s="1778"/>
      <c r="AH1" s="1778"/>
      <c r="AI1" s="1778"/>
      <c r="AJ1" s="1778"/>
      <c r="AK1" s="1778"/>
      <c r="AL1" s="1778"/>
      <c r="AM1" s="1778"/>
      <c r="AN1" s="1778"/>
      <c r="AO1" s="1778"/>
    </row>
    <row r="2" ht="18.65" customHeight="1">
      <c r="A2" s="1910"/>
      <c r="B2" s="1911"/>
      <c r="C2" s="1781"/>
      <c r="D2" s="1782"/>
      <c r="E2" t="s" s="1783">
        <v>418</v>
      </c>
      <c r="F2" s="1782"/>
      <c r="G2" s="1782"/>
      <c r="H2" s="1782"/>
      <c r="I2" s="1782"/>
      <c r="J2" s="1782"/>
      <c r="K2" s="1782"/>
      <c r="L2" s="1782"/>
      <c r="M2" s="1782"/>
      <c r="N2" s="1782"/>
      <c r="O2" s="1782"/>
      <c r="P2" t="s" s="1784">
        <v>419</v>
      </c>
      <c r="Q2" s="1782"/>
      <c r="R2" s="1782"/>
      <c r="S2" s="1782"/>
      <c r="T2" s="1782"/>
      <c r="U2" s="1782"/>
      <c r="V2" s="1782"/>
      <c r="W2" s="1785"/>
      <c r="X2" t="s" s="1786">
        <v>420</v>
      </c>
      <c r="Y2" s="1782"/>
      <c r="Z2" s="1782"/>
      <c r="AA2" s="1782"/>
      <c r="AB2" s="1782"/>
      <c r="AC2" s="1782"/>
      <c r="AD2" s="1782"/>
      <c r="AE2" s="1785"/>
      <c r="AF2" t="s" s="1787">
        <v>421</v>
      </c>
      <c r="AG2" s="1782"/>
      <c r="AH2" s="1782"/>
      <c r="AI2" s="1785"/>
      <c r="AJ2" t="s" s="1786">
        <v>422</v>
      </c>
      <c r="AK2" s="1782"/>
      <c r="AL2" s="1782"/>
      <c r="AM2" s="1782"/>
      <c r="AN2" s="1785"/>
      <c r="AO2" s="1871"/>
    </row>
    <row r="3" ht="39.7" customHeight="1">
      <c r="A3" s="1881">
        <v>2003</v>
      </c>
      <c r="B3" t="s" s="1789">
        <v>423</v>
      </c>
      <c r="C3" s="1790"/>
      <c r="D3" t="s" s="1791">
        <v>424</v>
      </c>
      <c r="E3" t="s" s="1792">
        <v>425</v>
      </c>
      <c r="F3" t="s" s="1793">
        <v>426</v>
      </c>
      <c r="G3" t="s" s="1794">
        <v>427</v>
      </c>
      <c r="H3" t="s" s="1793">
        <v>428</v>
      </c>
      <c r="I3" t="s" s="1794">
        <v>429</v>
      </c>
      <c r="J3" t="s" s="1793">
        <v>430</v>
      </c>
      <c r="K3" t="s" s="1794">
        <v>431</v>
      </c>
      <c r="L3" t="s" s="1793">
        <v>432</v>
      </c>
      <c r="M3" t="s" s="1794">
        <v>433</v>
      </c>
      <c r="N3" t="s" s="1793">
        <v>434</v>
      </c>
      <c r="O3" t="s" s="1795">
        <v>435</v>
      </c>
      <c r="P3" t="s" s="1796">
        <v>436</v>
      </c>
      <c r="Q3" t="s" s="1794">
        <v>437</v>
      </c>
      <c r="R3" t="s" s="1793">
        <v>438</v>
      </c>
      <c r="S3" t="s" s="1794">
        <v>439</v>
      </c>
      <c r="T3" t="s" s="1793">
        <v>440</v>
      </c>
      <c r="U3" t="s" s="1794">
        <v>441</v>
      </c>
      <c r="V3" t="s" s="1793">
        <v>442</v>
      </c>
      <c r="W3" t="s" s="1795">
        <v>443</v>
      </c>
      <c r="X3" t="s" s="1796">
        <v>444</v>
      </c>
      <c r="Y3" t="s" s="1794">
        <v>445</v>
      </c>
      <c r="Z3" t="s" s="1793">
        <v>446</v>
      </c>
      <c r="AA3" t="s" s="1794">
        <v>447</v>
      </c>
      <c r="AB3" t="s" s="1793">
        <v>448</v>
      </c>
      <c r="AC3" t="s" s="1794">
        <v>449</v>
      </c>
      <c r="AD3" t="s" s="1793">
        <v>450</v>
      </c>
      <c r="AE3" t="s" s="1795">
        <v>451</v>
      </c>
      <c r="AF3" t="s" s="1796">
        <v>452</v>
      </c>
      <c r="AG3" t="s" s="1794">
        <v>453</v>
      </c>
      <c r="AH3" t="s" s="1793">
        <v>471</v>
      </c>
      <c r="AI3" t="s" s="1795">
        <v>455</v>
      </c>
      <c r="AJ3" t="s" s="1796">
        <v>456</v>
      </c>
      <c r="AK3" t="s" s="1794">
        <v>457</v>
      </c>
      <c r="AL3" t="s" s="1793">
        <v>339</v>
      </c>
      <c r="AM3" t="s" s="1794">
        <v>458</v>
      </c>
      <c r="AN3" t="s" s="1793">
        <v>459</v>
      </c>
      <c r="AO3" t="s" s="1793">
        <v>466</v>
      </c>
    </row>
    <row r="4" ht="18.25" customHeight="1">
      <c r="A4" s="1797"/>
      <c r="B4" s="1798">
        <v>42976</v>
      </c>
      <c r="C4" s="1799"/>
      <c r="D4" s="1800">
        <v>87</v>
      </c>
      <c r="E4" s="1801"/>
      <c r="F4" s="1802"/>
      <c r="G4" s="1803"/>
      <c r="H4" s="1802"/>
      <c r="I4" s="1804"/>
      <c r="J4" s="1802"/>
      <c r="K4" s="1803"/>
      <c r="L4" s="1802"/>
      <c r="M4" s="1803"/>
      <c r="N4" s="1802"/>
      <c r="O4" s="1805"/>
      <c r="P4" s="1806"/>
      <c r="Q4" s="1803"/>
      <c r="R4" s="1802"/>
      <c r="S4" s="1803"/>
      <c r="T4" s="1802"/>
      <c r="U4" s="1803"/>
      <c r="V4" s="1802"/>
      <c r="W4" s="1805"/>
      <c r="X4" s="1807">
        <v>50</v>
      </c>
      <c r="Y4" s="1803"/>
      <c r="Z4" s="1802"/>
      <c r="AA4" s="1803"/>
      <c r="AB4" s="1802"/>
      <c r="AC4" s="1803"/>
      <c r="AD4" s="1802"/>
      <c r="AE4" s="1805"/>
      <c r="AF4" s="1808">
        <v>3.726851851851852e-05</v>
      </c>
      <c r="AG4" s="1809"/>
      <c r="AH4" s="1810"/>
      <c r="AI4" s="1811"/>
      <c r="AJ4" s="1806"/>
      <c r="AK4" s="1803"/>
      <c r="AL4" s="1810">
        <v>5</v>
      </c>
      <c r="AM4" s="1803"/>
      <c r="AN4" s="1812"/>
      <c r="AO4" s="1874"/>
    </row>
    <row r="5" ht="18.25" customHeight="1">
      <c r="A5" s="1813"/>
      <c r="B5" s="1814">
        <v>43091</v>
      </c>
      <c r="C5" s="1815"/>
      <c r="D5" s="1816">
        <v>92</v>
      </c>
      <c r="E5" s="1817"/>
      <c r="F5" s="1818"/>
      <c r="G5" s="1819"/>
      <c r="H5" s="1818"/>
      <c r="I5" s="1820"/>
      <c r="J5" s="1818"/>
      <c r="K5" s="1819"/>
      <c r="L5" s="1818"/>
      <c r="M5" s="1819"/>
      <c r="N5" s="1818"/>
      <c r="O5" s="1821"/>
      <c r="P5" s="1822"/>
      <c r="Q5" s="1819"/>
      <c r="R5" s="1818"/>
      <c r="S5" s="1819"/>
      <c r="T5" s="1818"/>
      <c r="U5" s="1819"/>
      <c r="V5" s="1818"/>
      <c r="W5" s="1821"/>
      <c r="X5" s="1823">
        <v>52</v>
      </c>
      <c r="Y5" s="1819"/>
      <c r="Z5" s="1818"/>
      <c r="AA5" s="1819"/>
      <c r="AB5" s="1818"/>
      <c r="AC5" s="1819"/>
      <c r="AD5" s="1818"/>
      <c r="AE5" s="1821"/>
      <c r="AF5" s="1824">
        <v>3.946759259259259e-05</v>
      </c>
      <c r="AG5" s="1825">
        <v>9.5</v>
      </c>
      <c r="AH5" s="1826"/>
      <c r="AI5" s="1827"/>
      <c r="AJ5" s="1822"/>
      <c r="AK5" s="1819"/>
      <c r="AL5" s="1826">
        <v>8</v>
      </c>
      <c r="AM5" s="1819"/>
      <c r="AN5" s="1828"/>
      <c r="AO5" s="1875"/>
    </row>
    <row r="6" ht="18.25" customHeight="1">
      <c r="A6" s="1813"/>
      <c r="B6" s="1798">
        <v>43327</v>
      </c>
      <c r="C6" s="1799"/>
      <c r="D6" s="1872"/>
      <c r="E6" s="1801"/>
      <c r="F6" s="1802"/>
      <c r="G6" s="1803"/>
      <c r="H6" s="1802"/>
      <c r="I6" s="1804"/>
      <c r="J6" s="1802"/>
      <c r="K6" s="1803"/>
      <c r="L6" s="1802"/>
      <c r="M6" s="1803"/>
      <c r="N6" s="1802"/>
      <c r="O6" s="1805"/>
      <c r="P6" s="1806"/>
      <c r="Q6" s="1803"/>
      <c r="R6" s="1802"/>
      <c r="S6" s="1803"/>
      <c r="T6" s="1802"/>
      <c r="U6" s="1803"/>
      <c r="V6" s="1802"/>
      <c r="W6" s="1805"/>
      <c r="X6" s="1806"/>
      <c r="Y6" s="1803"/>
      <c r="Z6" s="1802"/>
      <c r="AA6" s="1803"/>
      <c r="AB6" s="1802"/>
      <c r="AC6" s="1803"/>
      <c r="AD6" s="1802"/>
      <c r="AE6" s="1805"/>
      <c r="AF6" s="1808"/>
      <c r="AG6" s="1829"/>
      <c r="AH6" s="1810"/>
      <c r="AI6" s="1811">
        <v>0.0001978009259259259</v>
      </c>
      <c r="AJ6" s="1807">
        <v>80</v>
      </c>
      <c r="AK6" s="1803"/>
      <c r="AL6" s="1810">
        <v>2</v>
      </c>
      <c r="AM6" s="1803"/>
      <c r="AN6" s="1812"/>
      <c r="AO6" s="1874"/>
    </row>
    <row r="7" ht="18.25" customHeight="1">
      <c r="A7" s="1813"/>
      <c r="B7" s="1831">
        <v>43403</v>
      </c>
      <c r="C7" s="1832"/>
      <c r="D7" s="1833">
        <v>95.5</v>
      </c>
      <c r="E7" s="1834"/>
      <c r="F7" s="1835"/>
      <c r="G7" s="1836"/>
      <c r="H7" s="1835"/>
      <c r="I7" s="1837"/>
      <c r="J7" s="1835"/>
      <c r="K7" s="1836"/>
      <c r="L7" s="1835"/>
      <c r="M7" s="1836"/>
      <c r="N7" s="1835"/>
      <c r="O7" s="1838"/>
      <c r="P7" s="1839"/>
      <c r="Q7" s="1836"/>
      <c r="R7" s="1835"/>
      <c r="S7" s="1836"/>
      <c r="T7" s="1835"/>
      <c r="U7" s="1836"/>
      <c r="V7" s="1835"/>
      <c r="W7" s="1838"/>
      <c r="X7" s="1839"/>
      <c r="Y7" s="1836"/>
      <c r="Z7" s="1835"/>
      <c r="AA7" s="1836"/>
      <c r="AB7" s="1835"/>
      <c r="AC7" s="1836"/>
      <c r="AD7" s="1835"/>
      <c r="AE7" s="1838"/>
      <c r="AF7" s="1840"/>
      <c r="AG7" s="1841"/>
      <c r="AH7" s="1842"/>
      <c r="AI7" s="1843"/>
      <c r="AJ7" s="1844">
        <v>85</v>
      </c>
      <c r="AK7" s="1841">
        <v>65</v>
      </c>
      <c r="AL7" s="1842">
        <v>3</v>
      </c>
      <c r="AM7" s="1841">
        <v>90</v>
      </c>
      <c r="AN7" s="1845">
        <v>80</v>
      </c>
      <c r="AO7" s="1877"/>
    </row>
    <row r="8" ht="18.25" customHeight="1">
      <c r="A8" s="1813"/>
      <c r="B8" s="1814">
        <v>43416</v>
      </c>
      <c r="C8" s="1815"/>
      <c r="D8" s="1846"/>
      <c r="E8" s="1817"/>
      <c r="F8" s="1818"/>
      <c r="G8" s="1819"/>
      <c r="H8" s="1818"/>
      <c r="I8" s="1820"/>
      <c r="J8" s="1818"/>
      <c r="K8" s="1819"/>
      <c r="L8" s="1818"/>
      <c r="M8" s="1819"/>
      <c r="N8" s="1818"/>
      <c r="O8" s="1821"/>
      <c r="P8" s="1822"/>
      <c r="Q8" s="1819"/>
      <c r="R8" s="1818"/>
      <c r="S8" s="1819"/>
      <c r="T8" s="1818"/>
      <c r="U8" s="1819"/>
      <c r="V8" s="1818"/>
      <c r="W8" s="1821"/>
      <c r="X8" s="1822"/>
      <c r="Y8" s="1819"/>
      <c r="Z8" s="1818"/>
      <c r="AA8" s="1819"/>
      <c r="AB8" s="1818"/>
      <c r="AC8" s="1819"/>
      <c r="AD8" s="1818"/>
      <c r="AE8" s="1821"/>
      <c r="AF8" s="1824"/>
      <c r="AG8" s="1847">
        <v>10.5</v>
      </c>
      <c r="AH8" s="1826"/>
      <c r="AI8" s="1827"/>
      <c r="AJ8" s="1822"/>
      <c r="AK8" s="1819"/>
      <c r="AL8" s="1818"/>
      <c r="AM8" s="1819"/>
      <c r="AN8" s="1828"/>
      <c r="AO8" s="1875"/>
    </row>
    <row r="9" ht="18.25" customHeight="1">
      <c r="A9" s="1813"/>
      <c r="B9" s="1798">
        <v>43468</v>
      </c>
      <c r="C9" s="1799"/>
      <c r="D9" s="1800">
        <v>96.5</v>
      </c>
      <c r="E9" s="1801"/>
      <c r="F9" s="1802"/>
      <c r="G9" s="1803"/>
      <c r="H9" s="1802"/>
      <c r="I9" s="1804"/>
      <c r="J9" s="1802"/>
      <c r="K9" s="1803"/>
      <c r="L9" s="1802"/>
      <c r="M9" s="1803"/>
      <c r="N9" s="1802"/>
      <c r="O9" s="1805"/>
      <c r="P9" s="1806"/>
      <c r="Q9" s="1803"/>
      <c r="R9" s="1802"/>
      <c r="S9" s="1803"/>
      <c r="T9" s="1802"/>
      <c r="U9" s="1803"/>
      <c r="V9" s="1802"/>
      <c r="W9" s="1805"/>
      <c r="X9" s="1806"/>
      <c r="Y9" s="1803"/>
      <c r="Z9" s="1802"/>
      <c r="AA9" s="1803"/>
      <c r="AB9" s="1802"/>
      <c r="AC9" s="1803"/>
      <c r="AD9" s="1802"/>
      <c r="AE9" s="1805"/>
      <c r="AF9" s="1808"/>
      <c r="AG9" s="1809"/>
      <c r="AH9" s="1810"/>
      <c r="AI9" s="1811"/>
      <c r="AJ9" s="1807">
        <v>90</v>
      </c>
      <c r="AK9" s="1803"/>
      <c r="AL9" s="1802"/>
      <c r="AM9" s="1803"/>
      <c r="AN9" s="1830">
        <v>80</v>
      </c>
      <c r="AO9" s="1874"/>
    </row>
    <row r="10" ht="18.25" customHeight="1">
      <c r="A10" s="1813"/>
      <c r="B10" s="1831">
        <v>43469</v>
      </c>
      <c r="C10" s="1832"/>
      <c r="D10" s="1848"/>
      <c r="E10" s="1834"/>
      <c r="F10" s="1835"/>
      <c r="G10" s="1836"/>
      <c r="H10" s="1835"/>
      <c r="I10" s="1837"/>
      <c r="J10" s="1835"/>
      <c r="K10" s="1836"/>
      <c r="L10" s="1835"/>
      <c r="M10" s="1836"/>
      <c r="N10" s="1835"/>
      <c r="O10" s="1838"/>
      <c r="P10" s="1839"/>
      <c r="Q10" s="1836"/>
      <c r="R10" s="1835"/>
      <c r="S10" s="1836"/>
      <c r="T10" s="1835"/>
      <c r="U10" s="1836"/>
      <c r="V10" s="1835"/>
      <c r="W10" s="1838"/>
      <c r="X10" s="1844">
        <v>57</v>
      </c>
      <c r="Y10" s="1841">
        <v>269</v>
      </c>
      <c r="Z10" s="1835"/>
      <c r="AA10" s="1836"/>
      <c r="AB10" s="1835"/>
      <c r="AC10" s="1836"/>
      <c r="AD10" s="1835"/>
      <c r="AE10" s="1838"/>
      <c r="AF10" s="1840">
        <v>3.368055555555556e-05</v>
      </c>
      <c r="AG10" s="1841">
        <v>11.5</v>
      </c>
      <c r="AH10" s="1842"/>
      <c r="AI10" s="1843">
        <v>0.0001880787037037037</v>
      </c>
      <c r="AJ10" s="1839"/>
      <c r="AK10" s="1836"/>
      <c r="AL10" s="1835"/>
      <c r="AM10" s="1836"/>
      <c r="AN10" s="1849"/>
      <c r="AO10" s="1877"/>
    </row>
    <row r="11" ht="18.25" customHeight="1">
      <c r="A11" s="1813"/>
      <c r="B11" s="1831">
        <v>43470</v>
      </c>
      <c r="C11" s="1832"/>
      <c r="D11" s="1833">
        <v>96.09999999999999</v>
      </c>
      <c r="E11" s="1834"/>
      <c r="F11" s="1835"/>
      <c r="G11" s="1836"/>
      <c r="H11" s="1835"/>
      <c r="I11" s="1837"/>
      <c r="J11" s="1835"/>
      <c r="K11" s="1836"/>
      <c r="L11" s="1835"/>
      <c r="M11" s="1836"/>
      <c r="N11" s="1835"/>
      <c r="O11" s="1838"/>
      <c r="P11" s="1839"/>
      <c r="Q11" s="1836"/>
      <c r="R11" s="1835"/>
      <c r="S11" s="1836"/>
      <c r="T11" s="1835"/>
      <c r="U11" s="1836"/>
      <c r="V11" s="1835"/>
      <c r="W11" s="1838"/>
      <c r="X11" s="1839"/>
      <c r="Y11" s="1836"/>
      <c r="Z11" s="1835"/>
      <c r="AA11" s="1836"/>
      <c r="AB11" s="1835"/>
      <c r="AC11" s="1836"/>
      <c r="AD11" s="1835"/>
      <c r="AE11" s="1838"/>
      <c r="AF11" s="1840"/>
      <c r="AG11" s="1841"/>
      <c r="AH11" s="1842"/>
      <c r="AI11" s="1843"/>
      <c r="AJ11" s="1839"/>
      <c r="AK11" s="1836"/>
      <c r="AL11" s="1835"/>
      <c r="AM11" s="1836"/>
      <c r="AN11" s="1849"/>
      <c r="AO11" s="1877"/>
    </row>
    <row r="12" ht="18.25" customHeight="1">
      <c r="A12" s="1813"/>
      <c r="B12" s="1831">
        <v>43471</v>
      </c>
      <c r="C12" s="1832"/>
      <c r="D12" s="1833">
        <v>96.2</v>
      </c>
      <c r="E12" s="1834"/>
      <c r="F12" s="1835"/>
      <c r="G12" s="1836"/>
      <c r="H12" s="1835"/>
      <c r="I12" s="1837"/>
      <c r="J12" s="1835"/>
      <c r="K12" s="1836"/>
      <c r="L12" s="1835"/>
      <c r="M12" s="1836"/>
      <c r="N12" s="1835"/>
      <c r="O12" s="1838"/>
      <c r="P12" s="1839"/>
      <c r="Q12" s="1836"/>
      <c r="R12" s="1835"/>
      <c r="S12" s="1836"/>
      <c r="T12" s="1835"/>
      <c r="U12" s="1836"/>
      <c r="V12" s="1835"/>
      <c r="W12" s="1838"/>
      <c r="X12" s="1839"/>
      <c r="Y12" s="1836"/>
      <c r="Z12" s="1835"/>
      <c r="AA12" s="1836"/>
      <c r="AB12" s="1835"/>
      <c r="AC12" s="1836"/>
      <c r="AD12" s="1835"/>
      <c r="AE12" s="1838"/>
      <c r="AF12" s="1840"/>
      <c r="AG12" s="1841"/>
      <c r="AH12" s="1842"/>
      <c r="AI12" s="1843"/>
      <c r="AJ12" s="1839"/>
      <c r="AK12" s="1836"/>
      <c r="AL12" s="1835"/>
      <c r="AM12" s="1836"/>
      <c r="AN12" s="1849"/>
      <c r="AO12" s="1912">
        <v>210</v>
      </c>
    </row>
    <row r="13" ht="18.25" customHeight="1">
      <c r="A13" s="1813"/>
      <c r="B13" s="1831">
        <v>43639</v>
      </c>
      <c r="C13" s="1832"/>
      <c r="D13" s="1848"/>
      <c r="E13" s="1834"/>
      <c r="F13" s="1835"/>
      <c r="G13" s="1836"/>
      <c r="H13" s="1835"/>
      <c r="I13" s="1837"/>
      <c r="J13" s="1835"/>
      <c r="K13" s="1836"/>
      <c r="L13" s="1835"/>
      <c r="M13" s="1836"/>
      <c r="N13" s="1835"/>
      <c r="O13" s="1838"/>
      <c r="P13" s="1844">
        <v>2</v>
      </c>
      <c r="Q13" s="1841">
        <v>3</v>
      </c>
      <c r="R13" s="1842">
        <v>3</v>
      </c>
      <c r="S13" s="1841">
        <v>2</v>
      </c>
      <c r="T13" s="1842">
        <v>2</v>
      </c>
      <c r="U13" s="1841">
        <v>3</v>
      </c>
      <c r="V13" s="1842">
        <v>2</v>
      </c>
      <c r="W13" s="1850">
        <v>17</v>
      </c>
      <c r="X13" s="1839"/>
      <c r="Y13" s="1836"/>
      <c r="Z13" s="1835"/>
      <c r="AA13" s="1836"/>
      <c r="AB13" s="1835"/>
      <c r="AC13" s="1836"/>
      <c r="AD13" s="1835"/>
      <c r="AE13" s="1838"/>
      <c r="AF13" s="1840"/>
      <c r="AG13" s="1841"/>
      <c r="AH13" s="1842"/>
      <c r="AI13" s="1843"/>
      <c r="AJ13" s="1839"/>
      <c r="AK13" s="1836"/>
      <c r="AL13" s="1835"/>
      <c r="AM13" s="1836"/>
      <c r="AN13" s="1849"/>
      <c r="AO13" s="1877"/>
    </row>
    <row r="14" ht="18.25" customHeight="1">
      <c r="A14" s="1813"/>
      <c r="B14" s="1831">
        <v>43646</v>
      </c>
      <c r="C14" s="1832"/>
      <c r="D14" s="1833">
        <v>92.3</v>
      </c>
      <c r="E14" s="1851">
        <v>194</v>
      </c>
      <c r="F14" s="1842">
        <v>46.4</v>
      </c>
      <c r="G14" s="1841">
        <v>11.4</v>
      </c>
      <c r="H14" s="1842">
        <v>80.90000000000001</v>
      </c>
      <c r="I14" s="1852">
        <v>0.123</v>
      </c>
      <c r="J14" s="1842">
        <v>32.5</v>
      </c>
      <c r="K14" s="1841">
        <v>34</v>
      </c>
      <c r="L14" s="1842">
        <v>105.5</v>
      </c>
      <c r="M14" s="1841">
        <v>88.5</v>
      </c>
      <c r="N14" s="1842">
        <v>53</v>
      </c>
      <c r="O14" s="1850">
        <v>54</v>
      </c>
      <c r="P14" s="1839"/>
      <c r="Q14" s="1836"/>
      <c r="R14" s="1835"/>
      <c r="S14" s="1836"/>
      <c r="T14" s="1835"/>
      <c r="U14" s="1836"/>
      <c r="V14" s="1835"/>
      <c r="W14" s="1838"/>
      <c r="X14" s="1844">
        <v>62</v>
      </c>
      <c r="Y14" s="1836"/>
      <c r="Z14" s="1835"/>
      <c r="AA14" s="1836"/>
      <c r="AB14" s="1835"/>
      <c r="AC14" s="1836"/>
      <c r="AD14" s="1835"/>
      <c r="AE14" s="1838"/>
      <c r="AF14" s="1840"/>
      <c r="AG14" s="1841"/>
      <c r="AH14" s="1842"/>
      <c r="AI14" s="1843"/>
      <c r="AJ14" s="1844">
        <v>100</v>
      </c>
      <c r="AK14" s="1841">
        <v>65</v>
      </c>
      <c r="AL14" s="1842">
        <v>3</v>
      </c>
      <c r="AM14" s="1841">
        <v>105</v>
      </c>
      <c r="AN14" s="1845">
        <v>87</v>
      </c>
      <c r="AO14" s="1877"/>
    </row>
    <row r="15" ht="18.25" customHeight="1">
      <c r="A15" s="1813"/>
      <c r="B15" s="1831">
        <v>43673</v>
      </c>
      <c r="C15" s="1832"/>
      <c r="D15" s="1833">
        <v>90.5</v>
      </c>
      <c r="E15" s="1851">
        <v>194</v>
      </c>
      <c r="F15" s="1842">
        <v>46.1</v>
      </c>
      <c r="G15" s="1841">
        <v>10.5</v>
      </c>
      <c r="H15" s="1842">
        <v>80</v>
      </c>
      <c r="I15" s="1852">
        <v>0.116</v>
      </c>
      <c r="J15" s="1842">
        <v>32.5</v>
      </c>
      <c r="K15" s="1841">
        <v>33</v>
      </c>
      <c r="L15" s="1842">
        <v>104</v>
      </c>
      <c r="M15" s="1841">
        <v>87.5</v>
      </c>
      <c r="N15" s="1842">
        <v>53.5</v>
      </c>
      <c r="O15" s="1850">
        <v>54</v>
      </c>
      <c r="P15" s="1839"/>
      <c r="Q15" s="1836"/>
      <c r="R15" s="1835"/>
      <c r="S15" s="1836"/>
      <c r="T15" s="1835"/>
      <c r="U15" s="1836"/>
      <c r="V15" s="1835"/>
      <c r="W15" s="1838"/>
      <c r="X15" s="1839"/>
      <c r="Y15" s="1836"/>
      <c r="Z15" s="1835"/>
      <c r="AA15" s="1836"/>
      <c r="AB15" s="1835"/>
      <c r="AC15" s="1836"/>
      <c r="AD15" s="1835"/>
      <c r="AE15" s="1838"/>
      <c r="AF15" s="1840"/>
      <c r="AG15" s="1853"/>
      <c r="AH15" s="1854"/>
      <c r="AI15" s="1843"/>
      <c r="AJ15" s="1844">
        <v>100</v>
      </c>
      <c r="AK15" s="1841">
        <v>70</v>
      </c>
      <c r="AL15" s="1842">
        <v>5</v>
      </c>
      <c r="AM15" s="1841">
        <v>115</v>
      </c>
      <c r="AN15" s="1845">
        <v>85</v>
      </c>
      <c r="AO15" s="1877"/>
    </row>
    <row r="16" ht="18.25" customHeight="1">
      <c r="A16" s="1813"/>
      <c r="B16" s="1814">
        <v>43693</v>
      </c>
      <c r="C16" s="1815"/>
      <c r="D16" s="1816">
        <v>94.3</v>
      </c>
      <c r="E16" s="1855">
        <v>194</v>
      </c>
      <c r="F16" s="1826">
        <v>46.8</v>
      </c>
      <c r="G16" s="1825">
        <v>12.7</v>
      </c>
      <c r="H16" s="1826">
        <v>81.59999999999999</v>
      </c>
      <c r="I16" s="1856">
        <v>0.134</v>
      </c>
      <c r="J16" s="1826">
        <v>31</v>
      </c>
      <c r="K16" s="1825">
        <v>30.5</v>
      </c>
      <c r="L16" s="1826">
        <v>106.5</v>
      </c>
      <c r="M16" s="1825">
        <v>87</v>
      </c>
      <c r="N16" s="1826">
        <v>63.5</v>
      </c>
      <c r="O16" s="1857">
        <v>62.5</v>
      </c>
      <c r="P16" s="1822"/>
      <c r="Q16" s="1819"/>
      <c r="R16" s="1818"/>
      <c r="S16" s="1819"/>
      <c r="T16" s="1818"/>
      <c r="U16" s="1819"/>
      <c r="V16" s="1818"/>
      <c r="W16" s="1821"/>
      <c r="X16" s="1822"/>
      <c r="Y16" s="1819"/>
      <c r="Z16" s="1818"/>
      <c r="AA16" s="1819"/>
      <c r="AB16" s="1818"/>
      <c r="AC16" s="1819"/>
      <c r="AD16" s="1818"/>
      <c r="AE16" s="1821"/>
      <c r="AF16" s="1824">
        <v>3.449074074074074e-05</v>
      </c>
      <c r="AG16" s="1847"/>
      <c r="AH16" s="1826"/>
      <c r="AI16" s="1827">
        <v>0.0002053240740740741</v>
      </c>
      <c r="AJ16" s="1823">
        <v>100</v>
      </c>
      <c r="AK16" s="1825">
        <v>70</v>
      </c>
      <c r="AL16" s="1826">
        <v>6</v>
      </c>
      <c r="AM16" s="1825">
        <v>125</v>
      </c>
      <c r="AN16" s="1858">
        <v>105</v>
      </c>
      <c r="AO16" s="1875"/>
    </row>
    <row r="17" ht="18.25" customHeight="1">
      <c r="A17" s="1813"/>
      <c r="B17" s="1798">
        <v>43837</v>
      </c>
      <c r="C17" s="1799"/>
      <c r="D17" s="1800">
        <v>90</v>
      </c>
      <c r="E17" s="1878">
        <v>194</v>
      </c>
      <c r="F17" s="1810">
        <v>47.2</v>
      </c>
      <c r="G17" s="1809">
        <v>7.9</v>
      </c>
      <c r="H17" s="1810">
        <v>82.09999999999999</v>
      </c>
      <c r="I17" s="1859">
        <v>0.08799999999999999</v>
      </c>
      <c r="J17" s="1810">
        <v>35</v>
      </c>
      <c r="K17" s="1809">
        <v>35</v>
      </c>
      <c r="L17" s="1810">
        <v>107</v>
      </c>
      <c r="M17" s="1809">
        <v>83</v>
      </c>
      <c r="N17" s="1810">
        <v>54</v>
      </c>
      <c r="O17" s="1860">
        <v>55</v>
      </c>
      <c r="P17" s="1807">
        <v>2</v>
      </c>
      <c r="Q17" s="1809">
        <v>0</v>
      </c>
      <c r="R17" s="1810">
        <v>3</v>
      </c>
      <c r="S17" s="1809">
        <v>3</v>
      </c>
      <c r="T17" s="1810">
        <v>2</v>
      </c>
      <c r="U17" s="1809">
        <v>3</v>
      </c>
      <c r="V17" s="1810">
        <v>2</v>
      </c>
      <c r="W17" s="1860">
        <v>15</v>
      </c>
      <c r="X17" s="1806"/>
      <c r="Y17" s="1803"/>
      <c r="Z17" s="1802"/>
      <c r="AA17" s="1803"/>
      <c r="AB17" s="1802"/>
      <c r="AC17" s="1803"/>
      <c r="AD17" s="1802"/>
      <c r="AE17" s="1805"/>
      <c r="AF17" s="1808">
        <v>3.483796296296296e-05</v>
      </c>
      <c r="AG17" s="1809">
        <v>12</v>
      </c>
      <c r="AH17" s="1810"/>
      <c r="AI17" s="1811">
        <v>0.0001969907407407407</v>
      </c>
      <c r="AJ17" s="1807">
        <v>97</v>
      </c>
      <c r="AK17" s="1803"/>
      <c r="AL17" s="1810">
        <v>6</v>
      </c>
      <c r="AM17" s="1803"/>
      <c r="AN17" s="1830">
        <v>100</v>
      </c>
      <c r="AO17" s="1874"/>
    </row>
    <row r="18" ht="18.25" customHeight="1">
      <c r="A18" s="1813"/>
      <c r="B18" s="1831">
        <v>43982</v>
      </c>
      <c r="C18" s="1832"/>
      <c r="D18" s="1848"/>
      <c r="E18" s="1834"/>
      <c r="F18" s="1835"/>
      <c r="G18" s="1836"/>
      <c r="H18" s="1835"/>
      <c r="I18" s="1837"/>
      <c r="J18" s="1835"/>
      <c r="K18" s="1836"/>
      <c r="L18" s="1835"/>
      <c r="M18" s="1836"/>
      <c r="N18" s="1835"/>
      <c r="O18" s="1838"/>
      <c r="P18" s="1839"/>
      <c r="Q18" s="1836"/>
      <c r="R18" s="1835"/>
      <c r="S18" s="1836"/>
      <c r="T18" s="1835"/>
      <c r="U18" s="1836"/>
      <c r="V18" s="1835"/>
      <c r="W18" s="1838"/>
      <c r="X18" s="1839"/>
      <c r="Y18" s="1836"/>
      <c r="Z18" s="1835"/>
      <c r="AA18" s="1836"/>
      <c r="AB18" s="1835"/>
      <c r="AC18" s="1836"/>
      <c r="AD18" s="1835"/>
      <c r="AE18" s="1838"/>
      <c r="AF18" s="1840"/>
      <c r="AG18" s="1841"/>
      <c r="AH18" s="1842"/>
      <c r="AI18" s="1843"/>
      <c r="AJ18" s="1844">
        <v>95</v>
      </c>
      <c r="AK18" s="1841">
        <v>70</v>
      </c>
      <c r="AL18" s="1842">
        <v>13</v>
      </c>
      <c r="AM18" s="1841">
        <v>80</v>
      </c>
      <c r="AN18" s="1845">
        <v>90</v>
      </c>
      <c r="AO18" s="1877"/>
    </row>
    <row r="19" ht="18.25" customHeight="1">
      <c r="A19" s="1813"/>
      <c r="B19" s="1831">
        <v>43983</v>
      </c>
      <c r="C19" s="1832"/>
      <c r="D19" s="1848"/>
      <c r="E19" s="1834"/>
      <c r="F19" s="1835"/>
      <c r="G19" s="1836"/>
      <c r="H19" s="1835"/>
      <c r="I19" s="1837"/>
      <c r="J19" s="1835"/>
      <c r="K19" s="1836"/>
      <c r="L19" s="1835"/>
      <c r="M19" s="1836"/>
      <c r="N19" s="1835"/>
      <c r="O19" s="1838"/>
      <c r="P19" s="1839"/>
      <c r="Q19" s="1836"/>
      <c r="R19" s="1835"/>
      <c r="S19" s="1836"/>
      <c r="T19" s="1835"/>
      <c r="U19" s="1836"/>
      <c r="V19" s="1835"/>
      <c r="W19" s="1838"/>
      <c r="X19" s="1839"/>
      <c r="Y19" s="1836"/>
      <c r="Z19" s="1835"/>
      <c r="AA19" s="1836"/>
      <c r="AB19" s="1842">
        <v>50.02</v>
      </c>
      <c r="AC19" s="1841">
        <v>44.3</v>
      </c>
      <c r="AD19" s="1835"/>
      <c r="AE19" s="1838"/>
      <c r="AF19" s="1840"/>
      <c r="AG19" s="1841"/>
      <c r="AH19" s="1842"/>
      <c r="AI19" s="1843"/>
      <c r="AJ19" s="1839"/>
      <c r="AK19" s="1836"/>
      <c r="AL19" s="1835"/>
      <c r="AM19" s="1836"/>
      <c r="AN19" s="1849"/>
      <c r="AO19" s="1877"/>
    </row>
    <row r="20" ht="18.25" customHeight="1">
      <c r="A20" s="1813"/>
      <c r="B20" s="1831">
        <v>44031</v>
      </c>
      <c r="C20" s="1832"/>
      <c r="D20" s="1848"/>
      <c r="E20" s="1834"/>
      <c r="F20" s="1835"/>
      <c r="G20" s="1836"/>
      <c r="H20" s="1835"/>
      <c r="I20" s="1837"/>
      <c r="J20" s="1835"/>
      <c r="K20" s="1836"/>
      <c r="L20" s="1835"/>
      <c r="M20" s="1836"/>
      <c r="N20" s="1835"/>
      <c r="O20" s="1838"/>
      <c r="P20" s="1839"/>
      <c r="Q20" s="1836"/>
      <c r="R20" s="1835"/>
      <c r="S20" s="1836"/>
      <c r="T20" s="1835"/>
      <c r="U20" s="1836"/>
      <c r="V20" s="1835"/>
      <c r="W20" s="1838"/>
      <c r="X20" s="1844">
        <v>48</v>
      </c>
      <c r="Y20" s="1841">
        <v>260</v>
      </c>
      <c r="Z20" s="1835"/>
      <c r="AA20" s="1841">
        <v>225</v>
      </c>
      <c r="AB20" s="1835"/>
      <c r="AC20" s="1836"/>
      <c r="AD20" s="1835"/>
      <c r="AE20" s="1838"/>
      <c r="AF20" s="1840"/>
      <c r="AG20" s="1841"/>
      <c r="AH20" s="1842"/>
      <c r="AI20" s="1843"/>
      <c r="AJ20" s="1844">
        <v>100</v>
      </c>
      <c r="AK20" s="1841">
        <v>70</v>
      </c>
      <c r="AL20" s="1842">
        <v>14</v>
      </c>
      <c r="AM20" s="1841">
        <v>115</v>
      </c>
      <c r="AN20" s="1845">
        <v>107.5</v>
      </c>
      <c r="AO20" s="1877"/>
    </row>
    <row r="21" ht="18.25" customHeight="1">
      <c r="A21" s="1813"/>
      <c r="B21" s="1831">
        <v>44034</v>
      </c>
      <c r="C21" s="1832"/>
      <c r="D21" s="1848"/>
      <c r="E21" s="1834"/>
      <c r="F21" s="1835"/>
      <c r="G21" s="1836"/>
      <c r="H21" s="1835"/>
      <c r="I21" s="1837"/>
      <c r="J21" s="1835"/>
      <c r="K21" s="1836"/>
      <c r="L21" s="1835"/>
      <c r="M21" s="1836"/>
      <c r="N21" s="1835"/>
      <c r="O21" s="1838"/>
      <c r="P21" s="1839"/>
      <c r="Q21" s="1836"/>
      <c r="R21" s="1835"/>
      <c r="S21" s="1836"/>
      <c r="T21" s="1835"/>
      <c r="U21" s="1836"/>
      <c r="V21" s="1835"/>
      <c r="W21" s="1838"/>
      <c r="X21" s="1839"/>
      <c r="Y21" s="1836"/>
      <c r="Z21" s="1835"/>
      <c r="AA21" s="1836"/>
      <c r="AB21" s="1842">
        <v>45.2</v>
      </c>
      <c r="AC21" s="1841">
        <v>42.1</v>
      </c>
      <c r="AD21" s="1835"/>
      <c r="AE21" s="1838"/>
      <c r="AF21" s="1840">
        <v>3.449074074074074e-05</v>
      </c>
      <c r="AG21" s="1876">
        <v>12.5</v>
      </c>
      <c r="AH21" s="1842"/>
      <c r="AI21" s="1843"/>
      <c r="AJ21" s="1839"/>
      <c r="AK21" s="1836"/>
      <c r="AL21" s="1835"/>
      <c r="AM21" s="1836"/>
      <c r="AN21" s="1849"/>
      <c r="AO21" s="1877"/>
    </row>
    <row r="22" ht="18.25" customHeight="1">
      <c r="A22" s="1813"/>
      <c r="B22" s="1831">
        <v>44055</v>
      </c>
      <c r="C22" s="1832"/>
      <c r="D22" s="1848"/>
      <c r="E22" s="1834"/>
      <c r="F22" s="1835"/>
      <c r="G22" s="1836"/>
      <c r="H22" s="1835"/>
      <c r="I22" s="1837"/>
      <c r="J22" s="1835"/>
      <c r="K22" s="1836"/>
      <c r="L22" s="1835"/>
      <c r="M22" s="1836"/>
      <c r="N22" s="1835"/>
      <c r="O22" s="1838"/>
      <c r="P22" s="1839"/>
      <c r="Q22" s="1836"/>
      <c r="R22" s="1835"/>
      <c r="S22" s="1836"/>
      <c r="T22" s="1835"/>
      <c r="U22" s="1836"/>
      <c r="V22" s="1835"/>
      <c r="W22" s="1838"/>
      <c r="X22" s="1844">
        <v>53</v>
      </c>
      <c r="Y22" s="1841">
        <v>234</v>
      </c>
      <c r="Z22" s="1842">
        <v>210</v>
      </c>
      <c r="AA22" s="1841">
        <v>228</v>
      </c>
      <c r="AB22" s="1842">
        <v>50.8</v>
      </c>
      <c r="AC22" s="1841">
        <v>44.4</v>
      </c>
      <c r="AD22" s="1842">
        <v>49.6</v>
      </c>
      <c r="AE22" s="1850">
        <v>0.44</v>
      </c>
      <c r="AF22" s="1840">
        <v>3.356481481481482e-05</v>
      </c>
      <c r="AG22" s="1841"/>
      <c r="AH22" s="1842"/>
      <c r="AI22" s="1843">
        <v>0.0001721064814814815</v>
      </c>
      <c r="AJ22" s="1844">
        <v>100</v>
      </c>
      <c r="AK22" s="1841">
        <v>80</v>
      </c>
      <c r="AL22" s="1842">
        <v>13</v>
      </c>
      <c r="AM22" s="1841">
        <v>133.5</v>
      </c>
      <c r="AN22" s="1845">
        <v>103.5</v>
      </c>
      <c r="AO22" s="1877"/>
    </row>
    <row r="23" ht="18.25" customHeight="1">
      <c r="A23" s="1813"/>
      <c r="B23" s="1831">
        <v>44041</v>
      </c>
      <c r="C23" s="1832"/>
      <c r="D23" s="1848"/>
      <c r="E23" s="1834"/>
      <c r="F23" s="1835"/>
      <c r="G23" s="1836"/>
      <c r="H23" s="1835"/>
      <c r="I23" s="1837"/>
      <c r="J23" s="1835"/>
      <c r="K23" s="1836"/>
      <c r="L23" s="1835"/>
      <c r="M23" s="1836"/>
      <c r="N23" s="1835"/>
      <c r="O23" s="1838"/>
      <c r="P23" s="1844">
        <v>2</v>
      </c>
      <c r="Q23" s="1841">
        <v>3</v>
      </c>
      <c r="R23" s="1842">
        <v>3</v>
      </c>
      <c r="S23" s="1841">
        <v>2</v>
      </c>
      <c r="T23" s="1842">
        <v>2</v>
      </c>
      <c r="U23" s="1841">
        <v>3</v>
      </c>
      <c r="V23" s="1842">
        <v>2</v>
      </c>
      <c r="W23" s="1850">
        <v>17</v>
      </c>
      <c r="X23" s="1839"/>
      <c r="Y23" s="1836"/>
      <c r="Z23" s="1835"/>
      <c r="AA23" s="1836"/>
      <c r="AB23" s="1835"/>
      <c r="AC23" s="1836"/>
      <c r="AD23" s="1835"/>
      <c r="AE23" s="1838"/>
      <c r="AF23" s="1840"/>
      <c r="AG23" s="1841"/>
      <c r="AH23" s="1842"/>
      <c r="AI23" s="1843"/>
      <c r="AJ23" s="1839"/>
      <c r="AK23" s="1836"/>
      <c r="AL23" s="1835"/>
      <c r="AM23" s="1836"/>
      <c r="AN23" s="1849"/>
      <c r="AO23" s="1877"/>
    </row>
    <row r="24" ht="18.25" customHeight="1">
      <c r="A24" s="1813"/>
      <c r="B24" s="1831">
        <v>44136</v>
      </c>
      <c r="C24" s="1832"/>
      <c r="D24" s="1848"/>
      <c r="E24" s="1834"/>
      <c r="F24" s="1835"/>
      <c r="G24" s="1836"/>
      <c r="H24" s="1835"/>
      <c r="I24" s="1837"/>
      <c r="J24" s="1842">
        <v>31</v>
      </c>
      <c r="K24" s="1841">
        <v>32</v>
      </c>
      <c r="L24" s="1842">
        <v>102</v>
      </c>
      <c r="M24" s="1836"/>
      <c r="N24" s="1842">
        <v>55</v>
      </c>
      <c r="O24" s="1850">
        <v>53</v>
      </c>
      <c r="P24" s="1839"/>
      <c r="Q24" s="1836"/>
      <c r="R24" s="1835"/>
      <c r="S24" s="1836"/>
      <c r="T24" s="1835"/>
      <c r="U24" s="1836"/>
      <c r="V24" s="1835"/>
      <c r="W24" s="1838"/>
      <c r="X24" s="1839"/>
      <c r="Y24" s="1836"/>
      <c r="Z24" s="1835"/>
      <c r="AA24" s="1836"/>
      <c r="AB24" s="1835"/>
      <c r="AC24" s="1836"/>
      <c r="AD24" s="1835"/>
      <c r="AE24" s="1838"/>
      <c r="AF24" s="1840"/>
      <c r="AG24" s="1841"/>
      <c r="AH24" s="1842"/>
      <c r="AI24" s="1843"/>
      <c r="AJ24" s="1839"/>
      <c r="AK24" s="1836"/>
      <c r="AL24" s="1835"/>
      <c r="AM24" s="1836"/>
      <c r="AN24" s="1849"/>
      <c r="AO24" s="1877"/>
    </row>
    <row r="25" ht="18.25" customHeight="1">
      <c r="A25" s="1813"/>
      <c r="B25" s="1814">
        <v>44167</v>
      </c>
      <c r="C25" s="1815"/>
      <c r="D25" s="1846"/>
      <c r="E25" s="1817"/>
      <c r="F25" s="1818"/>
      <c r="G25" s="1819"/>
      <c r="H25" s="1818"/>
      <c r="I25" s="1820"/>
      <c r="J25" s="1826">
        <v>33</v>
      </c>
      <c r="K25" s="1825">
        <v>33</v>
      </c>
      <c r="L25" s="1826">
        <v>103</v>
      </c>
      <c r="M25" s="1819"/>
      <c r="N25" s="1826">
        <v>57.5</v>
      </c>
      <c r="O25" s="1857">
        <v>58.5</v>
      </c>
      <c r="P25" s="1822"/>
      <c r="Q25" s="1819"/>
      <c r="R25" s="1818"/>
      <c r="S25" s="1819"/>
      <c r="T25" s="1818"/>
      <c r="U25" s="1819"/>
      <c r="V25" s="1818"/>
      <c r="W25" s="1821"/>
      <c r="X25" s="1822"/>
      <c r="Y25" s="1819"/>
      <c r="Z25" s="1818"/>
      <c r="AA25" s="1819"/>
      <c r="AB25" s="1818"/>
      <c r="AC25" s="1819"/>
      <c r="AD25" s="1818"/>
      <c r="AE25" s="1821"/>
      <c r="AF25" s="1824"/>
      <c r="AG25" s="1825"/>
      <c r="AH25" s="1826"/>
      <c r="AI25" s="1827"/>
      <c r="AJ25" s="1822"/>
      <c r="AK25" s="1819"/>
      <c r="AL25" s="1818"/>
      <c r="AM25" s="1819"/>
      <c r="AN25" s="1828"/>
      <c r="AO25" s="1875"/>
    </row>
    <row r="26" ht="18.25" customHeight="1">
      <c r="A26" s="1861"/>
      <c r="B26" s="1862">
        <v>44209</v>
      </c>
      <c r="C26" s="1799"/>
      <c r="D26" s="1872"/>
      <c r="E26" s="1801"/>
      <c r="F26" s="1802"/>
      <c r="G26" s="1803"/>
      <c r="H26" s="1802"/>
      <c r="I26" s="1804"/>
      <c r="J26" s="1802"/>
      <c r="K26" s="1803"/>
      <c r="L26" s="1802"/>
      <c r="M26" s="1803"/>
      <c r="N26" s="1802"/>
      <c r="O26" s="1805"/>
      <c r="P26" s="1806"/>
      <c r="Q26" s="1803"/>
      <c r="R26" s="1802"/>
      <c r="S26" s="1803"/>
      <c r="T26" s="1802"/>
      <c r="U26" s="1803"/>
      <c r="V26" s="1802"/>
      <c r="W26" s="1805"/>
      <c r="X26" s="1806"/>
      <c r="Y26" s="1803"/>
      <c r="Z26" s="1802"/>
      <c r="AA26" s="1803"/>
      <c r="AB26" s="1802"/>
      <c r="AC26" s="1803"/>
      <c r="AD26" s="1802"/>
      <c r="AE26" s="1805"/>
      <c r="AF26" s="1808"/>
      <c r="AG26" s="1809"/>
      <c r="AH26" s="1810"/>
      <c r="AI26" s="1811"/>
      <c r="AJ26" s="1806"/>
      <c r="AK26" s="1803"/>
      <c r="AL26" s="1802"/>
      <c r="AM26" s="1803"/>
      <c r="AN26" s="1802"/>
      <c r="AO26" s="1802"/>
    </row>
    <row r="27" ht="18.25" customHeight="1">
      <c r="A27" s="1861"/>
      <c r="B27" s="1863"/>
      <c r="C27" s="1832"/>
      <c r="D27" s="1848"/>
      <c r="E27" s="1834"/>
      <c r="F27" s="1835"/>
      <c r="G27" s="1836"/>
      <c r="H27" s="1835"/>
      <c r="I27" s="1837"/>
      <c r="J27" s="1835"/>
      <c r="K27" s="1836"/>
      <c r="L27" s="1835"/>
      <c r="M27" s="1836"/>
      <c r="N27" s="1835"/>
      <c r="O27" s="1838"/>
      <c r="P27" s="1839"/>
      <c r="Q27" s="1836"/>
      <c r="R27" s="1835"/>
      <c r="S27" s="1836"/>
      <c r="T27" s="1835"/>
      <c r="U27" s="1836"/>
      <c r="V27" s="1835"/>
      <c r="W27" s="1838"/>
      <c r="X27" s="1839"/>
      <c r="Y27" s="1836"/>
      <c r="Z27" s="1835"/>
      <c r="AA27" s="1836"/>
      <c r="AB27" s="1835"/>
      <c r="AC27" s="1836"/>
      <c r="AD27" s="1835"/>
      <c r="AE27" s="1838"/>
      <c r="AF27" s="1840"/>
      <c r="AG27" s="1841"/>
      <c r="AH27" s="1842"/>
      <c r="AI27" s="1843"/>
      <c r="AJ27" s="1839"/>
      <c r="AK27" s="1836"/>
      <c r="AL27" s="1835"/>
      <c r="AM27" s="1836"/>
      <c r="AN27" s="1835"/>
      <c r="AO27" s="1835"/>
    </row>
    <row r="28" ht="18.25" customHeight="1">
      <c r="A28" s="1861"/>
      <c r="B28" s="1863"/>
      <c r="C28" s="1832"/>
      <c r="D28" s="1848"/>
      <c r="E28" s="1834"/>
      <c r="F28" s="1835"/>
      <c r="G28" s="1836"/>
      <c r="H28" s="1835"/>
      <c r="I28" s="1837"/>
      <c r="J28" s="1835"/>
      <c r="K28" s="1836"/>
      <c r="L28" s="1835"/>
      <c r="M28" s="1836"/>
      <c r="N28" s="1835"/>
      <c r="O28" s="1838"/>
      <c r="P28" s="1839"/>
      <c r="Q28" s="1836"/>
      <c r="R28" s="1835"/>
      <c r="S28" s="1836"/>
      <c r="T28" s="1835"/>
      <c r="U28" s="1836"/>
      <c r="V28" s="1835"/>
      <c r="W28" s="1838"/>
      <c r="X28" s="1839"/>
      <c r="Y28" s="1836"/>
      <c r="Z28" s="1835"/>
      <c r="AA28" s="1836"/>
      <c r="AB28" s="1835"/>
      <c r="AC28" s="1836"/>
      <c r="AD28" s="1835"/>
      <c r="AE28" s="1838"/>
      <c r="AF28" s="1840"/>
      <c r="AG28" s="1841"/>
      <c r="AH28" s="1842"/>
      <c r="AI28" s="1843"/>
      <c r="AJ28" s="1839"/>
      <c r="AK28" s="1836"/>
      <c r="AL28" s="1835"/>
      <c r="AM28" s="1836"/>
      <c r="AN28" s="1835"/>
      <c r="AO28" s="1835"/>
    </row>
    <row r="29" ht="18.25" customHeight="1">
      <c r="A29" t="s" s="1864">
        <v>460</v>
      </c>
      <c r="B29" s="1865"/>
      <c r="C29" s="1866"/>
      <c r="D29" s="1842">
        <f>MAX(D4:D27)</f>
        <v>96.5</v>
      </c>
      <c r="E29" s="1841">
        <f>MAX(E4:E27)</f>
        <v>194</v>
      </c>
      <c r="F29" s="1842">
        <f>MAX(F4:F27)</f>
        <v>47.2</v>
      </c>
      <c r="G29" s="1841">
        <f>MAX(G4:G27)</f>
        <v>12.7</v>
      </c>
      <c r="H29" s="1842">
        <f>MAX(H4:H27)</f>
        <v>82.09999999999999</v>
      </c>
      <c r="I29" s="1852">
        <f>MAX(I4:I27)</f>
        <v>0.134</v>
      </c>
      <c r="J29" s="1842">
        <f>MAX(J4:J27)</f>
        <v>35</v>
      </c>
      <c r="K29" s="1841">
        <f>MAX(K4:K27)</f>
        <v>35</v>
      </c>
      <c r="L29" s="1842">
        <f>MAX(L4:L27)</f>
        <v>107</v>
      </c>
      <c r="M29" s="1841">
        <f>MAX(M4:M27)</f>
        <v>88.5</v>
      </c>
      <c r="N29" s="1842">
        <f>MAX(N4:N27)</f>
        <v>63.5</v>
      </c>
      <c r="O29" s="1841">
        <f>MAX(O4:O27)</f>
        <v>62.5</v>
      </c>
      <c r="P29" s="1842">
        <f>MAX(P4:P27)</f>
        <v>2</v>
      </c>
      <c r="Q29" s="1841">
        <f>MAX(Q4:Q27)</f>
        <v>3</v>
      </c>
      <c r="R29" s="1842">
        <f>MAX(R4:R27)</f>
        <v>3</v>
      </c>
      <c r="S29" s="1841">
        <f>MAX(S4:S27)</f>
        <v>3</v>
      </c>
      <c r="T29" s="1842">
        <f>MAX(T4:T27)</f>
        <v>2</v>
      </c>
      <c r="U29" s="1841">
        <f>MAX(U4:U27)</f>
        <v>3</v>
      </c>
      <c r="V29" s="1842">
        <f>MAX(V4:V27)</f>
        <v>2</v>
      </c>
      <c r="W29" s="1841">
        <f>MAX(W4:W27)</f>
        <v>17</v>
      </c>
      <c r="X29" s="1842">
        <f>MAX(X4:X27)</f>
        <v>62</v>
      </c>
      <c r="Y29" s="1841">
        <f>MAX(Y4:Y27)</f>
        <v>269</v>
      </c>
      <c r="Z29" s="1842">
        <f>MAX(Z4:Z27)</f>
        <v>210</v>
      </c>
      <c r="AA29" s="1841">
        <f>MAX(AA4:AA27)</f>
        <v>228</v>
      </c>
      <c r="AB29" s="1842">
        <f>MAX(AB4:AB27)</f>
        <v>50.8</v>
      </c>
      <c r="AC29" s="1841">
        <f>MAX(AC4:AC27)</f>
        <v>44.4</v>
      </c>
      <c r="AD29" s="1842">
        <f>MAX(AD4:AD27)</f>
        <v>49.6</v>
      </c>
      <c r="AE29" s="1841">
        <f>MIN(AE4:AE28)</f>
        <v>0.44</v>
      </c>
      <c r="AF29" s="1867">
        <v>3.356481481481482e-05</v>
      </c>
      <c r="AG29" s="1841">
        <f>MAX(AG4:AG27)</f>
        <v>12.5</v>
      </c>
      <c r="AH29" s="1842">
        <f>MAX(AH4:AH27)</f>
        <v>0</v>
      </c>
      <c r="AI29" s="1868">
        <v>0.0001721064814814815</v>
      </c>
      <c r="AJ29" s="1842">
        <f>MAX(AJ4:AJ27)</f>
        <v>100</v>
      </c>
      <c r="AK29" s="1841">
        <f>MAX(AK4:AK27)</f>
        <v>80</v>
      </c>
      <c r="AL29" s="1842">
        <f>MAX(AL4:AL27)</f>
        <v>14</v>
      </c>
      <c r="AM29" s="1841">
        <f>MAX(AM4:AM27)</f>
        <v>133.5</v>
      </c>
      <c r="AN29" s="1842">
        <f>MAX(AN4:AN27)</f>
        <v>107.5</v>
      </c>
      <c r="AO29" s="1842">
        <f>MAX(AO4:AO27)</f>
        <v>210</v>
      </c>
    </row>
  </sheetData>
  <mergeCells count="8">
    <mergeCell ref="A1:AO1"/>
    <mergeCell ref="E2:O2"/>
    <mergeCell ref="P2:W2"/>
    <mergeCell ref="X2:AE2"/>
    <mergeCell ref="AF2:AI2"/>
    <mergeCell ref="A4:A27"/>
    <mergeCell ref="A29:B29"/>
    <mergeCell ref="AJ2:AO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Q30"/>
  <sheetViews>
    <sheetView workbookViewId="0" showGridLines="0" defaultGridColor="1">
      <pane topLeftCell="D1" xSplit="3" ySplit="0" activePane="topRight" state="frozen"/>
    </sheetView>
  </sheetViews>
  <sheetFormatPr defaultColWidth="16.3333" defaultRowHeight="19.9" customHeight="1" outlineLevelRow="0" outlineLevelCol="0"/>
  <cols>
    <col min="1" max="2" width="16.3516" style="1913" customWidth="1"/>
    <col min="3" max="3" width="16.5" style="1913" customWidth="1"/>
    <col min="4" max="43" width="16.3516" style="1913" customWidth="1"/>
    <col min="44" max="16384" width="16.3516" style="1913" customWidth="1"/>
  </cols>
  <sheetData>
    <row r="1" ht="21.2" customHeight="1">
      <c r="A1" t="s" s="521">
        <v>415</v>
      </c>
      <c r="B1" t="s" s="522">
        <v>476</v>
      </c>
      <c r="C1" t="s" s="1333">
        <v>179</v>
      </c>
      <c r="D1" t="s" s="1334">
        <v>180</v>
      </c>
      <c r="E1" s="1335"/>
      <c r="F1" t="s" s="1334">
        <v>181</v>
      </c>
      <c r="G1" s="1335"/>
      <c r="H1" t="s" s="1334">
        <v>182</v>
      </c>
      <c r="I1" s="1335"/>
      <c r="J1" t="s" s="1334">
        <v>183</v>
      </c>
      <c r="K1" s="1335"/>
      <c r="L1" t="s" s="1334">
        <v>184</v>
      </c>
      <c r="M1" s="1335"/>
      <c r="N1" t="s" s="1334">
        <v>185</v>
      </c>
      <c r="O1" s="1335"/>
      <c r="P1" t="s" s="1334">
        <v>186</v>
      </c>
      <c r="Q1" s="1335"/>
      <c r="R1" t="s" s="1334">
        <v>187</v>
      </c>
      <c r="S1" s="1335"/>
      <c r="T1" t="s" s="1334">
        <v>188</v>
      </c>
      <c r="U1" s="1335"/>
      <c r="V1" s="1761"/>
      <c r="W1" s="1335"/>
      <c r="X1" s="1762"/>
      <c r="Y1" s="1335"/>
      <c r="Z1" s="1762"/>
      <c r="AA1" s="1335"/>
      <c r="AB1" s="1762"/>
      <c r="AC1" s="1335"/>
      <c r="AD1" s="1762"/>
      <c r="AE1" s="1335"/>
      <c r="AF1" s="1762"/>
      <c r="AG1" s="1335"/>
      <c r="AH1" s="1762"/>
      <c r="AI1" s="1335"/>
      <c r="AJ1" s="1762"/>
      <c r="AK1" s="1335"/>
      <c r="AL1" s="1762"/>
      <c r="AM1" s="1335"/>
      <c r="AN1" s="1762"/>
      <c r="AO1" s="1335"/>
      <c r="AP1" s="1762"/>
      <c r="AQ1" s="1335"/>
    </row>
    <row r="2" ht="21.2" customHeight="1">
      <c r="A2" s="533"/>
      <c r="B2" s="534"/>
      <c r="C2" t="s" s="1341">
        <v>194</v>
      </c>
      <c r="D2" s="1342"/>
      <c r="E2" s="1343"/>
      <c r="F2" s="1342"/>
      <c r="G2" s="1343"/>
      <c r="H2" s="1344"/>
      <c r="I2" s="1733"/>
      <c r="J2" s="1344"/>
      <c r="K2" s="1733"/>
      <c r="L2" s="1344"/>
      <c r="M2" s="1733"/>
      <c r="N2" s="1344"/>
      <c r="O2" s="1733"/>
      <c r="P2" s="1344"/>
      <c r="Q2" s="1733"/>
      <c r="R2" s="1344"/>
      <c r="S2" s="1733"/>
      <c r="T2" s="1344"/>
      <c r="U2" s="1733"/>
      <c r="V2" s="1764"/>
      <c r="W2" s="1733"/>
      <c r="X2" s="1344"/>
      <c r="Y2" s="1733"/>
      <c r="Z2" s="1344"/>
      <c r="AA2" s="1733"/>
      <c r="AB2" s="1344"/>
      <c r="AC2" s="1733"/>
      <c r="AD2" s="1344"/>
      <c r="AE2" s="1733"/>
      <c r="AF2" s="1344"/>
      <c r="AG2" s="1733"/>
      <c r="AH2" s="1344"/>
      <c r="AI2" s="1733"/>
      <c r="AJ2" s="1344"/>
      <c r="AK2" s="1733"/>
      <c r="AL2" s="1344"/>
      <c r="AM2" s="1733"/>
      <c r="AN2" s="1344"/>
      <c r="AO2" s="1733"/>
      <c r="AP2" s="1344"/>
      <c r="AQ2" s="1733"/>
    </row>
    <row r="3" ht="21.2" customHeight="1">
      <c r="A3" t="s" s="545">
        <v>109</v>
      </c>
      <c r="B3" s="546"/>
      <c r="C3" t="s" s="1349">
        <v>203</v>
      </c>
      <c r="D3" t="s" s="545">
        <v>204</v>
      </c>
      <c r="E3" t="s" s="1349">
        <v>205</v>
      </c>
      <c r="F3" t="s" s="545">
        <v>204</v>
      </c>
      <c r="G3" t="s" s="1349">
        <v>205</v>
      </c>
      <c r="H3" t="s" s="1350">
        <v>204</v>
      </c>
      <c r="I3" t="s" s="1736">
        <v>205</v>
      </c>
      <c r="J3" t="s" s="1350">
        <v>204</v>
      </c>
      <c r="K3" t="s" s="1736">
        <v>205</v>
      </c>
      <c r="L3" t="s" s="1350">
        <v>204</v>
      </c>
      <c r="M3" t="s" s="1736">
        <v>205</v>
      </c>
      <c r="N3" t="s" s="1350">
        <v>204</v>
      </c>
      <c r="O3" t="s" s="1736">
        <v>205</v>
      </c>
      <c r="P3" t="s" s="1350">
        <v>204</v>
      </c>
      <c r="Q3" t="s" s="1736">
        <v>205</v>
      </c>
      <c r="R3" t="s" s="1350">
        <v>204</v>
      </c>
      <c r="S3" t="s" s="1736">
        <v>205</v>
      </c>
      <c r="T3" t="s" s="1350">
        <v>204</v>
      </c>
      <c r="U3" t="s" s="1736">
        <v>205</v>
      </c>
      <c r="V3" t="s" s="1350">
        <v>204</v>
      </c>
      <c r="W3" t="s" s="1736">
        <v>205</v>
      </c>
      <c r="X3" t="s" s="1350">
        <v>204</v>
      </c>
      <c r="Y3" t="s" s="1736">
        <v>205</v>
      </c>
      <c r="Z3" t="s" s="1350">
        <v>204</v>
      </c>
      <c r="AA3" t="s" s="1736">
        <v>205</v>
      </c>
      <c r="AB3" t="s" s="1350">
        <v>204</v>
      </c>
      <c r="AC3" t="s" s="1736">
        <v>205</v>
      </c>
      <c r="AD3" t="s" s="1350">
        <v>204</v>
      </c>
      <c r="AE3" t="s" s="1736">
        <v>205</v>
      </c>
      <c r="AF3" t="s" s="1350">
        <v>204</v>
      </c>
      <c r="AG3" t="s" s="1736">
        <v>205</v>
      </c>
      <c r="AH3" t="s" s="1350">
        <v>204</v>
      </c>
      <c r="AI3" t="s" s="1736">
        <v>205</v>
      </c>
      <c r="AJ3" t="s" s="1350">
        <v>204</v>
      </c>
      <c r="AK3" t="s" s="1736">
        <v>205</v>
      </c>
      <c r="AL3" t="s" s="1350">
        <v>204</v>
      </c>
      <c r="AM3" t="s" s="1736">
        <v>205</v>
      </c>
      <c r="AN3" t="s" s="1350">
        <v>204</v>
      </c>
      <c r="AO3" t="s" s="1736">
        <v>205</v>
      </c>
      <c r="AP3" t="s" s="1350">
        <v>204</v>
      </c>
      <c r="AQ3" t="s" s="1736">
        <v>205</v>
      </c>
    </row>
    <row r="4" ht="19.9" customHeight="1">
      <c r="A4" s="1354">
        <f>SUM(D4:U4)</f>
        <v>2</v>
      </c>
      <c r="B4" t="s" s="556">
        <v>206</v>
      </c>
      <c r="C4" t="s" s="1351">
        <v>407</v>
      </c>
      <c r="D4" s="1354">
        <f>'1.Spieltag'!AB5</f>
        <v>0</v>
      </c>
      <c r="E4" s="1355">
        <f>'1.Spieltag'!AC5</f>
        <v>0</v>
      </c>
      <c r="F4" s="1354">
        <f>'2.Spieltag'!AB4</f>
        <v>1</v>
      </c>
      <c r="G4" s="1355">
        <f>'2.Spieltag'!AC4</f>
        <v>0</v>
      </c>
      <c r="H4" s="1354">
        <f>'3.Spieltag'!AB4</f>
        <v>0</v>
      </c>
      <c r="I4" s="1355">
        <f>'3.Spieltag'!AC4</f>
        <v>0</v>
      </c>
      <c r="J4" s="1354">
        <f>'4.Spieltag'!AB4</f>
        <v>0</v>
      </c>
      <c r="K4" s="1355">
        <f>'4.Spieltag'!AC4</f>
        <v>0</v>
      </c>
      <c r="L4" s="1354">
        <f>'5.Spieltag'!AB4</f>
        <v>1</v>
      </c>
      <c r="M4" s="1355">
        <f>'5.Spieltag'!AC4</f>
        <v>0</v>
      </c>
      <c r="N4" s="1354">
        <f>'6.Spieltag'!AB4</f>
        <v>0</v>
      </c>
      <c r="O4" s="1355">
        <f>'6.Spieltag'!AC4</f>
        <v>0</v>
      </c>
      <c r="P4" s="1354">
        <f>'7.Spieltag'!AB4</f>
        <v>0</v>
      </c>
      <c r="Q4" s="1355">
        <f>'7.Spieltag'!AC4</f>
        <v>0</v>
      </c>
      <c r="R4" s="1354">
        <f>'8.Spieltag'!AB4</f>
        <v>0</v>
      </c>
      <c r="S4" s="1355">
        <f>'8.Spieltag'!AC4</f>
        <v>0</v>
      </c>
      <c r="T4" s="1354">
        <f>'9.Spieltag'!AB4</f>
        <v>0</v>
      </c>
      <c r="U4" s="1355">
        <f>'9.Spieltag'!AC4</f>
        <v>0</v>
      </c>
      <c r="V4" s="1737"/>
      <c r="W4" s="1738"/>
      <c r="X4" s="1737"/>
      <c r="Y4" s="1738"/>
      <c r="Z4" s="1737"/>
      <c r="AA4" s="1738"/>
      <c r="AB4" s="1737"/>
      <c r="AC4" s="1738"/>
      <c r="AD4" s="1737"/>
      <c r="AE4" s="1738"/>
      <c r="AF4" s="1737"/>
      <c r="AG4" s="1738"/>
      <c r="AH4" s="1737"/>
      <c r="AI4" s="1738"/>
      <c r="AJ4" s="1737"/>
      <c r="AK4" s="1738"/>
      <c r="AL4" s="1737"/>
      <c r="AM4" s="1738"/>
      <c r="AN4" s="1737"/>
      <c r="AO4" s="1738"/>
      <c r="AP4" s="1737"/>
      <c r="AQ4" s="1738"/>
    </row>
    <row r="5" ht="19.9" customHeight="1">
      <c r="A5" s="1352">
        <f>SUM(D5:U5)</f>
        <v>1</v>
      </c>
      <c r="B5" s="567"/>
      <c r="C5" t="s" s="1351">
        <v>408</v>
      </c>
      <c r="D5" s="1352">
        <f>'1.Spieltag'!AB6</f>
        <v>0</v>
      </c>
      <c r="E5" s="1353">
        <f>'1.Spieltag'!AC6</f>
        <v>0</v>
      </c>
      <c r="F5" s="1352">
        <f>'2.Spieltag'!AB5</f>
        <v>0</v>
      </c>
      <c r="G5" s="1353">
        <f>'2.Spieltag'!AC5</f>
        <v>0</v>
      </c>
      <c r="H5" s="1352">
        <f>'3.Spieltag'!AB5</f>
        <v>1</v>
      </c>
      <c r="I5" s="1353">
        <f>'3.Spieltag'!AC5</f>
        <v>0</v>
      </c>
      <c r="J5" s="1352">
        <f>'4.Spieltag'!AB5</f>
        <v>0</v>
      </c>
      <c r="K5" s="1353">
        <f>'4.Spieltag'!AC5</f>
        <v>0</v>
      </c>
      <c r="L5" s="1352">
        <f>'5.Spieltag'!AB5</f>
        <v>0</v>
      </c>
      <c r="M5" s="1353">
        <f>'5.Spieltag'!AC5</f>
        <v>0</v>
      </c>
      <c r="N5" s="1352">
        <f>'6.Spieltag'!AB5</f>
        <v>0</v>
      </c>
      <c r="O5" s="1353">
        <f>'6.Spieltag'!AC5</f>
        <v>0</v>
      </c>
      <c r="P5" s="1352">
        <f>'7.Spieltag'!AB5</f>
        <v>0</v>
      </c>
      <c r="Q5" s="1353">
        <f>'7.Spieltag'!AC5</f>
        <v>0</v>
      </c>
      <c r="R5" s="1352">
        <f>'8.Spieltag'!AB5</f>
        <v>0</v>
      </c>
      <c r="S5" s="1353">
        <f>'8.Spieltag'!AC5</f>
        <v>0</v>
      </c>
      <c r="T5" s="1352">
        <f>'9.Spieltag'!AB5</f>
        <v>0</v>
      </c>
      <c r="U5" s="1353">
        <f>'9.Spieltag'!AC5</f>
        <v>0</v>
      </c>
      <c r="V5" s="1739"/>
      <c r="W5" s="1740"/>
      <c r="X5" s="1739"/>
      <c r="Y5" s="1740"/>
      <c r="Z5" s="1739"/>
      <c r="AA5" s="1740"/>
      <c r="AB5" s="1739"/>
      <c r="AC5" s="1740"/>
      <c r="AD5" s="1739"/>
      <c r="AE5" s="1740"/>
      <c r="AF5" s="1739"/>
      <c r="AG5" s="1740"/>
      <c r="AH5" s="1739"/>
      <c r="AI5" s="1740"/>
      <c r="AJ5" s="1739"/>
      <c r="AK5" s="1740"/>
      <c r="AL5" s="1739"/>
      <c r="AM5" s="1740"/>
      <c r="AN5" s="1739"/>
      <c r="AO5" s="1740"/>
      <c r="AP5" s="1739"/>
      <c r="AQ5" s="1740"/>
    </row>
    <row r="6" ht="19.9" customHeight="1">
      <c r="A6" s="1354">
        <f>SUM(D6:U6)</f>
        <v>1</v>
      </c>
      <c r="B6" s="567"/>
      <c r="C6" t="s" s="1351">
        <v>208</v>
      </c>
      <c r="D6" s="1354">
        <f>'1.Spieltag'!AB7</f>
        <v>0</v>
      </c>
      <c r="E6" s="1355">
        <f>'1.Spieltag'!AC7</f>
        <v>0</v>
      </c>
      <c r="F6" s="1354">
        <f>'2.Spieltag'!AB6</f>
        <v>0</v>
      </c>
      <c r="G6" s="1355">
        <f>'2.Spieltag'!AC6</f>
        <v>0</v>
      </c>
      <c r="H6" s="1354">
        <f>'3.Spieltag'!AB6</f>
        <v>1</v>
      </c>
      <c r="I6" s="1355">
        <f>'3.Spieltag'!AC6</f>
        <v>0</v>
      </c>
      <c r="J6" s="1354">
        <f>'4.Spieltag'!AB6</f>
        <v>0</v>
      </c>
      <c r="K6" s="1355">
        <f>'4.Spieltag'!AC6</f>
        <v>0</v>
      </c>
      <c r="L6" s="1354">
        <f>'5.Spieltag'!AB6</f>
        <v>0</v>
      </c>
      <c r="M6" s="1355">
        <f>'5.Spieltag'!AC6</f>
        <v>0</v>
      </c>
      <c r="N6" s="1354">
        <f>'6.Spieltag'!AB6</f>
        <v>0</v>
      </c>
      <c r="O6" s="1355">
        <f>'6.Spieltag'!AC6</f>
        <v>0</v>
      </c>
      <c r="P6" s="1354">
        <f>'7.Spieltag'!AB6</f>
        <v>0</v>
      </c>
      <c r="Q6" s="1355">
        <f>'7.Spieltag'!AC6</f>
        <v>0</v>
      </c>
      <c r="R6" s="1354">
        <f>'8.Spieltag'!AB6</f>
        <v>0</v>
      </c>
      <c r="S6" s="1355">
        <f>'8.Spieltag'!AC6</f>
        <v>0</v>
      </c>
      <c r="T6" s="1354">
        <f>'9.Spieltag'!AB6</f>
        <v>0</v>
      </c>
      <c r="U6" s="1355">
        <f>'9.Spieltag'!AC6</f>
        <v>0</v>
      </c>
      <c r="V6" s="1737"/>
      <c r="W6" s="1738"/>
      <c r="X6" s="1737"/>
      <c r="Y6" s="1738"/>
      <c r="Z6" s="1737"/>
      <c r="AA6" s="1738"/>
      <c r="AB6" s="1737"/>
      <c r="AC6" s="1738"/>
      <c r="AD6" s="1737"/>
      <c r="AE6" s="1738"/>
      <c r="AF6" s="1737"/>
      <c r="AG6" s="1738"/>
      <c r="AH6" s="1737"/>
      <c r="AI6" s="1738"/>
      <c r="AJ6" s="1737"/>
      <c r="AK6" s="1738"/>
      <c r="AL6" s="1737"/>
      <c r="AM6" s="1738"/>
      <c r="AN6" s="1737"/>
      <c r="AO6" s="1738"/>
      <c r="AP6" s="1737"/>
      <c r="AQ6" s="1738"/>
    </row>
    <row r="7" ht="19.9" customHeight="1">
      <c r="A7" s="1352">
        <f>SUM(D7:U7)</f>
        <v>1</v>
      </c>
      <c r="B7" s="567"/>
      <c r="C7" t="s" s="1351">
        <v>209</v>
      </c>
      <c r="D7" s="1352">
        <f>'1.Spieltag'!AB8</f>
        <v>0</v>
      </c>
      <c r="E7" s="1353">
        <f>'1.Spieltag'!AC8</f>
        <v>1</v>
      </c>
      <c r="F7" s="1352">
        <f>'2.Spieltag'!AB7</f>
        <v>0</v>
      </c>
      <c r="G7" s="1353">
        <f>'2.Spieltag'!AC7</f>
        <v>0</v>
      </c>
      <c r="H7" s="1352">
        <f>'3.Spieltag'!AB7</f>
        <v>0</v>
      </c>
      <c r="I7" s="1353">
        <f>'3.Spieltag'!AC7</f>
        <v>0</v>
      </c>
      <c r="J7" s="1352">
        <f>'4.Spieltag'!AB7</f>
        <v>0</v>
      </c>
      <c r="K7" s="1353">
        <f>'4.Spieltag'!AC7</f>
        <v>0</v>
      </c>
      <c r="L7" s="1352">
        <f>'5.Spieltag'!AB7</f>
        <v>0</v>
      </c>
      <c r="M7" s="1353">
        <f>'5.Spieltag'!AC7</f>
        <v>0</v>
      </c>
      <c r="N7" s="1352">
        <f>'6.Spieltag'!AB7</f>
        <v>0</v>
      </c>
      <c r="O7" s="1353">
        <f>'6.Spieltag'!AC7</f>
        <v>0</v>
      </c>
      <c r="P7" s="1352">
        <f>'7.Spieltag'!AB7</f>
        <v>0</v>
      </c>
      <c r="Q7" s="1353">
        <f>'7.Spieltag'!AC7</f>
        <v>0</v>
      </c>
      <c r="R7" s="1352">
        <f>'8.Spieltag'!AB7</f>
        <v>0</v>
      </c>
      <c r="S7" s="1353">
        <f>'8.Spieltag'!AC7</f>
        <v>0</v>
      </c>
      <c r="T7" s="1352">
        <f>'9.Spieltag'!AB7</f>
        <v>0</v>
      </c>
      <c r="U7" s="1353">
        <f>'9.Spieltag'!AC7</f>
        <v>0</v>
      </c>
      <c r="V7" s="1739"/>
      <c r="W7" s="1740"/>
      <c r="X7" s="1739"/>
      <c r="Y7" s="1740"/>
      <c r="Z7" s="1739"/>
      <c r="AA7" s="1740"/>
      <c r="AB7" s="1739"/>
      <c r="AC7" s="1740"/>
      <c r="AD7" s="1739"/>
      <c r="AE7" s="1740"/>
      <c r="AF7" s="1739"/>
      <c r="AG7" s="1740"/>
      <c r="AH7" s="1739"/>
      <c r="AI7" s="1740"/>
      <c r="AJ7" s="1739"/>
      <c r="AK7" s="1740"/>
      <c r="AL7" s="1739"/>
      <c r="AM7" s="1740"/>
      <c r="AN7" s="1739"/>
      <c r="AO7" s="1740"/>
      <c r="AP7" s="1739"/>
      <c r="AQ7" s="1740"/>
    </row>
    <row r="8" ht="19.9" customHeight="1">
      <c r="A8" s="1354">
        <f>SUM(D8:U8)</f>
        <v>0</v>
      </c>
      <c r="B8" s="567"/>
      <c r="C8" t="s" s="1351">
        <v>210</v>
      </c>
      <c r="D8" s="1354">
        <f>'1.Spieltag'!AB9</f>
        <v>0</v>
      </c>
      <c r="E8" s="1355">
        <f>'1.Spieltag'!AC9</f>
        <v>0</v>
      </c>
      <c r="F8" s="1354">
        <f>'2.Spieltag'!AB8</f>
        <v>0</v>
      </c>
      <c r="G8" s="1355">
        <f>'2.Spieltag'!AC8</f>
        <v>0</v>
      </c>
      <c r="H8" s="1354">
        <f>'3.Spieltag'!AB8</f>
        <v>0</v>
      </c>
      <c r="I8" s="1355">
        <f>'3.Spieltag'!AC8</f>
        <v>0</v>
      </c>
      <c r="J8" s="1354">
        <f>'4.Spieltag'!AB8</f>
        <v>0</v>
      </c>
      <c r="K8" s="1355">
        <f>'4.Spieltag'!AC8</f>
        <v>0</v>
      </c>
      <c r="L8" s="1354">
        <f>'5.Spieltag'!AB8</f>
        <v>0</v>
      </c>
      <c r="M8" s="1355">
        <f>'5.Spieltag'!AC8</f>
        <v>0</v>
      </c>
      <c r="N8" s="1354">
        <f>'6.Spieltag'!AB8</f>
        <v>0</v>
      </c>
      <c r="O8" s="1355">
        <f>'6.Spieltag'!AC8</f>
        <v>0</v>
      </c>
      <c r="P8" s="1354">
        <f>'7.Spieltag'!AB8</f>
        <v>0</v>
      </c>
      <c r="Q8" s="1355">
        <f>'7.Spieltag'!AC8</f>
        <v>0</v>
      </c>
      <c r="R8" s="1354">
        <f>'8.Spieltag'!AB8</f>
        <v>0</v>
      </c>
      <c r="S8" s="1355">
        <f>'8.Spieltag'!AC8</f>
        <v>0</v>
      </c>
      <c r="T8" s="1354">
        <f>'9.Spieltag'!AB8</f>
        <v>0</v>
      </c>
      <c r="U8" s="1355">
        <f>'9.Spieltag'!AC8</f>
        <v>0</v>
      </c>
      <c r="V8" s="1737"/>
      <c r="W8" s="1738"/>
      <c r="X8" s="1737"/>
      <c r="Y8" s="1738"/>
      <c r="Z8" s="1737"/>
      <c r="AA8" s="1738"/>
      <c r="AB8" s="1737"/>
      <c r="AC8" s="1738"/>
      <c r="AD8" s="1737"/>
      <c r="AE8" s="1738"/>
      <c r="AF8" s="1737"/>
      <c r="AG8" s="1738"/>
      <c r="AH8" s="1737"/>
      <c r="AI8" s="1738"/>
      <c r="AJ8" s="1737"/>
      <c r="AK8" s="1738"/>
      <c r="AL8" s="1737"/>
      <c r="AM8" s="1738"/>
      <c r="AN8" s="1737"/>
      <c r="AO8" s="1738"/>
      <c r="AP8" s="1737"/>
      <c r="AQ8" s="1738"/>
    </row>
    <row r="9" ht="19.9" customHeight="1">
      <c r="A9" s="1352">
        <f>SUM(D9:U9)</f>
        <v>0</v>
      </c>
      <c r="B9" s="567"/>
      <c r="C9" t="s" s="1351">
        <v>211</v>
      </c>
      <c r="D9" s="1352">
        <f>'1.Spieltag'!AB10</f>
        <v>0</v>
      </c>
      <c r="E9" s="1353">
        <f>'1.Spieltag'!AC10</f>
        <v>0</v>
      </c>
      <c r="F9" s="1352">
        <f>'2.Spieltag'!AB9</f>
        <v>0</v>
      </c>
      <c r="G9" s="1353">
        <f>'2.Spieltag'!AC9</f>
        <v>0</v>
      </c>
      <c r="H9" s="1352">
        <f>'3.Spieltag'!AB9</f>
        <v>0</v>
      </c>
      <c r="I9" s="1353">
        <f>'3.Spieltag'!AC9</f>
        <v>0</v>
      </c>
      <c r="J9" s="1352">
        <f>'4.Spieltag'!AB9</f>
        <v>0</v>
      </c>
      <c r="K9" s="1353">
        <f>'4.Spieltag'!AC9</f>
        <v>0</v>
      </c>
      <c r="L9" s="1352">
        <f>'5.Spieltag'!AB9</f>
        <v>0</v>
      </c>
      <c r="M9" s="1353">
        <f>'5.Spieltag'!AC9</f>
        <v>0</v>
      </c>
      <c r="N9" s="1352">
        <f>'6.Spieltag'!AB9</f>
        <v>0</v>
      </c>
      <c r="O9" s="1353">
        <f>'6.Spieltag'!AC9</f>
        <v>0</v>
      </c>
      <c r="P9" s="1352">
        <f>'7.Spieltag'!AB9</f>
        <v>0</v>
      </c>
      <c r="Q9" s="1353">
        <f>'7.Spieltag'!AC9</f>
        <v>0</v>
      </c>
      <c r="R9" s="1352">
        <f>'8.Spieltag'!AB9</f>
        <v>0</v>
      </c>
      <c r="S9" s="1353">
        <f>'8.Spieltag'!AC9</f>
        <v>0</v>
      </c>
      <c r="T9" s="1352">
        <f>'9.Spieltag'!AB9</f>
        <v>0</v>
      </c>
      <c r="U9" s="1353">
        <f>'9.Spieltag'!AC9</f>
        <v>0</v>
      </c>
      <c r="V9" s="1739"/>
      <c r="W9" s="1740"/>
      <c r="X9" s="1739"/>
      <c r="Y9" s="1740"/>
      <c r="Z9" s="1739"/>
      <c r="AA9" s="1740"/>
      <c r="AB9" s="1739"/>
      <c r="AC9" s="1740"/>
      <c r="AD9" s="1739"/>
      <c r="AE9" s="1740"/>
      <c r="AF9" s="1739"/>
      <c r="AG9" s="1740"/>
      <c r="AH9" s="1739"/>
      <c r="AI9" s="1740"/>
      <c r="AJ9" s="1739"/>
      <c r="AK9" s="1740"/>
      <c r="AL9" s="1739"/>
      <c r="AM9" s="1740"/>
      <c r="AN9" s="1739"/>
      <c r="AO9" s="1740"/>
      <c r="AP9" s="1739"/>
      <c r="AQ9" s="1740"/>
    </row>
    <row r="10" ht="20.25" customHeight="1">
      <c r="A10" s="1354">
        <f>SUM(D10:U10)</f>
        <v>0</v>
      </c>
      <c r="B10" s="574"/>
      <c r="C10" t="s" s="1356">
        <v>212</v>
      </c>
      <c r="D10" s="1354">
        <f>'1.Spieltag'!AB11</f>
        <v>0</v>
      </c>
      <c r="E10" s="1355">
        <f>'1.Spieltag'!AC11</f>
        <v>0</v>
      </c>
      <c r="F10" s="1354">
        <f>'2.Spieltag'!AB10</f>
        <v>0</v>
      </c>
      <c r="G10" s="1355">
        <f>'2.Spieltag'!AC10</f>
        <v>0</v>
      </c>
      <c r="H10" s="1354">
        <f>'3.Spieltag'!AB10</f>
        <v>0</v>
      </c>
      <c r="I10" s="1355">
        <f>'3.Spieltag'!AC10</f>
        <v>0</v>
      </c>
      <c r="J10" s="1354">
        <f>'4.Spieltag'!AB10</f>
        <v>0</v>
      </c>
      <c r="K10" s="1355">
        <f>'4.Spieltag'!AC10</f>
        <v>0</v>
      </c>
      <c r="L10" s="1354">
        <f>'5.Spieltag'!AB10</f>
        <v>0</v>
      </c>
      <c r="M10" s="1355">
        <f>'5.Spieltag'!AC10</f>
        <v>0</v>
      </c>
      <c r="N10" s="1354">
        <f>'6.Spieltag'!AB10</f>
        <v>0</v>
      </c>
      <c r="O10" s="1355">
        <f>'6.Spieltag'!AC10</f>
        <v>0</v>
      </c>
      <c r="P10" s="1354">
        <f>'7.Spieltag'!AB10</f>
        <v>0</v>
      </c>
      <c r="Q10" s="1355">
        <f>'7.Spieltag'!AC10</f>
        <v>0</v>
      </c>
      <c r="R10" s="1354">
        <f>'8.Spieltag'!AB10</f>
        <v>0</v>
      </c>
      <c r="S10" s="1355">
        <f>'8.Spieltag'!AC10</f>
        <v>0</v>
      </c>
      <c r="T10" s="1354">
        <f>'9.Spieltag'!AB10</f>
        <v>0</v>
      </c>
      <c r="U10" s="1355">
        <f>'9.Spieltag'!AC10</f>
        <v>0</v>
      </c>
      <c r="V10" s="1737"/>
      <c r="W10" s="1738"/>
      <c r="X10" s="1737"/>
      <c r="Y10" s="1738"/>
      <c r="Z10" s="1737"/>
      <c r="AA10" s="1738"/>
      <c r="AB10" s="1737"/>
      <c r="AC10" s="1738"/>
      <c r="AD10" s="1737"/>
      <c r="AE10" s="1738"/>
      <c r="AF10" s="1737"/>
      <c r="AG10" s="1738"/>
      <c r="AH10" s="1737"/>
      <c r="AI10" s="1738"/>
      <c r="AJ10" s="1737"/>
      <c r="AK10" s="1738"/>
      <c r="AL10" s="1737"/>
      <c r="AM10" s="1738"/>
      <c r="AN10" s="1737"/>
      <c r="AO10" s="1738"/>
      <c r="AP10" s="1737"/>
      <c r="AQ10" s="1738"/>
    </row>
    <row r="11" ht="9" customHeight="1">
      <c r="A11" s="576">
        <f>SUM(D11:I11)</f>
        <v>0</v>
      </c>
      <c r="B11" s="577"/>
      <c r="C11" s="1743"/>
      <c r="D11" s="1744"/>
      <c r="E11" s="1359"/>
      <c r="F11" s="1358"/>
      <c r="G11" s="1359"/>
      <c r="H11" s="1358"/>
      <c r="I11" s="1359"/>
      <c r="J11" s="1358"/>
      <c r="K11" s="1359"/>
      <c r="L11" s="1358"/>
      <c r="M11" s="1359"/>
      <c r="N11" s="1358"/>
      <c r="O11" s="1359"/>
      <c r="P11" s="1358"/>
      <c r="Q11" s="1359"/>
      <c r="R11" s="1358"/>
      <c r="S11" s="1359"/>
      <c r="T11" s="1358"/>
      <c r="U11" s="1359"/>
      <c r="V11" s="1358"/>
      <c r="W11" s="1359"/>
      <c r="X11" s="1358"/>
      <c r="Y11" s="1359"/>
      <c r="Z11" s="1358"/>
      <c r="AA11" s="1359"/>
      <c r="AB11" s="1358"/>
      <c r="AC11" s="1359"/>
      <c r="AD11" s="1358"/>
      <c r="AE11" s="1359"/>
      <c r="AF11" s="1358"/>
      <c r="AG11" s="1359"/>
      <c r="AH11" s="1358"/>
      <c r="AI11" s="1359"/>
      <c r="AJ11" s="1358"/>
      <c r="AK11" s="1359"/>
      <c r="AL11" s="1358"/>
      <c r="AM11" s="1359"/>
      <c r="AN11" s="1358"/>
      <c r="AO11" s="1359"/>
      <c r="AP11" s="1358"/>
      <c r="AQ11" s="1359"/>
    </row>
    <row r="12" ht="20.25" customHeight="1">
      <c r="A12" s="1352">
        <f>SUM(D12:U12)</f>
        <v>0</v>
      </c>
      <c r="B12" t="s" s="585">
        <v>213</v>
      </c>
      <c r="C12" t="s" s="1362">
        <v>82</v>
      </c>
      <c r="D12" s="1768"/>
      <c r="E12" s="1769"/>
      <c r="F12" s="1768"/>
      <c r="G12" s="1769"/>
      <c r="H12" s="1768"/>
      <c r="I12" s="1769"/>
      <c r="J12" s="1768"/>
      <c r="K12" s="1769"/>
      <c r="L12" s="1768"/>
      <c r="M12" s="1769"/>
      <c r="N12" s="1768"/>
      <c r="O12" s="1769"/>
      <c r="P12" s="1768"/>
      <c r="Q12" s="1769"/>
      <c r="R12" s="1768"/>
      <c r="S12" s="1769"/>
      <c r="T12" s="1768"/>
      <c r="U12" s="1769"/>
      <c r="V12" s="1768"/>
      <c r="W12" s="1769"/>
      <c r="X12" s="1768"/>
      <c r="Y12" s="1769"/>
      <c r="Z12" s="1768"/>
      <c r="AA12" s="1769"/>
      <c r="AB12" s="1768"/>
      <c r="AC12" s="1769"/>
      <c r="AD12" s="1768"/>
      <c r="AE12" s="1769"/>
      <c r="AF12" s="1768"/>
      <c r="AG12" s="1769"/>
      <c r="AH12" s="1768"/>
      <c r="AI12" s="1769"/>
      <c r="AJ12" s="1768"/>
      <c r="AK12" s="1769"/>
      <c r="AL12" s="1768"/>
      <c r="AM12" s="1769"/>
      <c r="AN12" s="1768"/>
      <c r="AO12" s="1769"/>
      <c r="AP12" s="1768"/>
      <c r="AQ12" s="1769"/>
    </row>
    <row r="13" ht="20.25" customHeight="1">
      <c r="A13" s="1354">
        <f>SUM(D13:U13)</f>
        <v>0</v>
      </c>
      <c r="B13" s="574"/>
      <c r="C13" t="s" s="1356">
        <v>76</v>
      </c>
      <c r="D13" s="1768"/>
      <c r="E13" s="1769"/>
      <c r="F13" s="1768"/>
      <c r="G13" s="1769"/>
      <c r="H13" s="1768"/>
      <c r="I13" s="1769"/>
      <c r="J13" s="1768"/>
      <c r="K13" s="1769"/>
      <c r="L13" s="1768"/>
      <c r="M13" s="1769"/>
      <c r="N13" s="1768"/>
      <c r="O13" s="1769"/>
      <c r="P13" s="1768"/>
      <c r="Q13" s="1769"/>
      <c r="R13" s="1768"/>
      <c r="S13" s="1769"/>
      <c r="T13" s="1768"/>
      <c r="U13" s="1769"/>
      <c r="V13" s="1768"/>
      <c r="W13" s="1769"/>
      <c r="X13" s="1768"/>
      <c r="Y13" s="1769"/>
      <c r="Z13" s="1768"/>
      <c r="AA13" s="1769"/>
      <c r="AB13" s="1768"/>
      <c r="AC13" s="1769"/>
      <c r="AD13" s="1768"/>
      <c r="AE13" s="1769"/>
      <c r="AF13" s="1768"/>
      <c r="AG13" s="1769"/>
      <c r="AH13" s="1768"/>
      <c r="AI13" s="1769"/>
      <c r="AJ13" s="1768"/>
      <c r="AK13" s="1769"/>
      <c r="AL13" s="1768"/>
      <c r="AM13" s="1769"/>
      <c r="AN13" s="1768"/>
      <c r="AO13" s="1769"/>
      <c r="AP13" s="1768"/>
      <c r="AQ13" s="1769"/>
    </row>
    <row r="14" ht="9" customHeight="1">
      <c r="A14" s="576">
        <f>SUM(D14:I14)</f>
        <v>0</v>
      </c>
      <c r="B14" s="577"/>
      <c r="C14" s="1743"/>
      <c r="D14" s="1744"/>
      <c r="E14" s="1359"/>
      <c r="F14" s="1358"/>
      <c r="G14" s="1359"/>
      <c r="H14" s="1358"/>
      <c r="I14" s="1359"/>
      <c r="J14" s="1358"/>
      <c r="K14" s="1359"/>
      <c r="L14" s="1358"/>
      <c r="M14" s="1359"/>
      <c r="N14" s="1358"/>
      <c r="O14" s="1359"/>
      <c r="P14" s="1358"/>
      <c r="Q14" s="1359"/>
      <c r="R14" s="1358"/>
      <c r="S14" s="1359"/>
      <c r="T14" s="1358"/>
      <c r="U14" s="1359"/>
      <c r="V14" s="1358"/>
      <c r="W14" s="1359"/>
      <c r="X14" s="1358"/>
      <c r="Y14" s="1359"/>
      <c r="Z14" s="1358"/>
      <c r="AA14" s="1359"/>
      <c r="AB14" s="1358"/>
      <c r="AC14" s="1359"/>
      <c r="AD14" s="1358"/>
      <c r="AE14" s="1359"/>
      <c r="AF14" s="1358"/>
      <c r="AG14" s="1359"/>
      <c r="AH14" s="1358"/>
      <c r="AI14" s="1359"/>
      <c r="AJ14" s="1358"/>
      <c r="AK14" s="1359"/>
      <c r="AL14" s="1358"/>
      <c r="AM14" s="1359"/>
      <c r="AN14" s="1358"/>
      <c r="AO14" s="1359"/>
      <c r="AP14" s="1358"/>
      <c r="AQ14" s="1359"/>
    </row>
    <row r="15" ht="20.25" customHeight="1">
      <c r="A15" s="1352">
        <f>SUM(D15:U15)</f>
        <v>5</v>
      </c>
      <c r="B15" t="s" s="585">
        <v>214</v>
      </c>
      <c r="C15" t="s" s="1362">
        <v>215</v>
      </c>
      <c r="D15" s="1352">
        <f>'1.Spieltag'!AB16</f>
        <v>0</v>
      </c>
      <c r="E15" s="1353">
        <f>'1.Spieltag'!AC16</f>
        <v>0</v>
      </c>
      <c r="F15" s="1352">
        <f>'2.Spieltag'!AB15</f>
        <v>1</v>
      </c>
      <c r="G15" s="1353">
        <f>'2.Spieltag'!AC15</f>
        <v>0</v>
      </c>
      <c r="H15" s="1352">
        <f>'3.Spieltag'!AB15</f>
        <v>1</v>
      </c>
      <c r="I15" s="1353">
        <f>'3.Spieltag'!AC15</f>
        <v>1</v>
      </c>
      <c r="J15" s="1352">
        <f>'4.Spieltag'!AB15</f>
        <v>0</v>
      </c>
      <c r="K15" s="1353">
        <f>'4.Spieltag'!AC15</f>
        <v>0</v>
      </c>
      <c r="L15" s="1352">
        <f>'5.Spieltag'!AB15</f>
        <v>1</v>
      </c>
      <c r="M15" s="1353">
        <f>'5.Spieltag'!AC15</f>
        <v>1</v>
      </c>
      <c r="N15" s="1352">
        <f>'6.Spieltag'!AB15</f>
        <v>0</v>
      </c>
      <c r="O15" s="1353">
        <f>'6.Spieltag'!AC15</f>
        <v>0</v>
      </c>
      <c r="P15" s="1352">
        <f>'7.Spieltag'!AB15</f>
        <v>0</v>
      </c>
      <c r="Q15" s="1353">
        <f>'7.Spieltag'!AC15</f>
        <v>0</v>
      </c>
      <c r="R15" s="1352">
        <f>'8.Spieltag'!AB15</f>
        <v>0</v>
      </c>
      <c r="S15" s="1353">
        <f>'8.Spieltag'!AC15</f>
        <v>0</v>
      </c>
      <c r="T15" s="1352">
        <f>'9.Spieltag'!AB15</f>
        <v>0</v>
      </c>
      <c r="U15" s="1353">
        <f>'9.Spieltag'!AC15</f>
        <v>0</v>
      </c>
      <c r="V15" s="1739"/>
      <c r="W15" s="1740"/>
      <c r="X15" s="1739"/>
      <c r="Y15" s="1740"/>
      <c r="Z15" s="1739"/>
      <c r="AA15" s="1740"/>
      <c r="AB15" s="1739"/>
      <c r="AC15" s="1740"/>
      <c r="AD15" s="1739"/>
      <c r="AE15" s="1740"/>
      <c r="AF15" s="1739"/>
      <c r="AG15" s="1740"/>
      <c r="AH15" s="1739"/>
      <c r="AI15" s="1740"/>
      <c r="AJ15" s="1739"/>
      <c r="AK15" s="1740"/>
      <c r="AL15" s="1739"/>
      <c r="AM15" s="1740"/>
      <c r="AN15" s="1739"/>
      <c r="AO15" s="1740"/>
      <c r="AP15" s="1739"/>
      <c r="AQ15" s="1740"/>
    </row>
    <row r="16" ht="19.9" customHeight="1">
      <c r="A16" s="1354">
        <f>SUM(D16:U16)</f>
        <v>0</v>
      </c>
      <c r="B16" s="567"/>
      <c r="C16" t="s" s="1351">
        <v>216</v>
      </c>
      <c r="D16" s="1354">
        <f>'1.Spieltag'!AB17</f>
        <v>0</v>
      </c>
      <c r="E16" s="1355">
        <f>'1.Spieltag'!AC17</f>
        <v>0</v>
      </c>
      <c r="F16" s="1354">
        <f>'2.Spieltag'!AB16</f>
        <v>0</v>
      </c>
      <c r="G16" s="1355">
        <f>'2.Spieltag'!AC16</f>
        <v>0</v>
      </c>
      <c r="H16" s="1354">
        <f>'3.Spieltag'!AB16</f>
        <v>0</v>
      </c>
      <c r="I16" s="1355">
        <f>'3.Spieltag'!AC16</f>
        <v>0</v>
      </c>
      <c r="J16" s="1354">
        <f>'4.Spieltag'!AB16</f>
        <v>0</v>
      </c>
      <c r="K16" s="1355">
        <f>'4.Spieltag'!AC16</f>
        <v>0</v>
      </c>
      <c r="L16" s="1354">
        <f>'5.Spieltag'!AB16</f>
        <v>0</v>
      </c>
      <c r="M16" s="1355">
        <f>'5.Spieltag'!AC16</f>
        <v>0</v>
      </c>
      <c r="N16" s="1354">
        <f>'6.Spieltag'!AB16</f>
        <v>0</v>
      </c>
      <c r="O16" s="1355">
        <f>'6.Spieltag'!AC16</f>
        <v>0</v>
      </c>
      <c r="P16" s="1354">
        <f>'7.Spieltag'!AB16</f>
        <v>0</v>
      </c>
      <c r="Q16" s="1355">
        <f>'7.Spieltag'!AC16</f>
        <v>0</v>
      </c>
      <c r="R16" s="1354">
        <f>'8.Spieltag'!AB16</f>
        <v>0</v>
      </c>
      <c r="S16" s="1355">
        <f>'8.Spieltag'!AC16</f>
        <v>0</v>
      </c>
      <c r="T16" s="1354">
        <f>'9.Spieltag'!AB16</f>
        <v>0</v>
      </c>
      <c r="U16" s="1355">
        <f>'9.Spieltag'!AC16</f>
        <v>0</v>
      </c>
      <c r="V16" s="1737"/>
      <c r="W16" s="1738"/>
      <c r="X16" s="1737"/>
      <c r="Y16" s="1738"/>
      <c r="Z16" s="1737"/>
      <c r="AA16" s="1738"/>
      <c r="AB16" s="1737"/>
      <c r="AC16" s="1738"/>
      <c r="AD16" s="1737"/>
      <c r="AE16" s="1738"/>
      <c r="AF16" s="1737"/>
      <c r="AG16" s="1738"/>
      <c r="AH16" s="1737"/>
      <c r="AI16" s="1738"/>
      <c r="AJ16" s="1737"/>
      <c r="AK16" s="1738"/>
      <c r="AL16" s="1737"/>
      <c r="AM16" s="1738"/>
      <c r="AN16" s="1737"/>
      <c r="AO16" s="1738"/>
      <c r="AP16" s="1737"/>
      <c r="AQ16" s="1738"/>
    </row>
    <row r="17" ht="20.25" customHeight="1">
      <c r="A17" s="1352">
        <f>SUM(D17:U17)</f>
        <v>0</v>
      </c>
      <c r="B17" s="574"/>
      <c r="C17" t="s" s="1356">
        <v>217</v>
      </c>
      <c r="D17" s="1352">
        <f>'1.Spieltag'!AB18</f>
        <v>0</v>
      </c>
      <c r="E17" s="1353">
        <f>'1.Spieltag'!AC18</f>
        <v>0</v>
      </c>
      <c r="F17" s="1352">
        <f>'2.Spieltag'!AB17</f>
        <v>0</v>
      </c>
      <c r="G17" s="1353">
        <f>'2.Spieltag'!AC17</f>
        <v>0</v>
      </c>
      <c r="H17" s="1352">
        <f>'3.Spieltag'!AB17</f>
        <v>0</v>
      </c>
      <c r="I17" s="1353">
        <f>'3.Spieltag'!AC17</f>
        <v>0</v>
      </c>
      <c r="J17" s="1352">
        <f>'4.Spieltag'!AB17</f>
        <v>0</v>
      </c>
      <c r="K17" s="1353">
        <f>'4.Spieltag'!AC17</f>
        <v>0</v>
      </c>
      <c r="L17" s="1352">
        <f>'5.Spieltag'!AB17</f>
        <v>0</v>
      </c>
      <c r="M17" s="1353">
        <f>'5.Spieltag'!AC17</f>
        <v>0</v>
      </c>
      <c r="N17" s="1352">
        <f>'6.Spieltag'!AB17</f>
        <v>0</v>
      </c>
      <c r="O17" s="1353">
        <f>'6.Spieltag'!AC17</f>
        <v>0</v>
      </c>
      <c r="P17" s="1352">
        <f>'7.Spieltag'!AB17</f>
        <v>0</v>
      </c>
      <c r="Q17" s="1353">
        <f>'7.Spieltag'!AC17</f>
        <v>0</v>
      </c>
      <c r="R17" s="1352">
        <f>'8.Spieltag'!AB17</f>
        <v>0</v>
      </c>
      <c r="S17" s="1353">
        <f>'8.Spieltag'!AC17</f>
        <v>0</v>
      </c>
      <c r="T17" s="1352">
        <f>'9.Spieltag'!AB17</f>
        <v>0</v>
      </c>
      <c r="U17" s="1353">
        <f>'9.Spieltag'!AC17</f>
        <v>0</v>
      </c>
      <c r="V17" s="1739"/>
      <c r="W17" s="1740"/>
      <c r="X17" s="1739"/>
      <c r="Y17" s="1740"/>
      <c r="Z17" s="1739"/>
      <c r="AA17" s="1740"/>
      <c r="AB17" s="1739"/>
      <c r="AC17" s="1740"/>
      <c r="AD17" s="1739"/>
      <c r="AE17" s="1740"/>
      <c r="AF17" s="1739"/>
      <c r="AG17" s="1740"/>
      <c r="AH17" s="1739"/>
      <c r="AI17" s="1740"/>
      <c r="AJ17" s="1739"/>
      <c r="AK17" s="1740"/>
      <c r="AL17" s="1739"/>
      <c r="AM17" s="1740"/>
      <c r="AN17" s="1739"/>
      <c r="AO17" s="1740"/>
      <c r="AP17" s="1739"/>
      <c r="AQ17" s="1740"/>
    </row>
    <row r="18" ht="9" customHeight="1">
      <c r="A18" s="576">
        <f>SUM(D18:I18)</f>
        <v>0</v>
      </c>
      <c r="B18" s="577"/>
      <c r="C18" s="1743"/>
      <c r="D18" s="1744"/>
      <c r="E18" s="1359"/>
      <c r="F18" s="1358"/>
      <c r="G18" s="1359"/>
      <c r="H18" s="1358"/>
      <c r="I18" s="1359"/>
      <c r="J18" s="1358"/>
      <c r="K18" s="1359"/>
      <c r="L18" s="1358"/>
      <c r="M18" s="1359"/>
      <c r="N18" s="1358"/>
      <c r="O18" s="1359"/>
      <c r="P18" s="1358"/>
      <c r="Q18" s="1359"/>
      <c r="R18" s="1358"/>
      <c r="S18" s="1359"/>
      <c r="T18" s="1358"/>
      <c r="U18" s="1359"/>
      <c r="V18" s="1358"/>
      <c r="W18" s="1359"/>
      <c r="X18" s="1358"/>
      <c r="Y18" s="1359"/>
      <c r="Z18" s="1358"/>
      <c r="AA18" s="1359"/>
      <c r="AB18" s="1358"/>
      <c r="AC18" s="1359"/>
      <c r="AD18" s="1358"/>
      <c r="AE18" s="1359"/>
      <c r="AF18" s="1358"/>
      <c r="AG18" s="1359"/>
      <c r="AH18" s="1358"/>
      <c r="AI18" s="1359"/>
      <c r="AJ18" s="1358"/>
      <c r="AK18" s="1359"/>
      <c r="AL18" s="1358"/>
      <c r="AM18" s="1359"/>
      <c r="AN18" s="1358"/>
      <c r="AO18" s="1359"/>
      <c r="AP18" s="1358"/>
      <c r="AQ18" s="1359"/>
    </row>
    <row r="19" ht="20.25" customHeight="1">
      <c r="A19" s="1354">
        <f>SUM(D19:U19)</f>
        <v>11</v>
      </c>
      <c r="B19" t="s" s="585">
        <v>218</v>
      </c>
      <c r="C19" t="s" s="1362">
        <v>52</v>
      </c>
      <c r="D19" s="1354">
        <f>'1.Spieltag'!AB20</f>
        <v>0</v>
      </c>
      <c r="E19" s="1355">
        <f>'1.Spieltag'!AC20</f>
        <v>2</v>
      </c>
      <c r="F19" s="1354">
        <f>'2.Spieltag'!AB19</f>
        <v>2</v>
      </c>
      <c r="G19" s="1355">
        <f>'2.Spieltag'!AC19</f>
        <v>2</v>
      </c>
      <c r="H19" s="1354">
        <f>'3.Spieltag'!AB19</f>
        <v>3</v>
      </c>
      <c r="I19" s="1355">
        <f>'3.Spieltag'!AC19</f>
        <v>2</v>
      </c>
      <c r="J19" s="1354">
        <f>'4.Spieltag'!AB19</f>
        <v>0</v>
      </c>
      <c r="K19" s="1355">
        <f>'4.Spieltag'!AC19</f>
        <v>0</v>
      </c>
      <c r="L19" s="1354">
        <f>'5.Spieltag'!AB19</f>
        <v>0</v>
      </c>
      <c r="M19" s="1355">
        <f>'5.Spieltag'!AC19</f>
        <v>0</v>
      </c>
      <c r="N19" s="1354">
        <f>'6.Spieltag'!AB19</f>
        <v>0</v>
      </c>
      <c r="O19" s="1355">
        <f>'6.Spieltag'!AC19</f>
        <v>0</v>
      </c>
      <c r="P19" s="1354">
        <f>'7.Spieltag'!AB19</f>
        <v>0</v>
      </c>
      <c r="Q19" s="1355">
        <f>'7.Spieltag'!AC19</f>
        <v>0</v>
      </c>
      <c r="R19" s="1354">
        <f>'8.Spieltag'!AB19</f>
        <v>0</v>
      </c>
      <c r="S19" s="1355">
        <f>'8.Spieltag'!AC19</f>
        <v>0</v>
      </c>
      <c r="T19" s="1354">
        <f>'9.Spieltag'!AB19</f>
        <v>0</v>
      </c>
      <c r="U19" s="1355">
        <f>'9.Spieltag'!AC19</f>
        <v>0</v>
      </c>
      <c r="V19" s="1737"/>
      <c r="W19" s="1738"/>
      <c r="X19" s="1737"/>
      <c r="Y19" s="1738"/>
      <c r="Z19" s="1737"/>
      <c r="AA19" s="1738"/>
      <c r="AB19" s="1737"/>
      <c r="AC19" s="1738"/>
      <c r="AD19" s="1737"/>
      <c r="AE19" s="1738"/>
      <c r="AF19" s="1737"/>
      <c r="AG19" s="1738"/>
      <c r="AH19" s="1737"/>
      <c r="AI19" s="1738"/>
      <c r="AJ19" s="1737"/>
      <c r="AK19" s="1738"/>
      <c r="AL19" s="1737"/>
      <c r="AM19" s="1738"/>
      <c r="AN19" s="1737"/>
      <c r="AO19" s="1738"/>
      <c r="AP19" s="1737"/>
      <c r="AQ19" s="1738"/>
    </row>
    <row r="20" ht="19.9" customHeight="1">
      <c r="A20" s="1352">
        <f>SUM(D20:U20)</f>
        <v>21</v>
      </c>
      <c r="B20" s="567"/>
      <c r="C20" t="s" s="1366">
        <v>219</v>
      </c>
      <c r="D20" s="1352">
        <f>'1.Spieltag'!AB21</f>
        <v>0</v>
      </c>
      <c r="E20" s="1353">
        <f>'1.Spieltag'!AC21</f>
        <v>3</v>
      </c>
      <c r="F20" s="1352">
        <f>'2.Spieltag'!AB20</f>
        <v>3</v>
      </c>
      <c r="G20" s="1353">
        <f>'2.Spieltag'!AC20</f>
        <v>2</v>
      </c>
      <c r="H20" s="1352">
        <f>'3.Spieltag'!AB20</f>
        <v>7</v>
      </c>
      <c r="I20" s="1353">
        <f>'3.Spieltag'!AC20</f>
        <v>3</v>
      </c>
      <c r="J20" s="1352">
        <f>'4.Spieltag'!AB20</f>
        <v>0</v>
      </c>
      <c r="K20" s="1353">
        <f>'4.Spieltag'!AC20</f>
        <v>0</v>
      </c>
      <c r="L20" s="1352">
        <f>'5.Spieltag'!AB20</f>
        <v>1</v>
      </c>
      <c r="M20" s="1353">
        <f>'5.Spieltag'!AC20</f>
        <v>2</v>
      </c>
      <c r="N20" s="1352">
        <f>'6.Spieltag'!AB20</f>
        <v>0</v>
      </c>
      <c r="O20" s="1353">
        <f>'6.Spieltag'!AC20</f>
        <v>0</v>
      </c>
      <c r="P20" s="1352">
        <f>'7.Spieltag'!AB20</f>
        <v>0</v>
      </c>
      <c r="Q20" s="1353">
        <f>'7.Spieltag'!AC20</f>
        <v>0</v>
      </c>
      <c r="R20" s="1352">
        <f>'8.Spieltag'!AB20</f>
        <v>0</v>
      </c>
      <c r="S20" s="1353">
        <f>'8.Spieltag'!AC20</f>
        <v>0</v>
      </c>
      <c r="T20" s="1352">
        <f>'9.Spieltag'!AB20</f>
        <v>0</v>
      </c>
      <c r="U20" s="1353">
        <f>'9.Spieltag'!AC20</f>
        <v>0</v>
      </c>
      <c r="V20" s="1739"/>
      <c r="W20" s="1740"/>
      <c r="X20" s="1739"/>
      <c r="Y20" s="1740"/>
      <c r="Z20" s="1739"/>
      <c r="AA20" s="1740"/>
      <c r="AB20" s="1739"/>
      <c r="AC20" s="1740"/>
      <c r="AD20" s="1739"/>
      <c r="AE20" s="1740"/>
      <c r="AF20" s="1739"/>
      <c r="AG20" s="1740"/>
      <c r="AH20" s="1739"/>
      <c r="AI20" s="1740"/>
      <c r="AJ20" s="1739"/>
      <c r="AK20" s="1740"/>
      <c r="AL20" s="1739"/>
      <c r="AM20" s="1740"/>
      <c r="AN20" s="1739"/>
      <c r="AO20" s="1740"/>
      <c r="AP20" s="1739"/>
      <c r="AQ20" s="1740"/>
    </row>
    <row r="21" ht="19.9" customHeight="1">
      <c r="A21" s="1354">
        <f>SUM(D21:U21)</f>
        <v>9</v>
      </c>
      <c r="B21" s="567"/>
      <c r="C21" t="s" s="1366">
        <v>220</v>
      </c>
      <c r="D21" s="1354">
        <f>'1.Spieltag'!AB22</f>
        <v>0</v>
      </c>
      <c r="E21" s="1355">
        <f>'1.Spieltag'!AC22</f>
        <v>2</v>
      </c>
      <c r="F21" s="1354">
        <f>'2.Spieltag'!AB21</f>
        <v>1</v>
      </c>
      <c r="G21" s="1355">
        <f>'2.Spieltag'!AC21</f>
        <v>2</v>
      </c>
      <c r="H21" s="1354">
        <f>'3.Spieltag'!AB21</f>
        <v>3</v>
      </c>
      <c r="I21" s="1355">
        <f>'3.Spieltag'!AC21</f>
        <v>1</v>
      </c>
      <c r="J21" s="1354">
        <f>'4.Spieltag'!AB21</f>
        <v>0</v>
      </c>
      <c r="K21" s="1355">
        <f>'4.Spieltag'!AC21</f>
        <v>0</v>
      </c>
      <c r="L21" s="1354">
        <f>'5.Spieltag'!AB21</f>
        <v>0</v>
      </c>
      <c r="M21" s="1355">
        <f>'5.Spieltag'!AC21</f>
        <v>0</v>
      </c>
      <c r="N21" s="1354">
        <f>'6.Spieltag'!AB21</f>
        <v>0</v>
      </c>
      <c r="O21" s="1355">
        <f>'6.Spieltag'!AC21</f>
        <v>0</v>
      </c>
      <c r="P21" s="1354">
        <f>'7.Spieltag'!AB21</f>
        <v>0</v>
      </c>
      <c r="Q21" s="1355">
        <f>'7.Spieltag'!AC21</f>
        <v>0</v>
      </c>
      <c r="R21" s="1354">
        <f>'8.Spieltag'!AB21</f>
        <v>0</v>
      </c>
      <c r="S21" s="1355">
        <f>'8.Spieltag'!AC21</f>
        <v>0</v>
      </c>
      <c r="T21" s="1354">
        <f>'9.Spieltag'!AB21</f>
        <v>0</v>
      </c>
      <c r="U21" s="1355">
        <f>'9.Spieltag'!AC21</f>
        <v>0</v>
      </c>
      <c r="V21" s="1737"/>
      <c r="W21" s="1738"/>
      <c r="X21" s="1737"/>
      <c r="Y21" s="1738"/>
      <c r="Z21" s="1737"/>
      <c r="AA21" s="1738"/>
      <c r="AB21" s="1737"/>
      <c r="AC21" s="1738"/>
      <c r="AD21" s="1737"/>
      <c r="AE21" s="1738"/>
      <c r="AF21" s="1737"/>
      <c r="AG21" s="1738"/>
      <c r="AH21" s="1737"/>
      <c r="AI21" s="1738"/>
      <c r="AJ21" s="1737"/>
      <c r="AK21" s="1738"/>
      <c r="AL21" s="1737"/>
      <c r="AM21" s="1738"/>
      <c r="AN21" s="1737"/>
      <c r="AO21" s="1738"/>
      <c r="AP21" s="1737"/>
      <c r="AQ21" s="1738"/>
    </row>
    <row r="22" ht="19.9" customHeight="1">
      <c r="A22" s="1352">
        <f>SUM(D22:U22)</f>
        <v>4</v>
      </c>
      <c r="B22" s="567"/>
      <c r="C22" t="s" s="1366">
        <v>221</v>
      </c>
      <c r="D22" s="1352">
        <f>'1.Spieltag'!AB23</f>
        <v>0</v>
      </c>
      <c r="E22" s="1353">
        <f>'1.Spieltag'!AC23</f>
        <v>0</v>
      </c>
      <c r="F22" s="1352">
        <f>'2.Spieltag'!AB22</f>
        <v>1</v>
      </c>
      <c r="G22" s="1353">
        <f>'2.Spieltag'!AC22</f>
        <v>0</v>
      </c>
      <c r="H22" s="1352">
        <f>'3.Spieltag'!AB22</f>
        <v>2</v>
      </c>
      <c r="I22" s="1353">
        <f>'3.Spieltag'!AC22</f>
        <v>1</v>
      </c>
      <c r="J22" s="1352">
        <f>'4.Spieltag'!AB22</f>
        <v>0</v>
      </c>
      <c r="K22" s="1353">
        <f>'4.Spieltag'!AC22</f>
        <v>0</v>
      </c>
      <c r="L22" s="1352">
        <f>'5.Spieltag'!AB22</f>
        <v>0</v>
      </c>
      <c r="M22" s="1353">
        <f>'5.Spieltag'!AC22</f>
        <v>0</v>
      </c>
      <c r="N22" s="1352">
        <f>'6.Spieltag'!AB22</f>
        <v>0</v>
      </c>
      <c r="O22" s="1353">
        <f>'6.Spieltag'!AC22</f>
        <v>0</v>
      </c>
      <c r="P22" s="1352">
        <f>'7.Spieltag'!AB22</f>
        <v>0</v>
      </c>
      <c r="Q22" s="1353">
        <f>'7.Spieltag'!AC22</f>
        <v>0</v>
      </c>
      <c r="R22" s="1352">
        <f>'8.Spieltag'!AB22</f>
        <v>0</v>
      </c>
      <c r="S22" s="1353">
        <f>'8.Spieltag'!AC22</f>
        <v>0</v>
      </c>
      <c r="T22" s="1352">
        <f>'9.Spieltag'!AB22</f>
        <v>0</v>
      </c>
      <c r="U22" s="1353">
        <f>'9.Spieltag'!AC22</f>
        <v>0</v>
      </c>
      <c r="V22" s="1739"/>
      <c r="W22" s="1740"/>
      <c r="X22" s="1739"/>
      <c r="Y22" s="1740"/>
      <c r="Z22" s="1739"/>
      <c r="AA22" s="1740"/>
      <c r="AB22" s="1739"/>
      <c r="AC22" s="1740"/>
      <c r="AD22" s="1739"/>
      <c r="AE22" s="1740"/>
      <c r="AF22" s="1739"/>
      <c r="AG22" s="1740"/>
      <c r="AH22" s="1739"/>
      <c r="AI22" s="1740"/>
      <c r="AJ22" s="1739"/>
      <c r="AK22" s="1740"/>
      <c r="AL22" s="1739"/>
      <c r="AM22" s="1740"/>
      <c r="AN22" s="1739"/>
      <c r="AO22" s="1740"/>
      <c r="AP22" s="1739"/>
      <c r="AQ22" s="1740"/>
    </row>
    <row r="23" ht="19.9" customHeight="1">
      <c r="A23" s="1354">
        <f>SUM(D23:U23)</f>
        <v>0</v>
      </c>
      <c r="B23" s="567"/>
      <c r="C23" t="s" s="1366">
        <v>222</v>
      </c>
      <c r="D23" s="1354">
        <f>'1.Spieltag'!AB24</f>
        <v>0</v>
      </c>
      <c r="E23" s="1355">
        <f>'1.Spieltag'!AC24</f>
        <v>0</v>
      </c>
      <c r="F23" s="1354">
        <f>'2.Spieltag'!AB23</f>
        <v>0</v>
      </c>
      <c r="G23" s="1355">
        <f>'2.Spieltag'!AC23</f>
        <v>0</v>
      </c>
      <c r="H23" s="1354">
        <f>'3.Spieltag'!AB23</f>
        <v>0</v>
      </c>
      <c r="I23" s="1355">
        <f>'3.Spieltag'!AC23</f>
        <v>0</v>
      </c>
      <c r="J23" s="1354">
        <f>'4.Spieltag'!AB23</f>
        <v>0</v>
      </c>
      <c r="K23" s="1355">
        <f>'4.Spieltag'!AC23</f>
        <v>0</v>
      </c>
      <c r="L23" s="1354">
        <f>'5.Spieltag'!AB23</f>
        <v>0</v>
      </c>
      <c r="M23" s="1355">
        <f>'5.Spieltag'!AC23</f>
        <v>0</v>
      </c>
      <c r="N23" s="1354">
        <f>'6.Spieltag'!AB23</f>
        <v>0</v>
      </c>
      <c r="O23" s="1355">
        <f>'6.Spieltag'!AC23</f>
        <v>0</v>
      </c>
      <c r="P23" s="1354">
        <f>'7.Spieltag'!AB23</f>
        <v>0</v>
      </c>
      <c r="Q23" s="1355">
        <f>'7.Spieltag'!AC23</f>
        <v>0</v>
      </c>
      <c r="R23" s="1354">
        <f>'8.Spieltag'!AB23</f>
        <v>0</v>
      </c>
      <c r="S23" s="1355">
        <f>'8.Spieltag'!AC23</f>
        <v>0</v>
      </c>
      <c r="T23" s="1354">
        <f>'9.Spieltag'!AB23</f>
        <v>0</v>
      </c>
      <c r="U23" s="1355">
        <f>'9.Spieltag'!AC23</f>
        <v>0</v>
      </c>
      <c r="V23" s="1737"/>
      <c r="W23" s="1738"/>
      <c r="X23" s="1737"/>
      <c r="Y23" s="1738"/>
      <c r="Z23" s="1737"/>
      <c r="AA23" s="1738"/>
      <c r="AB23" s="1737"/>
      <c r="AC23" s="1738"/>
      <c r="AD23" s="1737"/>
      <c r="AE23" s="1738"/>
      <c r="AF23" s="1737"/>
      <c r="AG23" s="1738"/>
      <c r="AH23" s="1737"/>
      <c r="AI23" s="1738"/>
      <c r="AJ23" s="1737"/>
      <c r="AK23" s="1738"/>
      <c r="AL23" s="1737"/>
      <c r="AM23" s="1738"/>
      <c r="AN23" s="1737"/>
      <c r="AO23" s="1738"/>
      <c r="AP23" s="1737"/>
      <c r="AQ23" s="1738"/>
    </row>
    <row r="24" ht="19.9" customHeight="1">
      <c r="A24" s="1352">
        <f>SUM(D24:U24)</f>
        <v>2</v>
      </c>
      <c r="B24" s="567"/>
      <c r="C24" t="s" s="1366">
        <v>223</v>
      </c>
      <c r="D24" s="1352">
        <f>'1.Spieltag'!AB25</f>
        <v>0</v>
      </c>
      <c r="E24" s="1353">
        <f>'1.Spieltag'!AC25</f>
        <v>0</v>
      </c>
      <c r="F24" s="1352">
        <f>'2.Spieltag'!AB24</f>
        <v>0</v>
      </c>
      <c r="G24" s="1353">
        <f>'2.Spieltag'!AC24</f>
        <v>0</v>
      </c>
      <c r="H24" s="1352">
        <f>'3.Spieltag'!AB24</f>
        <v>1</v>
      </c>
      <c r="I24" s="1353">
        <f>'3.Spieltag'!AC24</f>
        <v>0</v>
      </c>
      <c r="J24" s="1352">
        <f>'4.Spieltag'!AB24</f>
        <v>0</v>
      </c>
      <c r="K24" s="1353">
        <f>'4.Spieltag'!AC24</f>
        <v>0</v>
      </c>
      <c r="L24" s="1352">
        <f>'5.Spieltag'!AB24</f>
        <v>0</v>
      </c>
      <c r="M24" s="1353">
        <f>'5.Spieltag'!AC24</f>
        <v>1</v>
      </c>
      <c r="N24" s="1352">
        <f>'6.Spieltag'!AB24</f>
        <v>0</v>
      </c>
      <c r="O24" s="1353">
        <f>'6.Spieltag'!AC24</f>
        <v>0</v>
      </c>
      <c r="P24" s="1352">
        <f>'7.Spieltag'!AB24</f>
        <v>0</v>
      </c>
      <c r="Q24" s="1353">
        <f>'7.Spieltag'!AC24</f>
        <v>0</v>
      </c>
      <c r="R24" s="1352">
        <f>'8.Spieltag'!AB24</f>
        <v>0</v>
      </c>
      <c r="S24" s="1353">
        <f>'8.Spieltag'!AC24</f>
        <v>0</v>
      </c>
      <c r="T24" s="1352">
        <f>'9.Spieltag'!AB24</f>
        <v>0</v>
      </c>
      <c r="U24" s="1353">
        <f>'9.Spieltag'!AC24</f>
        <v>0</v>
      </c>
      <c r="V24" s="1739"/>
      <c r="W24" s="1740"/>
      <c r="X24" s="1739"/>
      <c r="Y24" s="1740"/>
      <c r="Z24" s="1739"/>
      <c r="AA24" s="1740"/>
      <c r="AB24" s="1739"/>
      <c r="AC24" s="1740"/>
      <c r="AD24" s="1739"/>
      <c r="AE24" s="1740"/>
      <c r="AF24" s="1739"/>
      <c r="AG24" s="1740"/>
      <c r="AH24" s="1739"/>
      <c r="AI24" s="1740"/>
      <c r="AJ24" s="1739"/>
      <c r="AK24" s="1740"/>
      <c r="AL24" s="1739"/>
      <c r="AM24" s="1740"/>
      <c r="AN24" s="1739"/>
      <c r="AO24" s="1740"/>
      <c r="AP24" s="1739"/>
      <c r="AQ24" s="1740"/>
    </row>
    <row r="25" ht="19.9" customHeight="1">
      <c r="A25" s="1354">
        <f>SUM(D25:U25)</f>
        <v>1</v>
      </c>
      <c r="B25" s="567"/>
      <c r="C25" t="s" s="1366">
        <v>409</v>
      </c>
      <c r="D25" s="1354">
        <f>'1.Spieltag'!AB26</f>
        <v>0</v>
      </c>
      <c r="E25" s="1355">
        <f>'1.Spieltag'!AC26</f>
        <v>1</v>
      </c>
      <c r="F25" s="1354">
        <f>'2.Spieltag'!AB25</f>
        <v>0</v>
      </c>
      <c r="G25" s="1355">
        <f>'2.Spieltag'!AC25</f>
        <v>0</v>
      </c>
      <c r="H25" s="1354">
        <f>'3.Spieltag'!AB25</f>
        <v>0</v>
      </c>
      <c r="I25" s="1355">
        <f>'3.Spieltag'!AC25</f>
        <v>0</v>
      </c>
      <c r="J25" s="1354">
        <f>'4.Spieltag'!AB25</f>
        <v>0</v>
      </c>
      <c r="K25" s="1355">
        <f>'4.Spieltag'!AC25</f>
        <v>0</v>
      </c>
      <c r="L25" s="1354">
        <f>'5.Spieltag'!AB25</f>
        <v>0</v>
      </c>
      <c r="M25" s="1355">
        <f>'5.Spieltag'!AC25</f>
        <v>0</v>
      </c>
      <c r="N25" s="1354">
        <f>'6.Spieltag'!AB25</f>
        <v>0</v>
      </c>
      <c r="O25" s="1355">
        <f>'6.Spieltag'!AC25</f>
        <v>0</v>
      </c>
      <c r="P25" s="1354">
        <f>'7.Spieltag'!AB25</f>
        <v>0</v>
      </c>
      <c r="Q25" s="1355">
        <f>'7.Spieltag'!AC25</f>
        <v>0</v>
      </c>
      <c r="R25" s="1354">
        <f>'8.Spieltag'!AB25</f>
        <v>0</v>
      </c>
      <c r="S25" s="1355">
        <f>'8.Spieltag'!AC25</f>
        <v>0</v>
      </c>
      <c r="T25" s="1354">
        <f>'9.Spieltag'!AB25</f>
        <v>0</v>
      </c>
      <c r="U25" s="1355">
        <f>'9.Spieltag'!AC25</f>
        <v>0</v>
      </c>
      <c r="V25" s="1737"/>
      <c r="W25" s="1738"/>
      <c r="X25" s="1737"/>
      <c r="Y25" s="1738"/>
      <c r="Z25" s="1737"/>
      <c r="AA25" s="1738"/>
      <c r="AB25" s="1737"/>
      <c r="AC25" s="1738"/>
      <c r="AD25" s="1737"/>
      <c r="AE25" s="1738"/>
      <c r="AF25" s="1737"/>
      <c r="AG25" s="1738"/>
      <c r="AH25" s="1737"/>
      <c r="AI25" s="1738"/>
      <c r="AJ25" s="1737"/>
      <c r="AK25" s="1738"/>
      <c r="AL25" s="1737"/>
      <c r="AM25" s="1738"/>
      <c r="AN25" s="1737"/>
      <c r="AO25" s="1738"/>
      <c r="AP25" s="1737"/>
      <c r="AQ25" s="1738"/>
    </row>
    <row r="26" ht="19.9" customHeight="1">
      <c r="A26" s="1352">
        <f>SUM(D26:U26)</f>
        <v>3</v>
      </c>
      <c r="B26" s="567"/>
      <c r="C26" t="s" s="1351">
        <v>225</v>
      </c>
      <c r="D26" s="1352">
        <f>'1.Spieltag'!AB27</f>
        <v>0</v>
      </c>
      <c r="E26" s="1353">
        <f>'1.Spieltag'!AC27</f>
        <v>1</v>
      </c>
      <c r="F26" s="1352">
        <f>'2.Spieltag'!AB26</f>
        <v>1</v>
      </c>
      <c r="G26" s="1353">
        <f>'2.Spieltag'!AC26</f>
        <v>0</v>
      </c>
      <c r="H26" s="1352">
        <f>'3.Spieltag'!AB26</f>
        <v>0</v>
      </c>
      <c r="I26" s="1353">
        <f>'3.Spieltag'!AC26</f>
        <v>0</v>
      </c>
      <c r="J26" s="1352">
        <f>'4.Spieltag'!AB26</f>
        <v>0</v>
      </c>
      <c r="K26" s="1353">
        <f>'4.Spieltag'!AC26</f>
        <v>0</v>
      </c>
      <c r="L26" s="1352">
        <f>'5.Spieltag'!AB26</f>
        <v>0</v>
      </c>
      <c r="M26" s="1353">
        <f>'5.Spieltag'!AC26</f>
        <v>1</v>
      </c>
      <c r="N26" s="1352">
        <f>'6.Spieltag'!AB26</f>
        <v>0</v>
      </c>
      <c r="O26" s="1353">
        <f>'6.Spieltag'!AC26</f>
        <v>0</v>
      </c>
      <c r="P26" s="1352">
        <f>'7.Spieltag'!AB26</f>
        <v>0</v>
      </c>
      <c r="Q26" s="1353">
        <f>'7.Spieltag'!AC26</f>
        <v>0</v>
      </c>
      <c r="R26" s="1352">
        <f>'8.Spieltag'!AB26</f>
        <v>0</v>
      </c>
      <c r="S26" s="1353">
        <f>'8.Spieltag'!AC26</f>
        <v>0</v>
      </c>
      <c r="T26" s="1352">
        <f>'9.Spieltag'!AB26</f>
        <v>0</v>
      </c>
      <c r="U26" s="1353">
        <f>'9.Spieltag'!AC26</f>
        <v>0</v>
      </c>
      <c r="V26" s="1739"/>
      <c r="W26" s="1740"/>
      <c r="X26" s="1739"/>
      <c r="Y26" s="1740"/>
      <c r="Z26" s="1739"/>
      <c r="AA26" s="1740"/>
      <c r="AB26" s="1739"/>
      <c r="AC26" s="1740"/>
      <c r="AD26" s="1739"/>
      <c r="AE26" s="1740"/>
      <c r="AF26" s="1739"/>
      <c r="AG26" s="1740"/>
      <c r="AH26" s="1739"/>
      <c r="AI26" s="1740"/>
      <c r="AJ26" s="1739"/>
      <c r="AK26" s="1740"/>
      <c r="AL26" s="1739"/>
      <c r="AM26" s="1740"/>
      <c r="AN26" s="1739"/>
      <c r="AO26" s="1740"/>
      <c r="AP26" s="1739"/>
      <c r="AQ26" s="1740"/>
    </row>
    <row r="27" ht="19.9" customHeight="1">
      <c r="A27" s="1354">
        <f>SUM(D27:U27)</f>
        <v>7</v>
      </c>
      <c r="B27" s="567"/>
      <c r="C27" t="s" s="1351">
        <v>226</v>
      </c>
      <c r="D27" s="1354">
        <f>'1.Spieltag'!AB28</f>
        <v>0</v>
      </c>
      <c r="E27" s="1355">
        <f>'1.Spieltag'!AC28</f>
        <v>0</v>
      </c>
      <c r="F27" s="1354">
        <f>'2.Spieltag'!AB27</f>
        <v>1</v>
      </c>
      <c r="G27" s="1355">
        <f>'2.Spieltag'!AC27</f>
        <v>0</v>
      </c>
      <c r="H27" s="1354">
        <f>'3.Spieltag'!AB27</f>
        <v>3</v>
      </c>
      <c r="I27" s="1355">
        <f>'3.Spieltag'!AC27</f>
        <v>2</v>
      </c>
      <c r="J27" s="1354">
        <f>'4.Spieltag'!AB27</f>
        <v>0</v>
      </c>
      <c r="K27" s="1355">
        <f>'4.Spieltag'!AC27</f>
        <v>0</v>
      </c>
      <c r="L27" s="1354">
        <f>'5.Spieltag'!AB27</f>
        <v>0</v>
      </c>
      <c r="M27" s="1355">
        <f>'5.Spieltag'!AC27</f>
        <v>1</v>
      </c>
      <c r="N27" s="1354">
        <f>'6.Spieltag'!AB27</f>
        <v>0</v>
      </c>
      <c r="O27" s="1355">
        <f>'6.Spieltag'!AC27</f>
        <v>0</v>
      </c>
      <c r="P27" s="1354">
        <f>'7.Spieltag'!AB27</f>
        <v>0</v>
      </c>
      <c r="Q27" s="1355">
        <f>'7.Spieltag'!AC27</f>
        <v>0</v>
      </c>
      <c r="R27" s="1354">
        <f>'8.Spieltag'!AB27</f>
        <v>0</v>
      </c>
      <c r="S27" s="1355">
        <f>'8.Spieltag'!AC27</f>
        <v>0</v>
      </c>
      <c r="T27" s="1354">
        <f>'9.Spieltag'!AB27</f>
        <v>0</v>
      </c>
      <c r="U27" s="1355">
        <f>'9.Spieltag'!AC27</f>
        <v>0</v>
      </c>
      <c r="V27" s="1737"/>
      <c r="W27" s="1738"/>
      <c r="X27" s="1737"/>
      <c r="Y27" s="1738"/>
      <c r="Z27" s="1737"/>
      <c r="AA27" s="1738"/>
      <c r="AB27" s="1737"/>
      <c r="AC27" s="1738"/>
      <c r="AD27" s="1737"/>
      <c r="AE27" s="1738"/>
      <c r="AF27" s="1737"/>
      <c r="AG27" s="1738"/>
      <c r="AH27" s="1737"/>
      <c r="AI27" s="1738"/>
      <c r="AJ27" s="1737"/>
      <c r="AK27" s="1738"/>
      <c r="AL27" s="1737"/>
      <c r="AM27" s="1738"/>
      <c r="AN27" s="1737"/>
      <c r="AO27" s="1738"/>
      <c r="AP27" s="1737"/>
      <c r="AQ27" s="1738"/>
    </row>
    <row r="28" ht="21.2" customHeight="1">
      <c r="A28" s="1352">
        <f>SUM(D28:U28)</f>
        <v>0</v>
      </c>
      <c r="B28" s="595"/>
      <c r="C28" t="s" s="1367">
        <v>227</v>
      </c>
      <c r="D28" s="1352">
        <f>'1.Spieltag'!AB29</f>
        <v>0</v>
      </c>
      <c r="E28" s="1353">
        <f>'1.Spieltag'!AC29</f>
        <v>0</v>
      </c>
      <c r="F28" s="1352">
        <f>'2.Spieltag'!AB28</f>
        <v>0</v>
      </c>
      <c r="G28" s="1353">
        <f>'2.Spieltag'!AC28</f>
        <v>0</v>
      </c>
      <c r="H28" s="1352">
        <f>'3.Spieltag'!AB28</f>
        <v>0</v>
      </c>
      <c r="I28" s="1353">
        <f>'3.Spieltag'!AC28</f>
        <v>0</v>
      </c>
      <c r="J28" s="1352">
        <f>'4.Spieltag'!AB28</f>
        <v>0</v>
      </c>
      <c r="K28" s="1353">
        <f>'4.Spieltag'!AC28</f>
        <v>0</v>
      </c>
      <c r="L28" s="1352">
        <f>'5.Spieltag'!AB28</f>
        <v>0</v>
      </c>
      <c r="M28" s="1353">
        <f>'5.Spieltag'!AC28</f>
        <v>0</v>
      </c>
      <c r="N28" s="1352">
        <f>'6.Spieltag'!AB28</f>
        <v>0</v>
      </c>
      <c r="O28" s="1353">
        <f>'6.Spieltag'!AC28</f>
        <v>0</v>
      </c>
      <c r="P28" s="1352">
        <f>'7.Spieltag'!AB28</f>
        <v>0</v>
      </c>
      <c r="Q28" s="1353">
        <f>'7.Spieltag'!AC28</f>
        <v>0</v>
      </c>
      <c r="R28" s="1352">
        <f>'8.Spieltag'!AB28</f>
        <v>0</v>
      </c>
      <c r="S28" s="1353">
        <f>'8.Spieltag'!AC28</f>
        <v>0</v>
      </c>
      <c r="T28" s="1352">
        <f>'9.Spieltag'!AB28</f>
        <v>0</v>
      </c>
      <c r="U28" s="1353">
        <f>'9.Spieltag'!AC28</f>
        <v>0</v>
      </c>
      <c r="V28" s="1739"/>
      <c r="W28" s="1740"/>
      <c r="X28" s="1739"/>
      <c r="Y28" s="1740"/>
      <c r="Z28" s="1739"/>
      <c r="AA28" s="1740"/>
      <c r="AB28" s="1739"/>
      <c r="AC28" s="1740"/>
      <c r="AD28" s="1739"/>
      <c r="AE28" s="1740"/>
      <c r="AF28" s="1739"/>
      <c r="AG28" s="1740"/>
      <c r="AH28" s="1739"/>
      <c r="AI28" s="1740"/>
      <c r="AJ28" s="1739"/>
      <c r="AK28" s="1740"/>
      <c r="AL28" s="1739"/>
      <c r="AM28" s="1740"/>
      <c r="AN28" s="1739"/>
      <c r="AO28" s="1740"/>
      <c r="AP28" s="1739"/>
      <c r="AQ28" s="1740"/>
    </row>
    <row r="29" ht="11" customHeight="1">
      <c r="A29" s="598">
        <f>SUM(D29:I29)</f>
        <v>0</v>
      </c>
      <c r="B29" s="599"/>
      <c r="C29" s="1773"/>
      <c r="D29" s="1358"/>
      <c r="E29" s="1359"/>
      <c r="F29" s="1358"/>
      <c r="G29" s="1359"/>
      <c r="H29" s="1358"/>
      <c r="I29" s="1359"/>
      <c r="J29" s="1358"/>
      <c r="K29" s="1359"/>
      <c r="L29" s="1358"/>
      <c r="M29" s="1359"/>
      <c r="N29" s="1358"/>
      <c r="O29" s="1359"/>
      <c r="P29" s="1358"/>
      <c r="Q29" s="1359"/>
      <c r="R29" s="1358"/>
      <c r="S29" s="1359"/>
      <c r="T29" s="1358"/>
      <c r="U29" s="1359"/>
      <c r="V29" s="1358"/>
      <c r="W29" s="1359"/>
      <c r="X29" s="1358"/>
      <c r="Y29" s="1359"/>
      <c r="Z29" s="1358"/>
      <c r="AA29" s="1359"/>
      <c r="AB29" s="1358"/>
      <c r="AC29" s="1359"/>
      <c r="AD29" s="1358"/>
      <c r="AE29" s="1359"/>
      <c r="AF29" s="1358"/>
      <c r="AG29" s="1359"/>
      <c r="AH29" s="1358"/>
      <c r="AI29" s="1359"/>
      <c r="AJ29" s="1358"/>
      <c r="AK29" s="1359"/>
      <c r="AL29" s="1358"/>
      <c r="AM29" s="1359"/>
      <c r="AN29" s="1358"/>
      <c r="AO29" s="1359"/>
      <c r="AP29" s="1358"/>
      <c r="AQ29" s="1359"/>
    </row>
    <row r="30" ht="20.55" customHeight="1">
      <c r="A30" s="1775">
        <f>(($A20-$A21)*100%)/($A20-$A21+$A27)</f>
        <v>0.631578947368421</v>
      </c>
      <c r="B30" t="s" s="1776">
        <v>34</v>
      </c>
      <c r="C30" s="1370"/>
      <c r="D30" s="1358"/>
      <c r="E30" s="1359"/>
      <c r="F30" s="1374"/>
      <c r="G30" s="1373"/>
      <c r="H30" s="1374"/>
      <c r="I30" s="1373"/>
      <c r="J30" s="1374"/>
      <c r="K30" s="1373"/>
      <c r="L30" s="1374"/>
      <c r="M30" s="1373"/>
      <c r="N30" s="1374"/>
      <c r="O30" s="1373"/>
      <c r="P30" s="1374"/>
      <c r="Q30" s="1373"/>
      <c r="R30" s="1374"/>
      <c r="S30" s="1373"/>
      <c r="T30" s="1374"/>
      <c r="U30" s="1373"/>
      <c r="V30" s="1374"/>
      <c r="W30" s="1373"/>
      <c r="X30" s="1374"/>
      <c r="Y30" s="1373"/>
      <c r="Z30" s="1374"/>
      <c r="AA30" s="1373"/>
      <c r="AB30" s="1374"/>
      <c r="AC30" s="1373"/>
      <c r="AD30" s="1374"/>
      <c r="AE30" s="1373"/>
      <c r="AF30" s="1374"/>
      <c r="AG30" s="1373"/>
      <c r="AH30" s="1374"/>
      <c r="AI30" s="1373"/>
      <c r="AJ30" s="1374"/>
      <c r="AK30" s="1373"/>
      <c r="AL30" s="1374"/>
      <c r="AM30" s="1373"/>
      <c r="AN30" s="1374"/>
      <c r="AO30" s="1373"/>
      <c r="AP30" s="1374"/>
      <c r="AQ30" s="1373"/>
    </row>
  </sheetData>
  <mergeCells count="44">
    <mergeCell ref="B4:B10"/>
    <mergeCell ref="B15:B17"/>
    <mergeCell ref="B19:B28"/>
    <mergeCell ref="B12:B13"/>
    <mergeCell ref="D2:E2"/>
    <mergeCell ref="F2:G2"/>
    <mergeCell ref="L2:M2"/>
    <mergeCell ref="J2:K2"/>
    <mergeCell ref="H2:I2"/>
    <mergeCell ref="D1:E1"/>
    <mergeCell ref="L1:M1"/>
    <mergeCell ref="J1:K1"/>
    <mergeCell ref="H1:I1"/>
    <mergeCell ref="F1:G1"/>
    <mergeCell ref="R2:S2"/>
    <mergeCell ref="P2:Q2"/>
    <mergeCell ref="N2:O2"/>
    <mergeCell ref="AB1:AC1"/>
    <mergeCell ref="Z1:AA1"/>
    <mergeCell ref="X1:Y1"/>
    <mergeCell ref="V1:W1"/>
    <mergeCell ref="T1:U1"/>
    <mergeCell ref="R1:S1"/>
    <mergeCell ref="P1:Q1"/>
    <mergeCell ref="N1:O1"/>
    <mergeCell ref="AB2:AC2"/>
    <mergeCell ref="Z2:AA2"/>
    <mergeCell ref="X2:Y2"/>
    <mergeCell ref="V2:W2"/>
    <mergeCell ref="T2:U2"/>
    <mergeCell ref="AF2:AG2"/>
    <mergeCell ref="AD2:AE2"/>
    <mergeCell ref="AP1:AQ1"/>
    <mergeCell ref="AN1:AO1"/>
    <mergeCell ref="AL1:AM1"/>
    <mergeCell ref="AJ1:AK1"/>
    <mergeCell ref="AH1:AI1"/>
    <mergeCell ref="AF1:AG1"/>
    <mergeCell ref="AD1:AE1"/>
    <mergeCell ref="AP2:AQ2"/>
    <mergeCell ref="AN2:AO2"/>
    <mergeCell ref="AL2:AM2"/>
    <mergeCell ref="AJ2:AK2"/>
    <mergeCell ref="AH2:AI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O31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14.2" customHeight="1" outlineLevelRow="0" outlineLevelCol="0"/>
  <cols>
    <col min="1" max="41" width="13.3516" style="1914" customWidth="1"/>
    <col min="42" max="16384" width="16.3516" style="1914" customWidth="1"/>
  </cols>
  <sheetData>
    <row r="1" ht="14.6" customHeight="1">
      <c r="A1" t="s" s="1778">
        <v>373</v>
      </c>
      <c r="B1" s="1778"/>
      <c r="C1" s="1778"/>
      <c r="D1" s="1778"/>
      <c r="E1" s="1778"/>
      <c r="F1" s="1778"/>
      <c r="G1" s="1778"/>
      <c r="H1" s="1778"/>
      <c r="I1" s="1778"/>
      <c r="J1" s="1778"/>
      <c r="K1" s="1778"/>
      <c r="L1" s="1778"/>
      <c r="M1" s="1778"/>
      <c r="N1" s="1778"/>
      <c r="O1" s="1778"/>
      <c r="P1" s="1778"/>
      <c r="Q1" s="1778"/>
      <c r="R1" s="1778"/>
      <c r="S1" s="1778"/>
      <c r="T1" s="1778"/>
      <c r="U1" s="1778"/>
      <c r="V1" s="1778"/>
      <c r="W1" s="1778"/>
      <c r="X1" s="1778"/>
      <c r="Y1" s="1778"/>
      <c r="Z1" s="1778"/>
      <c r="AA1" s="1778"/>
      <c r="AB1" s="1778"/>
      <c r="AC1" s="1778"/>
      <c r="AD1" s="1778"/>
      <c r="AE1" s="1778"/>
      <c r="AF1" s="1778"/>
      <c r="AG1" s="1778"/>
      <c r="AH1" s="1778"/>
      <c r="AI1" s="1778"/>
      <c r="AJ1" s="1778"/>
      <c r="AK1" s="1778"/>
      <c r="AL1" s="1778"/>
      <c r="AM1" s="1778"/>
      <c r="AN1" s="1778"/>
      <c r="AO1" s="1778"/>
    </row>
    <row r="2" ht="18.65" customHeight="1">
      <c r="A2" t="s" s="1779">
        <v>475</v>
      </c>
      <c r="B2" t="s" s="1780">
        <v>476</v>
      </c>
      <c r="C2" s="1781"/>
      <c r="D2" s="1782"/>
      <c r="E2" t="s" s="1783">
        <v>418</v>
      </c>
      <c r="F2" s="1782"/>
      <c r="G2" s="1782"/>
      <c r="H2" s="1782"/>
      <c r="I2" s="1782"/>
      <c r="J2" s="1782"/>
      <c r="K2" s="1782"/>
      <c r="L2" s="1782"/>
      <c r="M2" s="1782"/>
      <c r="N2" s="1782"/>
      <c r="O2" s="1782"/>
      <c r="P2" t="s" s="1784">
        <v>419</v>
      </c>
      <c r="Q2" s="1782"/>
      <c r="R2" s="1782"/>
      <c r="S2" s="1782"/>
      <c r="T2" s="1782"/>
      <c r="U2" s="1782"/>
      <c r="V2" s="1782"/>
      <c r="W2" s="1785"/>
      <c r="X2" t="s" s="1786">
        <v>420</v>
      </c>
      <c r="Y2" s="1782"/>
      <c r="Z2" s="1782"/>
      <c r="AA2" s="1782"/>
      <c r="AB2" s="1782"/>
      <c r="AC2" s="1782"/>
      <c r="AD2" s="1782"/>
      <c r="AE2" s="1785"/>
      <c r="AF2" t="s" s="1787">
        <v>421</v>
      </c>
      <c r="AG2" s="1782"/>
      <c r="AH2" s="1782"/>
      <c r="AI2" s="1785"/>
      <c r="AJ2" t="s" s="1786">
        <v>422</v>
      </c>
      <c r="AK2" s="1782"/>
      <c r="AL2" s="1782"/>
      <c r="AM2" s="1782"/>
      <c r="AN2" s="1785"/>
      <c r="AO2" s="1871"/>
    </row>
    <row r="3" ht="39.7" customHeight="1">
      <c r="A3" s="1788">
        <v>2003</v>
      </c>
      <c r="B3" t="s" s="1789">
        <v>423</v>
      </c>
      <c r="C3" s="1790"/>
      <c r="D3" t="s" s="1791">
        <v>424</v>
      </c>
      <c r="E3" t="s" s="1792">
        <v>425</v>
      </c>
      <c r="F3" t="s" s="1793">
        <v>426</v>
      </c>
      <c r="G3" t="s" s="1794">
        <v>427</v>
      </c>
      <c r="H3" t="s" s="1793">
        <v>428</v>
      </c>
      <c r="I3" t="s" s="1794">
        <v>429</v>
      </c>
      <c r="J3" t="s" s="1793">
        <v>430</v>
      </c>
      <c r="K3" t="s" s="1794">
        <v>431</v>
      </c>
      <c r="L3" t="s" s="1793">
        <v>432</v>
      </c>
      <c r="M3" t="s" s="1794">
        <v>433</v>
      </c>
      <c r="N3" t="s" s="1793">
        <v>434</v>
      </c>
      <c r="O3" t="s" s="1795">
        <v>435</v>
      </c>
      <c r="P3" t="s" s="1796">
        <v>436</v>
      </c>
      <c r="Q3" t="s" s="1794">
        <v>437</v>
      </c>
      <c r="R3" t="s" s="1793">
        <v>438</v>
      </c>
      <c r="S3" t="s" s="1794">
        <v>439</v>
      </c>
      <c r="T3" t="s" s="1793">
        <v>440</v>
      </c>
      <c r="U3" t="s" s="1794">
        <v>441</v>
      </c>
      <c r="V3" t="s" s="1793">
        <v>442</v>
      </c>
      <c r="W3" t="s" s="1795">
        <v>443</v>
      </c>
      <c r="X3" t="s" s="1796">
        <v>444</v>
      </c>
      <c r="Y3" t="s" s="1794">
        <v>445</v>
      </c>
      <c r="Z3" t="s" s="1793">
        <v>446</v>
      </c>
      <c r="AA3" t="s" s="1794">
        <v>447</v>
      </c>
      <c r="AB3" t="s" s="1793">
        <v>448</v>
      </c>
      <c r="AC3" t="s" s="1794">
        <v>449</v>
      </c>
      <c r="AD3" t="s" s="1793">
        <v>450</v>
      </c>
      <c r="AE3" t="s" s="1795">
        <v>451</v>
      </c>
      <c r="AF3" t="s" s="1796">
        <v>452</v>
      </c>
      <c r="AG3" t="s" s="1794">
        <v>453</v>
      </c>
      <c r="AH3" t="s" s="1793">
        <v>454</v>
      </c>
      <c r="AI3" t="s" s="1795">
        <v>455</v>
      </c>
      <c r="AJ3" t="s" s="1796">
        <v>456</v>
      </c>
      <c r="AK3" t="s" s="1794">
        <v>457</v>
      </c>
      <c r="AL3" t="s" s="1793">
        <v>339</v>
      </c>
      <c r="AM3" t="s" s="1794">
        <v>458</v>
      </c>
      <c r="AN3" t="s" s="1793">
        <v>459</v>
      </c>
      <c r="AO3" t="s" s="1793">
        <v>466</v>
      </c>
    </row>
    <row r="4" ht="18.25" customHeight="1">
      <c r="A4" s="1797"/>
      <c r="B4" s="1798">
        <v>42976</v>
      </c>
      <c r="C4" s="1799"/>
      <c r="D4" s="1872"/>
      <c r="E4" s="1801"/>
      <c r="F4" s="1802"/>
      <c r="G4" s="1803"/>
      <c r="H4" s="1802"/>
      <c r="I4" s="1804"/>
      <c r="J4" s="1802"/>
      <c r="K4" s="1803"/>
      <c r="L4" s="1802"/>
      <c r="M4" s="1803"/>
      <c r="N4" s="1802"/>
      <c r="O4" s="1805"/>
      <c r="P4" s="1806"/>
      <c r="Q4" s="1803"/>
      <c r="R4" s="1802"/>
      <c r="S4" s="1803"/>
      <c r="T4" s="1802"/>
      <c r="U4" s="1803"/>
      <c r="V4" s="1802"/>
      <c r="W4" s="1805"/>
      <c r="X4" s="1806"/>
      <c r="Y4" s="1803"/>
      <c r="Z4" s="1802"/>
      <c r="AA4" s="1803"/>
      <c r="AB4" s="1802"/>
      <c r="AC4" s="1803"/>
      <c r="AD4" s="1802"/>
      <c r="AE4" s="1805"/>
      <c r="AF4" s="1808"/>
      <c r="AG4" s="1809"/>
      <c r="AH4" s="1810"/>
      <c r="AI4" s="1811"/>
      <c r="AJ4" s="1806"/>
      <c r="AK4" s="1803"/>
      <c r="AL4" s="1802"/>
      <c r="AM4" s="1803"/>
      <c r="AN4" s="1812"/>
      <c r="AO4" s="1874"/>
    </row>
    <row r="5" ht="18.25" customHeight="1">
      <c r="A5" s="1813"/>
      <c r="B5" s="1814">
        <v>43091</v>
      </c>
      <c r="C5" s="1815"/>
      <c r="D5" s="1846"/>
      <c r="E5" s="1817"/>
      <c r="F5" s="1818"/>
      <c r="G5" s="1819"/>
      <c r="H5" s="1818"/>
      <c r="I5" s="1820"/>
      <c r="J5" s="1818"/>
      <c r="K5" s="1819"/>
      <c r="L5" s="1818"/>
      <c r="M5" s="1819"/>
      <c r="N5" s="1818"/>
      <c r="O5" s="1821"/>
      <c r="P5" s="1822"/>
      <c r="Q5" s="1819"/>
      <c r="R5" s="1818"/>
      <c r="S5" s="1819"/>
      <c r="T5" s="1818"/>
      <c r="U5" s="1819"/>
      <c r="V5" s="1818"/>
      <c r="W5" s="1821"/>
      <c r="X5" s="1822"/>
      <c r="Y5" s="1819"/>
      <c r="Z5" s="1818"/>
      <c r="AA5" s="1819"/>
      <c r="AB5" s="1818"/>
      <c r="AC5" s="1819"/>
      <c r="AD5" s="1818"/>
      <c r="AE5" s="1821"/>
      <c r="AF5" s="1824"/>
      <c r="AG5" s="1825"/>
      <c r="AH5" s="1826"/>
      <c r="AI5" s="1827"/>
      <c r="AJ5" s="1822"/>
      <c r="AK5" s="1819"/>
      <c r="AL5" s="1818"/>
      <c r="AM5" s="1819"/>
      <c r="AN5" s="1828"/>
      <c r="AO5" s="1875"/>
    </row>
    <row r="6" ht="18.25" customHeight="1">
      <c r="A6" s="1813"/>
      <c r="B6" s="1798">
        <v>43327</v>
      </c>
      <c r="C6" s="1799"/>
      <c r="D6" s="1872"/>
      <c r="E6" s="1801"/>
      <c r="F6" s="1802"/>
      <c r="G6" s="1803"/>
      <c r="H6" s="1802"/>
      <c r="I6" s="1804"/>
      <c r="J6" s="1802"/>
      <c r="K6" s="1803"/>
      <c r="L6" s="1802"/>
      <c r="M6" s="1803"/>
      <c r="N6" s="1802"/>
      <c r="O6" s="1805"/>
      <c r="P6" s="1806"/>
      <c r="Q6" s="1803"/>
      <c r="R6" s="1802"/>
      <c r="S6" s="1803"/>
      <c r="T6" s="1802"/>
      <c r="U6" s="1803"/>
      <c r="V6" s="1802"/>
      <c r="W6" s="1805"/>
      <c r="X6" s="1806"/>
      <c r="Y6" s="1803"/>
      <c r="Z6" s="1802"/>
      <c r="AA6" s="1803"/>
      <c r="AB6" s="1802"/>
      <c r="AC6" s="1803"/>
      <c r="AD6" s="1802"/>
      <c r="AE6" s="1805"/>
      <c r="AF6" s="1808"/>
      <c r="AG6" s="1829"/>
      <c r="AH6" s="1810"/>
      <c r="AI6" s="1811"/>
      <c r="AJ6" s="1806"/>
      <c r="AK6" s="1803"/>
      <c r="AL6" s="1802"/>
      <c r="AM6" s="1803"/>
      <c r="AN6" s="1812"/>
      <c r="AO6" s="1874"/>
    </row>
    <row r="7" ht="18.25" customHeight="1">
      <c r="A7" s="1813"/>
      <c r="B7" s="1831">
        <v>43403</v>
      </c>
      <c r="C7" s="1832"/>
      <c r="D7" s="1848"/>
      <c r="E7" s="1834"/>
      <c r="F7" s="1835"/>
      <c r="G7" s="1836"/>
      <c r="H7" s="1835"/>
      <c r="I7" s="1837"/>
      <c r="J7" s="1835"/>
      <c r="K7" s="1836"/>
      <c r="L7" s="1835"/>
      <c r="M7" s="1836"/>
      <c r="N7" s="1835"/>
      <c r="O7" s="1838"/>
      <c r="P7" s="1839"/>
      <c r="Q7" s="1836"/>
      <c r="R7" s="1835"/>
      <c r="S7" s="1836"/>
      <c r="T7" s="1835"/>
      <c r="U7" s="1836"/>
      <c r="V7" s="1835"/>
      <c r="W7" s="1838"/>
      <c r="X7" s="1839"/>
      <c r="Y7" s="1836"/>
      <c r="Z7" s="1835"/>
      <c r="AA7" s="1836"/>
      <c r="AB7" s="1835"/>
      <c r="AC7" s="1836"/>
      <c r="AD7" s="1835"/>
      <c r="AE7" s="1838"/>
      <c r="AF7" s="1840"/>
      <c r="AG7" s="1841"/>
      <c r="AH7" s="1842"/>
      <c r="AI7" s="1843"/>
      <c r="AJ7" s="1839"/>
      <c r="AK7" s="1836"/>
      <c r="AL7" s="1835"/>
      <c r="AM7" s="1836"/>
      <c r="AN7" s="1849"/>
      <c r="AO7" s="1877"/>
    </row>
    <row r="8" ht="18.25" customHeight="1">
      <c r="A8" s="1813"/>
      <c r="B8" s="1814">
        <v>43416</v>
      </c>
      <c r="C8" s="1815"/>
      <c r="D8" s="1846"/>
      <c r="E8" s="1817"/>
      <c r="F8" s="1818"/>
      <c r="G8" s="1819"/>
      <c r="H8" s="1818"/>
      <c r="I8" s="1820"/>
      <c r="J8" s="1818"/>
      <c r="K8" s="1819"/>
      <c r="L8" s="1818"/>
      <c r="M8" s="1819"/>
      <c r="N8" s="1818"/>
      <c r="O8" s="1821"/>
      <c r="P8" s="1822"/>
      <c r="Q8" s="1819"/>
      <c r="R8" s="1818"/>
      <c r="S8" s="1819"/>
      <c r="T8" s="1818"/>
      <c r="U8" s="1819"/>
      <c r="V8" s="1818"/>
      <c r="W8" s="1821"/>
      <c r="X8" s="1822"/>
      <c r="Y8" s="1819"/>
      <c r="Z8" s="1818"/>
      <c r="AA8" s="1819"/>
      <c r="AB8" s="1818"/>
      <c r="AC8" s="1819"/>
      <c r="AD8" s="1818"/>
      <c r="AE8" s="1821"/>
      <c r="AF8" s="1824"/>
      <c r="AG8" s="1847"/>
      <c r="AH8" s="1826"/>
      <c r="AI8" s="1827"/>
      <c r="AJ8" s="1822"/>
      <c r="AK8" s="1819"/>
      <c r="AL8" s="1818"/>
      <c r="AM8" s="1819"/>
      <c r="AN8" s="1828"/>
      <c r="AO8" s="1875"/>
    </row>
    <row r="9" ht="18.25" customHeight="1">
      <c r="A9" s="1813"/>
      <c r="B9" s="1798">
        <v>43468</v>
      </c>
      <c r="C9" s="1799"/>
      <c r="D9" s="1872"/>
      <c r="E9" s="1801"/>
      <c r="F9" s="1802"/>
      <c r="G9" s="1803"/>
      <c r="H9" s="1802"/>
      <c r="I9" s="1804"/>
      <c r="J9" s="1802"/>
      <c r="K9" s="1803"/>
      <c r="L9" s="1802"/>
      <c r="M9" s="1803"/>
      <c r="N9" s="1802"/>
      <c r="O9" s="1805"/>
      <c r="P9" s="1806"/>
      <c r="Q9" s="1803"/>
      <c r="R9" s="1802"/>
      <c r="S9" s="1803"/>
      <c r="T9" s="1802"/>
      <c r="U9" s="1803"/>
      <c r="V9" s="1802"/>
      <c r="W9" s="1805"/>
      <c r="X9" s="1806"/>
      <c r="Y9" s="1803"/>
      <c r="Z9" s="1802"/>
      <c r="AA9" s="1803"/>
      <c r="AB9" s="1802"/>
      <c r="AC9" s="1803"/>
      <c r="AD9" s="1802"/>
      <c r="AE9" s="1805"/>
      <c r="AF9" s="1808"/>
      <c r="AG9" s="1809"/>
      <c r="AH9" s="1810"/>
      <c r="AI9" s="1811"/>
      <c r="AJ9" s="1806"/>
      <c r="AK9" s="1803"/>
      <c r="AL9" s="1802"/>
      <c r="AM9" s="1803"/>
      <c r="AN9" s="1812"/>
      <c r="AO9" s="1874"/>
    </row>
    <row r="10" ht="18.25" customHeight="1">
      <c r="A10" s="1813"/>
      <c r="B10" s="1831">
        <v>43469</v>
      </c>
      <c r="C10" s="1832"/>
      <c r="D10" s="1848"/>
      <c r="E10" s="1834"/>
      <c r="F10" s="1835"/>
      <c r="G10" s="1836"/>
      <c r="H10" s="1835"/>
      <c r="I10" s="1837"/>
      <c r="J10" s="1835"/>
      <c r="K10" s="1836"/>
      <c r="L10" s="1835"/>
      <c r="M10" s="1836"/>
      <c r="N10" s="1835"/>
      <c r="O10" s="1838"/>
      <c r="P10" s="1839"/>
      <c r="Q10" s="1836"/>
      <c r="R10" s="1835"/>
      <c r="S10" s="1836"/>
      <c r="T10" s="1835"/>
      <c r="U10" s="1836"/>
      <c r="V10" s="1835"/>
      <c r="W10" s="1838"/>
      <c r="X10" s="1839"/>
      <c r="Y10" s="1836"/>
      <c r="Z10" s="1835"/>
      <c r="AA10" s="1836"/>
      <c r="AB10" s="1835"/>
      <c r="AC10" s="1836"/>
      <c r="AD10" s="1835"/>
      <c r="AE10" s="1838"/>
      <c r="AF10" s="1840"/>
      <c r="AG10" s="1841"/>
      <c r="AH10" s="1842"/>
      <c r="AI10" s="1843"/>
      <c r="AJ10" s="1839"/>
      <c r="AK10" s="1836"/>
      <c r="AL10" s="1835"/>
      <c r="AM10" s="1836"/>
      <c r="AN10" s="1849"/>
      <c r="AO10" s="1877"/>
    </row>
    <row r="11" ht="18.25" customHeight="1">
      <c r="A11" s="1813"/>
      <c r="B11" s="1831">
        <v>43470</v>
      </c>
      <c r="C11" s="1832"/>
      <c r="D11" s="1848"/>
      <c r="E11" s="1834"/>
      <c r="F11" s="1835"/>
      <c r="G11" s="1836"/>
      <c r="H11" s="1835"/>
      <c r="I11" s="1837"/>
      <c r="J11" s="1835"/>
      <c r="K11" s="1836"/>
      <c r="L11" s="1835"/>
      <c r="M11" s="1836"/>
      <c r="N11" s="1835"/>
      <c r="O11" s="1838"/>
      <c r="P11" s="1839"/>
      <c r="Q11" s="1836"/>
      <c r="R11" s="1835"/>
      <c r="S11" s="1836"/>
      <c r="T11" s="1835"/>
      <c r="U11" s="1836"/>
      <c r="V11" s="1835"/>
      <c r="W11" s="1838"/>
      <c r="X11" s="1839"/>
      <c r="Y11" s="1836"/>
      <c r="Z11" s="1835"/>
      <c r="AA11" s="1836"/>
      <c r="AB11" s="1835"/>
      <c r="AC11" s="1836"/>
      <c r="AD11" s="1835"/>
      <c r="AE11" s="1838"/>
      <c r="AF11" s="1840"/>
      <c r="AG11" s="1841"/>
      <c r="AH11" s="1842"/>
      <c r="AI11" s="1843"/>
      <c r="AJ11" s="1839"/>
      <c r="AK11" s="1836"/>
      <c r="AL11" s="1835"/>
      <c r="AM11" s="1836"/>
      <c r="AN11" s="1849"/>
      <c r="AO11" s="1877"/>
    </row>
    <row r="12" ht="18.25" customHeight="1">
      <c r="A12" s="1813"/>
      <c r="B12" s="1831">
        <v>43471</v>
      </c>
      <c r="C12" s="1832"/>
      <c r="D12" s="1848"/>
      <c r="E12" s="1834"/>
      <c r="F12" s="1835"/>
      <c r="G12" s="1836"/>
      <c r="H12" s="1835"/>
      <c r="I12" s="1837"/>
      <c r="J12" s="1835"/>
      <c r="K12" s="1836"/>
      <c r="L12" s="1835"/>
      <c r="M12" s="1836"/>
      <c r="N12" s="1835"/>
      <c r="O12" s="1838"/>
      <c r="P12" s="1839"/>
      <c r="Q12" s="1836"/>
      <c r="R12" s="1835"/>
      <c r="S12" s="1836"/>
      <c r="T12" s="1835"/>
      <c r="U12" s="1836"/>
      <c r="V12" s="1835"/>
      <c r="W12" s="1838"/>
      <c r="X12" s="1839"/>
      <c r="Y12" s="1836"/>
      <c r="Z12" s="1835"/>
      <c r="AA12" s="1836"/>
      <c r="AB12" s="1835"/>
      <c r="AC12" s="1836"/>
      <c r="AD12" s="1835"/>
      <c r="AE12" s="1838"/>
      <c r="AF12" s="1840"/>
      <c r="AG12" s="1841"/>
      <c r="AH12" s="1842"/>
      <c r="AI12" s="1843"/>
      <c r="AJ12" s="1839"/>
      <c r="AK12" s="1836"/>
      <c r="AL12" s="1835"/>
      <c r="AM12" s="1836"/>
      <c r="AN12" s="1849"/>
      <c r="AO12" s="1877"/>
    </row>
    <row r="13" ht="18.25" customHeight="1">
      <c r="A13" s="1813"/>
      <c r="B13" s="1831">
        <v>43639</v>
      </c>
      <c r="C13" s="1832"/>
      <c r="D13" s="1848"/>
      <c r="E13" s="1834"/>
      <c r="F13" s="1835"/>
      <c r="G13" s="1836"/>
      <c r="H13" s="1835"/>
      <c r="I13" s="1837"/>
      <c r="J13" s="1835"/>
      <c r="K13" s="1836"/>
      <c r="L13" s="1835"/>
      <c r="M13" s="1836"/>
      <c r="N13" s="1835"/>
      <c r="O13" s="1838"/>
      <c r="P13" s="1844">
        <v>1</v>
      </c>
      <c r="Q13" s="1841">
        <v>3</v>
      </c>
      <c r="R13" s="1842">
        <v>2</v>
      </c>
      <c r="S13" s="1841">
        <v>3</v>
      </c>
      <c r="T13" s="1842">
        <v>2</v>
      </c>
      <c r="U13" s="1841">
        <v>3</v>
      </c>
      <c r="V13" s="1842">
        <v>1</v>
      </c>
      <c r="W13" s="1850">
        <v>15</v>
      </c>
      <c r="X13" s="1839"/>
      <c r="Y13" s="1836"/>
      <c r="Z13" s="1835"/>
      <c r="AA13" s="1836"/>
      <c r="AB13" s="1835"/>
      <c r="AC13" s="1836"/>
      <c r="AD13" s="1835"/>
      <c r="AE13" s="1838"/>
      <c r="AF13" s="1840"/>
      <c r="AG13" s="1841"/>
      <c r="AH13" s="1842"/>
      <c r="AI13" s="1843"/>
      <c r="AJ13" s="1839"/>
      <c r="AK13" s="1836"/>
      <c r="AL13" s="1835"/>
      <c r="AM13" s="1836"/>
      <c r="AN13" s="1849"/>
      <c r="AO13" s="1877"/>
    </row>
    <row r="14" ht="18.25" customHeight="1">
      <c r="A14" s="1813"/>
      <c r="B14" s="1831">
        <v>43646</v>
      </c>
      <c r="C14" s="1832"/>
      <c r="D14" s="1833">
        <v>66.40000000000001</v>
      </c>
      <c r="E14" s="1851">
        <v>176</v>
      </c>
      <c r="F14" s="1842">
        <v>34</v>
      </c>
      <c r="G14" s="1841">
        <v>6.5</v>
      </c>
      <c r="H14" s="1842">
        <v>59.9</v>
      </c>
      <c r="I14" s="1852">
        <v>0.098</v>
      </c>
      <c r="J14" s="1842">
        <v>27</v>
      </c>
      <c r="K14" s="1841">
        <v>26</v>
      </c>
      <c r="L14" s="1842">
        <v>91.7</v>
      </c>
      <c r="M14" s="1841">
        <v>74</v>
      </c>
      <c r="N14" s="1842">
        <v>49.5</v>
      </c>
      <c r="O14" s="1850">
        <v>48</v>
      </c>
      <c r="P14" s="1839"/>
      <c r="Q14" s="1836"/>
      <c r="R14" s="1835"/>
      <c r="S14" s="1836"/>
      <c r="T14" s="1835"/>
      <c r="U14" s="1836"/>
      <c r="V14" s="1835"/>
      <c r="W14" s="1838"/>
      <c r="X14" s="1844">
        <v>49</v>
      </c>
      <c r="Y14" s="1841">
        <v>218</v>
      </c>
      <c r="Z14" s="1842">
        <v>190</v>
      </c>
      <c r="AA14" s="1841">
        <v>197</v>
      </c>
      <c r="AB14" s="1835"/>
      <c r="AC14" s="1836"/>
      <c r="AD14" s="1835"/>
      <c r="AE14" s="1838"/>
      <c r="AF14" s="1840"/>
      <c r="AG14" s="1841"/>
      <c r="AH14" s="1842"/>
      <c r="AI14" s="1843"/>
      <c r="AJ14" s="1844">
        <v>55</v>
      </c>
      <c r="AK14" s="1841">
        <v>53</v>
      </c>
      <c r="AL14" s="1842">
        <v>4</v>
      </c>
      <c r="AM14" s="1841">
        <v>86</v>
      </c>
      <c r="AN14" s="1845">
        <v>55</v>
      </c>
      <c r="AO14" s="1877"/>
    </row>
    <row r="15" ht="18.25" customHeight="1">
      <c r="A15" s="1813"/>
      <c r="B15" s="1831">
        <v>43673</v>
      </c>
      <c r="C15" s="1832"/>
      <c r="D15" s="1833">
        <v>67.3</v>
      </c>
      <c r="E15" s="1851">
        <v>177</v>
      </c>
      <c r="F15" s="1842">
        <v>35.2</v>
      </c>
      <c r="G15" s="1841">
        <v>5.6</v>
      </c>
      <c r="H15" s="1842">
        <v>61.7</v>
      </c>
      <c r="I15" s="1852">
        <v>0.083</v>
      </c>
      <c r="J15" s="1842">
        <v>27.5</v>
      </c>
      <c r="K15" s="1841">
        <v>26.5</v>
      </c>
      <c r="L15" s="1842">
        <v>91</v>
      </c>
      <c r="M15" s="1841">
        <v>75.5</v>
      </c>
      <c r="N15" s="1842">
        <v>46</v>
      </c>
      <c r="O15" s="1850">
        <v>47</v>
      </c>
      <c r="P15" s="1839"/>
      <c r="Q15" s="1836"/>
      <c r="R15" s="1835"/>
      <c r="S15" s="1836"/>
      <c r="T15" s="1835"/>
      <c r="U15" s="1836"/>
      <c r="V15" s="1835"/>
      <c r="W15" s="1838"/>
      <c r="X15" s="1844">
        <v>49</v>
      </c>
      <c r="Y15" s="1841">
        <v>222</v>
      </c>
      <c r="Z15" s="1842">
        <v>207</v>
      </c>
      <c r="AA15" s="1841">
        <v>206</v>
      </c>
      <c r="AB15" s="1835"/>
      <c r="AC15" s="1836"/>
      <c r="AD15" s="1835"/>
      <c r="AE15" s="1838"/>
      <c r="AF15" s="1840"/>
      <c r="AG15" s="1853">
        <v>11</v>
      </c>
      <c r="AH15" s="1854">
        <v>206</v>
      </c>
      <c r="AI15" s="1843"/>
      <c r="AJ15" s="1844">
        <v>60</v>
      </c>
      <c r="AK15" s="1841">
        <v>55</v>
      </c>
      <c r="AL15" s="1842">
        <v>6</v>
      </c>
      <c r="AM15" s="1841">
        <v>90</v>
      </c>
      <c r="AN15" s="1845">
        <v>55</v>
      </c>
      <c r="AO15" s="1877"/>
    </row>
    <row r="16" ht="18.25" customHeight="1">
      <c r="A16" s="1813"/>
      <c r="B16" s="1814">
        <v>43693</v>
      </c>
      <c r="C16" s="1815"/>
      <c r="D16" s="1816">
        <v>67.40000000000001</v>
      </c>
      <c r="E16" s="1855">
        <v>178</v>
      </c>
      <c r="F16" s="1826">
        <v>34.7</v>
      </c>
      <c r="G16" s="1825">
        <v>6.2</v>
      </c>
      <c r="H16" s="1826">
        <v>61.2</v>
      </c>
      <c r="I16" s="1856">
        <v>0.093</v>
      </c>
      <c r="J16" s="1826">
        <v>26.5</v>
      </c>
      <c r="K16" s="1825">
        <v>25.5</v>
      </c>
      <c r="L16" s="1826">
        <v>89</v>
      </c>
      <c r="M16" s="1825">
        <v>73</v>
      </c>
      <c r="N16" s="1826">
        <v>55</v>
      </c>
      <c r="O16" s="1857">
        <v>55</v>
      </c>
      <c r="P16" s="1822"/>
      <c r="Q16" s="1819"/>
      <c r="R16" s="1818"/>
      <c r="S16" s="1819"/>
      <c r="T16" s="1818"/>
      <c r="U16" s="1819"/>
      <c r="V16" s="1818"/>
      <c r="W16" s="1821"/>
      <c r="X16" s="1823">
        <v>53</v>
      </c>
      <c r="Y16" s="1825">
        <v>227</v>
      </c>
      <c r="Z16" s="1826">
        <v>204</v>
      </c>
      <c r="AA16" s="1825">
        <v>198</v>
      </c>
      <c r="AB16" s="1818"/>
      <c r="AC16" s="1819"/>
      <c r="AD16" s="1818"/>
      <c r="AE16" s="1821"/>
      <c r="AF16" s="1824">
        <v>3.460648148148148e-05</v>
      </c>
      <c r="AG16" s="1847">
        <v>10</v>
      </c>
      <c r="AH16" s="1826">
        <v>200</v>
      </c>
      <c r="AI16" s="1827">
        <v>0.0002037037037037037</v>
      </c>
      <c r="AJ16" s="1823">
        <v>65</v>
      </c>
      <c r="AK16" s="1825">
        <v>57.5</v>
      </c>
      <c r="AL16" s="1826">
        <v>7</v>
      </c>
      <c r="AM16" s="1825">
        <v>100</v>
      </c>
      <c r="AN16" s="1858">
        <v>60</v>
      </c>
      <c r="AO16" s="1875"/>
    </row>
    <row r="17" ht="18.25" customHeight="1">
      <c r="A17" s="1813"/>
      <c r="B17" s="1798">
        <v>43837</v>
      </c>
      <c r="C17" s="1799"/>
      <c r="D17" s="1800">
        <v>71.2</v>
      </c>
      <c r="E17" s="1878">
        <v>181</v>
      </c>
      <c r="F17" s="1810">
        <v>36.6</v>
      </c>
      <c r="G17" s="1809">
        <v>7.1</v>
      </c>
      <c r="H17" s="1810">
        <v>64.09999999999999</v>
      </c>
      <c r="I17" s="1859">
        <v>0.1</v>
      </c>
      <c r="J17" s="1810">
        <v>29</v>
      </c>
      <c r="K17" s="1809">
        <v>28</v>
      </c>
      <c r="L17" s="1810">
        <v>97</v>
      </c>
      <c r="M17" s="1809">
        <v>79</v>
      </c>
      <c r="N17" s="1810">
        <v>55</v>
      </c>
      <c r="O17" s="1860">
        <v>54</v>
      </c>
      <c r="P17" s="1806"/>
      <c r="Q17" s="1803"/>
      <c r="R17" s="1802"/>
      <c r="S17" s="1803"/>
      <c r="T17" s="1802"/>
      <c r="U17" s="1803"/>
      <c r="V17" s="1802"/>
      <c r="W17" s="1805"/>
      <c r="X17" s="1806"/>
      <c r="Y17" s="1803"/>
      <c r="Z17" s="1802"/>
      <c r="AA17" s="1803"/>
      <c r="AB17" s="1802"/>
      <c r="AC17" s="1803"/>
      <c r="AD17" s="1802"/>
      <c r="AE17" s="1805"/>
      <c r="AF17" s="1808"/>
      <c r="AG17" s="1809"/>
      <c r="AH17" s="1810"/>
      <c r="AI17" s="1811"/>
      <c r="AJ17" s="1807">
        <v>65</v>
      </c>
      <c r="AK17" s="1803"/>
      <c r="AL17" s="1810">
        <v>7</v>
      </c>
      <c r="AM17" s="1803"/>
      <c r="AN17" s="1812"/>
      <c r="AO17" s="1874"/>
    </row>
    <row r="18" ht="18.25" customHeight="1">
      <c r="A18" s="1813"/>
      <c r="B18" s="1831">
        <v>43982</v>
      </c>
      <c r="C18" s="1832"/>
      <c r="D18" s="1848"/>
      <c r="E18" s="1834"/>
      <c r="F18" s="1835"/>
      <c r="G18" s="1836"/>
      <c r="H18" s="1835"/>
      <c r="I18" s="1837"/>
      <c r="J18" s="1835"/>
      <c r="K18" s="1836"/>
      <c r="L18" s="1835"/>
      <c r="M18" s="1836"/>
      <c r="N18" s="1835"/>
      <c r="O18" s="1838"/>
      <c r="P18" s="1839"/>
      <c r="Q18" s="1836"/>
      <c r="R18" s="1835"/>
      <c r="S18" s="1836"/>
      <c r="T18" s="1835"/>
      <c r="U18" s="1836"/>
      <c r="V18" s="1835"/>
      <c r="W18" s="1838"/>
      <c r="X18" s="1839"/>
      <c r="Y18" s="1836"/>
      <c r="Z18" s="1835"/>
      <c r="AA18" s="1836"/>
      <c r="AB18" s="1835"/>
      <c r="AC18" s="1836"/>
      <c r="AD18" s="1835"/>
      <c r="AE18" s="1838"/>
      <c r="AF18" s="1840"/>
      <c r="AG18" s="1841"/>
      <c r="AH18" s="1842"/>
      <c r="AI18" s="1843"/>
      <c r="AJ18" s="1839"/>
      <c r="AK18" s="1841">
        <v>55</v>
      </c>
      <c r="AL18" s="1842">
        <v>7</v>
      </c>
      <c r="AM18" s="1841">
        <v>100</v>
      </c>
      <c r="AN18" s="1845">
        <v>65</v>
      </c>
      <c r="AO18" s="1877"/>
    </row>
    <row r="19" ht="18.25" customHeight="1">
      <c r="A19" s="1813"/>
      <c r="B19" s="1831">
        <v>43983</v>
      </c>
      <c r="C19" s="1832"/>
      <c r="D19" s="1848"/>
      <c r="E19" s="1834"/>
      <c r="F19" s="1835"/>
      <c r="G19" s="1836"/>
      <c r="H19" s="1835"/>
      <c r="I19" s="1837"/>
      <c r="J19" s="1835"/>
      <c r="K19" s="1836"/>
      <c r="L19" s="1835"/>
      <c r="M19" s="1836"/>
      <c r="N19" s="1835"/>
      <c r="O19" s="1838"/>
      <c r="P19" s="1839"/>
      <c r="Q19" s="1836"/>
      <c r="R19" s="1835"/>
      <c r="S19" s="1836"/>
      <c r="T19" s="1835"/>
      <c r="U19" s="1836"/>
      <c r="V19" s="1835"/>
      <c r="W19" s="1838"/>
      <c r="X19" s="1839"/>
      <c r="Y19" s="1836"/>
      <c r="Z19" s="1835"/>
      <c r="AA19" s="1836"/>
      <c r="AB19" s="1842">
        <v>47</v>
      </c>
      <c r="AC19" s="1841">
        <v>43</v>
      </c>
      <c r="AD19" s="1835"/>
      <c r="AE19" s="1838"/>
      <c r="AF19" s="1840"/>
      <c r="AG19" s="1841"/>
      <c r="AH19" s="1842"/>
      <c r="AI19" s="1843"/>
      <c r="AJ19" s="1844">
        <v>65</v>
      </c>
      <c r="AK19" s="1836"/>
      <c r="AL19" s="1835"/>
      <c r="AM19" s="1836"/>
      <c r="AN19" s="1849"/>
      <c r="AO19" s="1877"/>
    </row>
    <row r="20" ht="18.25" customHeight="1">
      <c r="A20" s="1813"/>
      <c r="B20" s="1831">
        <v>44031</v>
      </c>
      <c r="C20" s="1832"/>
      <c r="D20" s="1848"/>
      <c r="E20" s="1834"/>
      <c r="F20" s="1835"/>
      <c r="G20" s="1836"/>
      <c r="H20" s="1835"/>
      <c r="I20" s="1837"/>
      <c r="J20" s="1835"/>
      <c r="K20" s="1836"/>
      <c r="L20" s="1835"/>
      <c r="M20" s="1836"/>
      <c r="N20" s="1835"/>
      <c r="O20" s="1838"/>
      <c r="P20" s="1839"/>
      <c r="Q20" s="1836"/>
      <c r="R20" s="1835"/>
      <c r="S20" s="1836"/>
      <c r="T20" s="1835"/>
      <c r="U20" s="1836"/>
      <c r="V20" s="1835"/>
      <c r="W20" s="1838"/>
      <c r="X20" s="1839"/>
      <c r="Y20" s="1836"/>
      <c r="Z20" s="1835"/>
      <c r="AA20" s="1836"/>
      <c r="AB20" s="1835"/>
      <c r="AC20" s="1836"/>
      <c r="AD20" s="1835"/>
      <c r="AE20" s="1838"/>
      <c r="AF20" s="1840"/>
      <c r="AG20" s="1841"/>
      <c r="AH20" s="1842"/>
      <c r="AI20" s="1843"/>
      <c r="AJ20" s="1844">
        <v>68</v>
      </c>
      <c r="AK20" s="1836"/>
      <c r="AL20" s="1842">
        <v>12</v>
      </c>
      <c r="AM20" s="1836"/>
      <c r="AN20" s="1845">
        <v>72</v>
      </c>
      <c r="AO20" s="1877"/>
    </row>
    <row r="21" ht="18.25" customHeight="1">
      <c r="A21" s="1813"/>
      <c r="B21" s="1831">
        <v>44034</v>
      </c>
      <c r="C21" s="1832"/>
      <c r="D21" s="1848"/>
      <c r="E21" s="1834"/>
      <c r="F21" s="1835"/>
      <c r="G21" s="1836"/>
      <c r="H21" s="1835"/>
      <c r="I21" s="1837"/>
      <c r="J21" s="1835"/>
      <c r="K21" s="1836"/>
      <c r="L21" s="1835"/>
      <c r="M21" s="1836"/>
      <c r="N21" s="1835"/>
      <c r="O21" s="1838"/>
      <c r="P21" s="1839"/>
      <c r="Q21" s="1836"/>
      <c r="R21" s="1835"/>
      <c r="S21" s="1836"/>
      <c r="T21" s="1835"/>
      <c r="U21" s="1836"/>
      <c r="V21" s="1835"/>
      <c r="W21" s="1838"/>
      <c r="X21" s="1839"/>
      <c r="Y21" s="1836"/>
      <c r="Z21" s="1835"/>
      <c r="AA21" s="1836"/>
      <c r="AB21" s="1835"/>
      <c r="AC21" s="1836"/>
      <c r="AD21" s="1835"/>
      <c r="AE21" s="1838"/>
      <c r="AF21" s="1840"/>
      <c r="AG21" s="1876"/>
      <c r="AH21" s="1842"/>
      <c r="AI21" s="1843"/>
      <c r="AJ21" s="1839"/>
      <c r="AK21" s="1836"/>
      <c r="AL21" s="1835"/>
      <c r="AM21" s="1836"/>
      <c r="AN21" s="1849"/>
      <c r="AO21" s="1877"/>
    </row>
    <row r="22" ht="18.25" customHeight="1">
      <c r="A22" s="1813"/>
      <c r="B22" s="1831">
        <v>44055</v>
      </c>
      <c r="C22" s="1832"/>
      <c r="D22" s="1848"/>
      <c r="E22" s="1834"/>
      <c r="F22" s="1835"/>
      <c r="G22" s="1836"/>
      <c r="H22" s="1835"/>
      <c r="I22" s="1837"/>
      <c r="J22" s="1835"/>
      <c r="K22" s="1836"/>
      <c r="L22" s="1835"/>
      <c r="M22" s="1836"/>
      <c r="N22" s="1835"/>
      <c r="O22" s="1838"/>
      <c r="P22" s="1839"/>
      <c r="Q22" s="1836"/>
      <c r="R22" s="1835"/>
      <c r="S22" s="1836"/>
      <c r="T22" s="1835"/>
      <c r="U22" s="1836"/>
      <c r="V22" s="1835"/>
      <c r="W22" s="1838"/>
      <c r="X22" s="1844">
        <v>57</v>
      </c>
      <c r="Y22" s="1841">
        <v>246</v>
      </c>
      <c r="Z22" s="1842">
        <v>230</v>
      </c>
      <c r="AA22" s="1841">
        <v>230</v>
      </c>
      <c r="AB22" s="1842">
        <v>54.2</v>
      </c>
      <c r="AC22" s="1841">
        <v>44.9</v>
      </c>
      <c r="AD22" s="1842">
        <v>51.6</v>
      </c>
      <c r="AE22" s="1850">
        <v>0.21</v>
      </c>
      <c r="AF22" s="1840">
        <v>3.310185185185185e-05</v>
      </c>
      <c r="AG22" s="1841"/>
      <c r="AH22" s="1842"/>
      <c r="AI22" s="1843">
        <v>0.0001847222222222222</v>
      </c>
      <c r="AJ22" s="1844">
        <v>70</v>
      </c>
      <c r="AK22" s="1841">
        <v>63.5</v>
      </c>
      <c r="AL22" s="1842">
        <v>9</v>
      </c>
      <c r="AM22" s="1841">
        <v>107.5</v>
      </c>
      <c r="AN22" s="1845">
        <v>72.5</v>
      </c>
      <c r="AO22" s="1877"/>
    </row>
    <row r="23" ht="18.25" customHeight="1">
      <c r="A23" s="1813"/>
      <c r="B23" s="1831">
        <v>44041</v>
      </c>
      <c r="C23" s="1832"/>
      <c r="D23" s="1848"/>
      <c r="E23" s="1834"/>
      <c r="F23" s="1835"/>
      <c r="G23" s="1836"/>
      <c r="H23" s="1835"/>
      <c r="I23" s="1837"/>
      <c r="J23" s="1835"/>
      <c r="K23" s="1836"/>
      <c r="L23" s="1835"/>
      <c r="M23" s="1836"/>
      <c r="N23" s="1835"/>
      <c r="O23" s="1838"/>
      <c r="P23" s="1844">
        <v>1</v>
      </c>
      <c r="Q23" s="1841">
        <v>3</v>
      </c>
      <c r="R23" s="1842">
        <v>2</v>
      </c>
      <c r="S23" s="1841">
        <v>3</v>
      </c>
      <c r="T23" s="1842">
        <v>2</v>
      </c>
      <c r="U23" s="1841">
        <v>3</v>
      </c>
      <c r="V23" s="1842">
        <v>0</v>
      </c>
      <c r="W23" s="1850">
        <v>14</v>
      </c>
      <c r="X23" s="1839"/>
      <c r="Y23" s="1836"/>
      <c r="Z23" s="1835"/>
      <c r="AA23" s="1836"/>
      <c r="AB23" s="1835"/>
      <c r="AC23" s="1836"/>
      <c r="AD23" s="1835"/>
      <c r="AE23" s="1838"/>
      <c r="AF23" s="1840"/>
      <c r="AG23" s="1841"/>
      <c r="AH23" s="1842"/>
      <c r="AI23" s="1843"/>
      <c r="AJ23" s="1839"/>
      <c r="AK23" s="1836"/>
      <c r="AL23" s="1835"/>
      <c r="AM23" s="1836"/>
      <c r="AN23" s="1849"/>
      <c r="AO23" s="1877"/>
    </row>
    <row r="24" ht="18.25" customHeight="1">
      <c r="A24" s="1813"/>
      <c r="B24" s="1831">
        <v>44136</v>
      </c>
      <c r="C24" s="1832"/>
      <c r="D24" s="1833">
        <v>73.2</v>
      </c>
      <c r="E24" s="1834"/>
      <c r="F24" s="1835"/>
      <c r="G24" s="1836"/>
      <c r="H24" s="1835"/>
      <c r="I24" s="1837"/>
      <c r="J24" s="1835"/>
      <c r="K24" s="1836"/>
      <c r="L24" s="1835"/>
      <c r="M24" s="1836"/>
      <c r="N24" s="1835"/>
      <c r="O24" s="1838"/>
      <c r="P24" s="1839"/>
      <c r="Q24" s="1836"/>
      <c r="R24" s="1835"/>
      <c r="S24" s="1836"/>
      <c r="T24" s="1835"/>
      <c r="U24" s="1836"/>
      <c r="V24" s="1835"/>
      <c r="W24" s="1838"/>
      <c r="X24" s="1839"/>
      <c r="Y24" s="1836"/>
      <c r="Z24" s="1835"/>
      <c r="AA24" s="1836"/>
      <c r="AB24" s="1835"/>
      <c r="AC24" s="1836"/>
      <c r="AD24" s="1835"/>
      <c r="AE24" s="1838"/>
      <c r="AF24" s="1840"/>
      <c r="AG24" s="1841"/>
      <c r="AH24" s="1842"/>
      <c r="AI24" s="1843"/>
      <c r="AJ24" s="1839"/>
      <c r="AK24" s="1836"/>
      <c r="AL24" s="1835"/>
      <c r="AM24" s="1836"/>
      <c r="AN24" s="1849"/>
      <c r="AO24" s="1877"/>
    </row>
    <row r="25" ht="18.25" customHeight="1">
      <c r="A25" s="1813"/>
      <c r="B25" s="1814">
        <v>44167</v>
      </c>
      <c r="C25" s="1815"/>
      <c r="D25" s="1846"/>
      <c r="E25" s="1817"/>
      <c r="F25" s="1818"/>
      <c r="G25" s="1819"/>
      <c r="H25" s="1818"/>
      <c r="I25" s="1820"/>
      <c r="J25" s="1818"/>
      <c r="K25" s="1819"/>
      <c r="L25" s="1818"/>
      <c r="M25" s="1819"/>
      <c r="N25" s="1818"/>
      <c r="O25" s="1821"/>
      <c r="P25" s="1822"/>
      <c r="Q25" s="1819"/>
      <c r="R25" s="1818"/>
      <c r="S25" s="1819"/>
      <c r="T25" s="1818"/>
      <c r="U25" s="1819"/>
      <c r="V25" s="1818"/>
      <c r="W25" s="1821"/>
      <c r="X25" s="1822"/>
      <c r="Y25" s="1819"/>
      <c r="Z25" s="1818"/>
      <c r="AA25" s="1819"/>
      <c r="AB25" s="1818"/>
      <c r="AC25" s="1819"/>
      <c r="AD25" s="1818"/>
      <c r="AE25" s="1821"/>
      <c r="AF25" s="1824"/>
      <c r="AG25" s="1825"/>
      <c r="AH25" s="1826"/>
      <c r="AI25" s="1827"/>
      <c r="AJ25" s="1822"/>
      <c r="AK25" s="1819"/>
      <c r="AL25" s="1818"/>
      <c r="AM25" s="1819"/>
      <c r="AN25" s="1828"/>
      <c r="AO25" s="1875"/>
    </row>
    <row r="26" ht="18.25" customHeight="1">
      <c r="A26" s="1861"/>
      <c r="B26" s="1862">
        <v>44209</v>
      </c>
      <c r="C26" s="1799"/>
      <c r="D26" s="1800">
        <v>70.09999999999999</v>
      </c>
      <c r="E26" s="1801"/>
      <c r="F26" s="1802"/>
      <c r="G26" s="1803"/>
      <c r="H26" s="1802"/>
      <c r="I26" s="1804"/>
      <c r="J26" s="1802"/>
      <c r="K26" s="1803"/>
      <c r="L26" s="1802"/>
      <c r="M26" s="1803"/>
      <c r="N26" s="1802"/>
      <c r="O26" s="1805"/>
      <c r="P26" s="1806"/>
      <c r="Q26" s="1803"/>
      <c r="R26" s="1802"/>
      <c r="S26" s="1803"/>
      <c r="T26" s="1802"/>
      <c r="U26" s="1803"/>
      <c r="V26" s="1802"/>
      <c r="W26" s="1805"/>
      <c r="X26" s="1806"/>
      <c r="Y26" s="1803"/>
      <c r="Z26" s="1802"/>
      <c r="AA26" s="1803"/>
      <c r="AB26" s="1802"/>
      <c r="AC26" s="1803"/>
      <c r="AD26" s="1802"/>
      <c r="AE26" s="1805"/>
      <c r="AF26" s="1808"/>
      <c r="AG26" s="1809">
        <v>9.5</v>
      </c>
      <c r="AH26" s="1810">
        <v>185</v>
      </c>
      <c r="AI26" s="1811"/>
      <c r="AJ26" s="1807">
        <v>70</v>
      </c>
      <c r="AK26" s="1809">
        <v>66.5</v>
      </c>
      <c r="AL26" s="1810">
        <v>12</v>
      </c>
      <c r="AM26" s="1809">
        <v>100</v>
      </c>
      <c r="AN26" s="1810">
        <v>80</v>
      </c>
      <c r="AO26" s="1802"/>
    </row>
    <row r="27" ht="18.25" customHeight="1">
      <c r="A27" s="1861"/>
      <c r="B27" s="1863">
        <v>44257</v>
      </c>
      <c r="C27" s="1832"/>
      <c r="D27" s="1833">
        <v>73</v>
      </c>
      <c r="E27" s="1851">
        <v>183</v>
      </c>
      <c r="F27" s="1835"/>
      <c r="G27" s="1836"/>
      <c r="H27" s="1835"/>
      <c r="I27" s="1837"/>
      <c r="J27" s="1835"/>
      <c r="K27" s="1836"/>
      <c r="L27" s="1835"/>
      <c r="M27" s="1836"/>
      <c r="N27" s="1835"/>
      <c r="O27" s="1838"/>
      <c r="P27" s="1839"/>
      <c r="Q27" s="1836"/>
      <c r="R27" s="1835"/>
      <c r="S27" s="1836"/>
      <c r="T27" s="1835"/>
      <c r="U27" s="1836"/>
      <c r="V27" s="1835"/>
      <c r="W27" s="1838"/>
      <c r="X27" s="1839"/>
      <c r="Y27" s="1836"/>
      <c r="Z27" s="1835"/>
      <c r="AA27" s="1836"/>
      <c r="AB27" s="1835"/>
      <c r="AC27" s="1836"/>
      <c r="AD27" s="1835"/>
      <c r="AE27" s="1838"/>
      <c r="AF27" s="1840"/>
      <c r="AG27" s="1841"/>
      <c r="AH27" s="1842"/>
      <c r="AI27" s="1843"/>
      <c r="AJ27" s="1839"/>
      <c r="AK27" s="1836"/>
      <c r="AL27" s="1835"/>
      <c r="AM27" s="1836"/>
      <c r="AN27" s="1835"/>
      <c r="AO27" s="1835"/>
    </row>
    <row r="28" ht="18.25" customHeight="1">
      <c r="A28" s="1861"/>
      <c r="B28" s="1863">
        <v>44283</v>
      </c>
      <c r="C28" s="1832"/>
      <c r="D28" s="1848"/>
      <c r="E28" s="1834"/>
      <c r="F28" s="1835"/>
      <c r="G28" s="1836"/>
      <c r="H28" s="1835"/>
      <c r="I28" s="1837"/>
      <c r="J28" s="1835"/>
      <c r="K28" s="1836"/>
      <c r="L28" s="1835"/>
      <c r="M28" s="1836"/>
      <c r="N28" s="1835"/>
      <c r="O28" s="1838"/>
      <c r="P28" s="1839"/>
      <c r="Q28" s="1836"/>
      <c r="R28" s="1835"/>
      <c r="S28" s="1836"/>
      <c r="T28" s="1835"/>
      <c r="U28" s="1836"/>
      <c r="V28" s="1835"/>
      <c r="W28" s="1838"/>
      <c r="X28" s="1839"/>
      <c r="Y28" s="1841">
        <v>263</v>
      </c>
      <c r="Z28" s="1842">
        <v>229</v>
      </c>
      <c r="AA28" s="1841">
        <v>233</v>
      </c>
      <c r="AB28" s="1842">
        <v>56.7</v>
      </c>
      <c r="AC28" s="1841">
        <v>42.2</v>
      </c>
      <c r="AD28" s="1835"/>
      <c r="AE28" s="1838"/>
      <c r="AF28" s="1840">
        <v>3.333333333333333e-05</v>
      </c>
      <c r="AG28" s="1841">
        <v>10</v>
      </c>
      <c r="AH28" s="1842"/>
      <c r="AI28" s="1843">
        <v>0.000196412037037037</v>
      </c>
      <c r="AJ28" s="1844">
        <v>70</v>
      </c>
      <c r="AK28" s="1841">
        <v>72.5</v>
      </c>
      <c r="AL28" s="1842">
        <v>12</v>
      </c>
      <c r="AM28" s="1841">
        <v>122</v>
      </c>
      <c r="AN28" s="1842">
        <v>82.5</v>
      </c>
      <c r="AO28" s="1835"/>
    </row>
    <row r="29" ht="18.25" customHeight="1">
      <c r="A29" s="1861"/>
      <c r="B29" s="1863"/>
      <c r="C29" s="1832"/>
      <c r="D29" s="1848"/>
      <c r="E29" s="1834"/>
      <c r="F29" s="1835"/>
      <c r="G29" s="1836"/>
      <c r="H29" s="1835"/>
      <c r="I29" s="1837"/>
      <c r="J29" s="1835"/>
      <c r="K29" s="1836"/>
      <c r="L29" s="1835"/>
      <c r="M29" s="1836"/>
      <c r="N29" s="1835"/>
      <c r="O29" s="1838"/>
      <c r="P29" s="1839"/>
      <c r="Q29" s="1836"/>
      <c r="R29" s="1835"/>
      <c r="S29" s="1836"/>
      <c r="T29" s="1835"/>
      <c r="U29" s="1836"/>
      <c r="V29" s="1835"/>
      <c r="W29" s="1838"/>
      <c r="X29" s="1839"/>
      <c r="Y29" s="1836"/>
      <c r="Z29" s="1835"/>
      <c r="AA29" s="1836"/>
      <c r="AB29" s="1835"/>
      <c r="AC29" s="1836"/>
      <c r="AD29" s="1835"/>
      <c r="AE29" s="1838"/>
      <c r="AF29" s="1840"/>
      <c r="AG29" s="1841"/>
      <c r="AH29" s="1842"/>
      <c r="AI29" s="1843"/>
      <c r="AJ29" s="1839"/>
      <c r="AK29" s="1836"/>
      <c r="AL29" s="1835"/>
      <c r="AM29" s="1836"/>
      <c r="AN29" s="1835"/>
      <c r="AO29" s="1835"/>
    </row>
    <row r="30" ht="18.25" customHeight="1">
      <c r="A30" s="1861"/>
      <c r="B30" s="1863"/>
      <c r="C30" s="1832"/>
      <c r="D30" s="1848"/>
      <c r="E30" s="1834"/>
      <c r="F30" s="1835"/>
      <c r="G30" s="1836"/>
      <c r="H30" s="1835"/>
      <c r="I30" s="1837"/>
      <c r="J30" s="1835"/>
      <c r="K30" s="1836"/>
      <c r="L30" s="1835"/>
      <c r="M30" s="1836"/>
      <c r="N30" s="1835"/>
      <c r="O30" s="1838"/>
      <c r="P30" s="1839"/>
      <c r="Q30" s="1836"/>
      <c r="R30" s="1835"/>
      <c r="S30" s="1836"/>
      <c r="T30" s="1835"/>
      <c r="U30" s="1836"/>
      <c r="V30" s="1835"/>
      <c r="W30" s="1838"/>
      <c r="X30" s="1839"/>
      <c r="Y30" s="1836"/>
      <c r="Z30" s="1835"/>
      <c r="AA30" s="1836"/>
      <c r="AB30" s="1835"/>
      <c r="AC30" s="1836"/>
      <c r="AD30" s="1835"/>
      <c r="AE30" s="1838"/>
      <c r="AF30" s="1840"/>
      <c r="AG30" s="1841"/>
      <c r="AH30" s="1842"/>
      <c r="AI30" s="1843"/>
      <c r="AJ30" s="1839"/>
      <c r="AK30" s="1836"/>
      <c r="AL30" s="1835"/>
      <c r="AM30" s="1836"/>
      <c r="AN30" s="1835"/>
      <c r="AO30" s="1835"/>
    </row>
    <row r="31" ht="18.25" customHeight="1">
      <c r="A31" t="s" s="1864">
        <v>460</v>
      </c>
      <c r="B31" s="1865"/>
      <c r="C31" s="1866"/>
      <c r="D31" s="1842">
        <f>MAX(D4:D29)</f>
        <v>73.2</v>
      </c>
      <c r="E31" s="1841">
        <f>MAX(E4:E29)</f>
        <v>183</v>
      </c>
      <c r="F31" s="1842">
        <f>MAX(F4:F29)</f>
        <v>36.6</v>
      </c>
      <c r="G31" s="1841">
        <f>MAX(G4:G29)</f>
        <v>7.1</v>
      </c>
      <c r="H31" s="1842">
        <f>MAX(H4:H29)</f>
        <v>64.09999999999999</v>
      </c>
      <c r="I31" s="1852">
        <f>MAX(I4:I29)</f>
        <v>0.1</v>
      </c>
      <c r="J31" s="1842">
        <f>MAX(J4:J29)</f>
        <v>29</v>
      </c>
      <c r="K31" s="1841">
        <f>MAX(K4:K29)</f>
        <v>28</v>
      </c>
      <c r="L31" s="1842">
        <f>MAX(L4:L29)</f>
        <v>97</v>
      </c>
      <c r="M31" s="1841">
        <f>MAX(M4:M29)</f>
        <v>79</v>
      </c>
      <c r="N31" s="1842">
        <f>MAX(N4:N29)</f>
        <v>55</v>
      </c>
      <c r="O31" s="1841">
        <f>MAX(O4:O29)</f>
        <v>55</v>
      </c>
      <c r="P31" s="1842">
        <f>MAX(P4:P29)</f>
        <v>1</v>
      </c>
      <c r="Q31" s="1841">
        <f>MAX(Q4:Q29)</f>
        <v>3</v>
      </c>
      <c r="R31" s="1842">
        <f>MAX(R4:R29)</f>
        <v>2</v>
      </c>
      <c r="S31" s="1841">
        <f>MAX(S4:S29)</f>
        <v>3</v>
      </c>
      <c r="T31" s="1842">
        <f>MAX(T4:T29)</f>
        <v>2</v>
      </c>
      <c r="U31" s="1841">
        <f>MAX(U4:U29)</f>
        <v>3</v>
      </c>
      <c r="V31" s="1842">
        <f>MAX(V4:V29)</f>
        <v>1</v>
      </c>
      <c r="W31" s="1841">
        <f>MAX(W4:W29)</f>
        <v>15</v>
      </c>
      <c r="X31" s="1842">
        <f>MAX(X4:X29)</f>
        <v>57</v>
      </c>
      <c r="Y31" s="1841">
        <f>MAX(Y4:Y29)</f>
        <v>263</v>
      </c>
      <c r="Z31" s="1842">
        <f>MAX(Z4:Z29)</f>
        <v>230</v>
      </c>
      <c r="AA31" s="1841">
        <f>MAX(AA4:AA29)</f>
        <v>233</v>
      </c>
      <c r="AB31" s="1842">
        <f>MAX(AB4:AB29)</f>
        <v>56.7</v>
      </c>
      <c r="AC31" s="1841">
        <f>MAX(AC4:AC29)</f>
        <v>44.9</v>
      </c>
      <c r="AD31" s="1842">
        <f>MAX(AD4:AD29)</f>
        <v>51.6</v>
      </c>
      <c r="AE31" s="1841">
        <f>MIN(AE4:AE30)</f>
        <v>0.21</v>
      </c>
      <c r="AF31" s="1867">
        <v>3.310185185185185e-05</v>
      </c>
      <c r="AG31" s="1841">
        <f>MAX(AG4:AG29)</f>
        <v>11</v>
      </c>
      <c r="AH31" s="1842">
        <f>MAX(AH4:AH29)</f>
        <v>206</v>
      </c>
      <c r="AI31" s="1868">
        <v>0.0001847222222222222</v>
      </c>
      <c r="AJ31" s="1842">
        <f>MAX(AJ4:AJ29)</f>
        <v>70</v>
      </c>
      <c r="AK31" s="1841">
        <f>MAX(AK4:AK29)</f>
        <v>72.5</v>
      </c>
      <c r="AL31" s="1842">
        <f>MAX(AL4:AL29)</f>
        <v>12</v>
      </c>
      <c r="AM31" s="1841">
        <f>MAX(AM4:AM29)</f>
        <v>122</v>
      </c>
      <c r="AN31" s="1842">
        <f>MAX(AN4:AN29)</f>
        <v>82.5</v>
      </c>
      <c r="AO31" s="1842">
        <f>MAX(AO4:AO29)</f>
        <v>0</v>
      </c>
    </row>
  </sheetData>
  <mergeCells count="8">
    <mergeCell ref="A1:AO1"/>
    <mergeCell ref="E2:O2"/>
    <mergeCell ref="P2:W2"/>
    <mergeCell ref="X2:AE2"/>
    <mergeCell ref="AF2:AI2"/>
    <mergeCell ref="A4:A29"/>
    <mergeCell ref="A31:B31"/>
    <mergeCell ref="AJ2:AO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T26"/>
  <sheetViews>
    <sheetView workbookViewId="0" showGridLines="0" defaultGridColor="1">
      <pane topLeftCell="C3" xSplit="2" ySplit="2" activePane="bottomRight" state="frozen"/>
    </sheetView>
  </sheetViews>
  <sheetFormatPr defaultColWidth="16.3333" defaultRowHeight="13.9" customHeight="1" outlineLevelRow="0" outlineLevelCol="0"/>
  <cols>
    <col min="1" max="72" width="16.3516" style="1415" customWidth="1"/>
    <col min="73" max="16384" width="16.3516" style="1415" customWidth="1"/>
  </cols>
  <sheetData>
    <row r="1" ht="21.25" customHeight="1">
      <c r="A1" s="1416"/>
      <c r="B1" s="1417"/>
      <c r="C1" t="s" s="1418">
        <v>40</v>
      </c>
      <c r="D1" t="s" s="1419">
        <v>228</v>
      </c>
      <c r="E1" t="s" s="1419">
        <v>226</v>
      </c>
      <c r="F1" t="s" s="1419">
        <v>46</v>
      </c>
      <c r="G1" t="s" s="1420">
        <v>362</v>
      </c>
      <c r="H1" s="1421"/>
      <c r="I1" s="1422"/>
      <c r="J1" s="1422"/>
      <c r="K1" t="s" s="1423">
        <v>363</v>
      </c>
      <c r="L1" s="1421"/>
      <c r="M1" s="1422"/>
      <c r="N1" s="1424"/>
      <c r="O1" t="s" s="1425">
        <v>364</v>
      </c>
      <c r="P1" s="1426"/>
      <c r="Q1" s="1426"/>
      <c r="R1" s="1427"/>
      <c r="S1" t="s" s="1428">
        <v>365</v>
      </c>
      <c r="T1" s="1429"/>
      <c r="U1" s="1430"/>
      <c r="V1" s="1430"/>
      <c r="W1" s="1430"/>
      <c r="X1" s="1430"/>
      <c r="Y1" s="1430"/>
      <c r="Z1" s="1431"/>
      <c r="AA1" s="1429"/>
      <c r="AB1" t="s" s="1428">
        <v>366</v>
      </c>
      <c r="AC1" s="1429"/>
      <c r="AD1" s="1430"/>
      <c r="AE1" s="1430"/>
      <c r="AF1" s="1430"/>
      <c r="AG1" s="1430"/>
      <c r="AH1" s="1430"/>
      <c r="AI1" s="1431"/>
      <c r="AJ1" s="1429"/>
      <c r="AK1" t="s" s="1428">
        <v>367</v>
      </c>
      <c r="AL1" s="1429"/>
      <c r="AM1" s="1430"/>
      <c r="AN1" s="1430"/>
      <c r="AO1" s="1430"/>
      <c r="AP1" s="1430"/>
      <c r="AQ1" s="1430"/>
      <c r="AR1" s="1431"/>
      <c r="AS1" s="1429"/>
      <c r="AT1" t="s" s="1428">
        <v>368</v>
      </c>
      <c r="AU1" s="1429"/>
      <c r="AV1" s="1430"/>
      <c r="AW1" s="1430"/>
      <c r="AX1" s="1430"/>
      <c r="AY1" s="1430"/>
      <c r="AZ1" s="1430"/>
      <c r="BA1" s="1431"/>
      <c r="BB1" s="1429"/>
      <c r="BC1" t="s" s="1428">
        <v>369</v>
      </c>
      <c r="BD1" s="1429"/>
      <c r="BE1" s="1430"/>
      <c r="BF1" s="1430"/>
      <c r="BG1" s="1430"/>
      <c r="BH1" s="1430"/>
      <c r="BI1" s="1430"/>
      <c r="BJ1" s="1431"/>
      <c r="BK1" s="1429"/>
      <c r="BL1" s="1432"/>
      <c r="BM1" s="1433"/>
      <c r="BN1" s="1433"/>
      <c r="BO1" s="1433"/>
      <c r="BP1" s="1433"/>
      <c r="BQ1" s="1433"/>
      <c r="BR1" s="1433"/>
      <c r="BS1" s="1433"/>
      <c r="BT1" s="1433"/>
    </row>
    <row r="2" ht="18.65" customHeight="1">
      <c r="A2" t="s" s="1434">
        <v>33</v>
      </c>
      <c r="B2" t="s" s="1435">
        <v>34</v>
      </c>
      <c r="C2" t="s" s="1436">
        <v>109</v>
      </c>
      <c r="D2" t="s" s="1437">
        <v>109</v>
      </c>
      <c r="E2" t="s" s="1438">
        <v>109</v>
      </c>
      <c r="F2" t="s" s="1438">
        <v>109</v>
      </c>
      <c r="G2" t="s" s="1439">
        <v>40</v>
      </c>
      <c r="H2" t="s" s="1440">
        <v>228</v>
      </c>
      <c r="I2" t="s" s="1440">
        <v>226</v>
      </c>
      <c r="J2" t="s" s="1440">
        <v>46</v>
      </c>
      <c r="K2" t="s" s="1441">
        <v>40</v>
      </c>
      <c r="L2" t="s" s="1441">
        <v>228</v>
      </c>
      <c r="M2" t="s" s="1441">
        <v>226</v>
      </c>
      <c r="N2" t="s" s="1442">
        <v>46</v>
      </c>
      <c r="O2" t="s" s="1443">
        <v>40</v>
      </c>
      <c r="P2" t="s" s="1441">
        <v>228</v>
      </c>
      <c r="Q2" t="s" s="1441">
        <v>226</v>
      </c>
      <c r="R2" t="s" s="1444">
        <v>46</v>
      </c>
      <c r="S2" t="s" s="670">
        <v>40</v>
      </c>
      <c r="T2" t="s" s="26">
        <v>244</v>
      </c>
      <c r="U2" t="s" s="27">
        <v>226</v>
      </c>
      <c r="V2" t="s" s="26">
        <v>51</v>
      </c>
      <c r="W2" t="s" s="27">
        <v>228</v>
      </c>
      <c r="X2" t="s" s="26">
        <v>36</v>
      </c>
      <c r="Y2" t="s" s="27">
        <v>52</v>
      </c>
      <c r="Z2" t="s" s="26">
        <v>53</v>
      </c>
      <c r="AA2" t="s" s="672">
        <v>46</v>
      </c>
      <c r="AB2" t="s" s="670">
        <v>40</v>
      </c>
      <c r="AC2" t="s" s="26">
        <v>244</v>
      </c>
      <c r="AD2" t="s" s="27">
        <v>226</v>
      </c>
      <c r="AE2" t="s" s="26">
        <v>51</v>
      </c>
      <c r="AF2" t="s" s="27">
        <v>228</v>
      </c>
      <c r="AG2" t="s" s="25">
        <v>36</v>
      </c>
      <c r="AH2" t="s" s="25">
        <v>52</v>
      </c>
      <c r="AI2" t="s" s="26">
        <v>53</v>
      </c>
      <c r="AJ2" t="s" s="672">
        <v>46</v>
      </c>
      <c r="AK2" t="s" s="670">
        <v>40</v>
      </c>
      <c r="AL2" t="s" s="26">
        <v>244</v>
      </c>
      <c r="AM2" t="s" s="27">
        <v>226</v>
      </c>
      <c r="AN2" t="s" s="26">
        <v>51</v>
      </c>
      <c r="AO2" t="s" s="27">
        <v>228</v>
      </c>
      <c r="AP2" t="s" s="26">
        <v>36</v>
      </c>
      <c r="AQ2" t="s" s="27">
        <v>52</v>
      </c>
      <c r="AR2" t="s" s="26">
        <v>53</v>
      </c>
      <c r="AS2" t="s" s="672">
        <v>46</v>
      </c>
      <c r="AT2" t="s" s="1445">
        <v>40</v>
      </c>
      <c r="AU2" t="s" s="1446">
        <v>244</v>
      </c>
      <c r="AV2" t="s" s="1447">
        <v>226</v>
      </c>
      <c r="AW2" t="s" s="1446">
        <v>51</v>
      </c>
      <c r="AX2" t="s" s="1447">
        <v>228</v>
      </c>
      <c r="AY2" t="s" s="1446">
        <v>36</v>
      </c>
      <c r="AZ2" t="s" s="1447">
        <v>52</v>
      </c>
      <c r="BA2" t="s" s="1446">
        <v>53</v>
      </c>
      <c r="BB2" t="s" s="1448">
        <v>46</v>
      </c>
      <c r="BC2" t="s" s="670">
        <v>40</v>
      </c>
      <c r="BD2" t="s" s="26">
        <v>244</v>
      </c>
      <c r="BE2" t="s" s="27">
        <v>226</v>
      </c>
      <c r="BF2" t="s" s="26">
        <v>51</v>
      </c>
      <c r="BG2" t="s" s="27">
        <v>228</v>
      </c>
      <c r="BH2" t="s" s="26">
        <v>36</v>
      </c>
      <c r="BI2" t="s" s="27">
        <v>52</v>
      </c>
      <c r="BJ2" t="s" s="26">
        <v>53</v>
      </c>
      <c r="BK2" t="s" s="672">
        <v>46</v>
      </c>
      <c r="BL2" s="1449"/>
      <c r="BM2" s="1450"/>
      <c r="BN2" s="1450"/>
      <c r="BO2" s="1450"/>
      <c r="BP2" s="1450"/>
      <c r="BQ2" s="1450"/>
      <c r="BR2" s="1450"/>
      <c r="BS2" s="1450"/>
      <c r="BT2" s="1450"/>
    </row>
    <row r="3" ht="21.25" customHeight="1">
      <c r="A3" t="s" s="1451">
        <v>56</v>
      </c>
      <c r="B3" s="680">
        <f>((W3+AF3+AO3+AX3)*100%)/(U3+W3+AD3+AF3+AM3+AO3+AV3+AX3)</f>
      </c>
      <c r="C3" s="1452">
        <f>SUM(H3,L3,P3,T3,AA3,AC3,AJ3)</f>
        <v>0</v>
      </c>
      <c r="D3" s="264">
        <f>SUM(H3,M3,Q3,U3,AB3,AD3,AK3)</f>
        <v>0</v>
      </c>
      <c r="E3" s="1453">
        <f>H3+L3+P3+T3+AJ3</f>
      </c>
      <c r="F3" s="1453"/>
      <c r="G3" t="s" s="1454">
        <v>370</v>
      </c>
      <c r="H3" s="1455"/>
      <c r="I3" s="1456"/>
      <c r="J3" s="1457"/>
      <c r="K3" t="s" s="1458">
        <v>370</v>
      </c>
      <c r="L3" s="1459"/>
      <c r="M3" s="1460"/>
      <c r="N3" s="1461"/>
      <c r="O3" t="s" s="1458">
        <v>370</v>
      </c>
      <c r="P3" s="1459"/>
      <c r="Q3" s="1460"/>
      <c r="R3" s="1461"/>
      <c r="S3" s="1462">
        <v>0</v>
      </c>
      <c r="T3" s="1455"/>
      <c r="U3" s="1456"/>
      <c r="V3" s="1456"/>
      <c r="W3" s="1456"/>
      <c r="X3" s="1456"/>
      <c r="Y3" s="1456"/>
      <c r="Z3" s="1456"/>
      <c r="AA3" s="1457"/>
      <c r="AB3" s="1463"/>
      <c r="AC3" s="1455"/>
      <c r="AD3" s="1456"/>
      <c r="AE3" s="1456"/>
      <c r="AF3" s="1456"/>
      <c r="AG3" s="1456"/>
      <c r="AH3" s="1456"/>
      <c r="AI3" s="1456"/>
      <c r="AJ3" s="1457"/>
      <c r="AK3" s="1463"/>
      <c r="AL3" s="1455"/>
      <c r="AM3" s="1456"/>
      <c r="AN3" s="1456"/>
      <c r="AO3" s="1456"/>
      <c r="AP3" s="1456"/>
      <c r="AQ3" s="1456"/>
      <c r="AR3" s="1456"/>
      <c r="AS3" s="1457"/>
      <c r="AT3" s="828"/>
      <c r="AU3" s="825"/>
      <c r="AV3" s="825"/>
      <c r="AW3" s="825"/>
      <c r="AX3" s="825"/>
      <c r="AY3" s="825"/>
      <c r="AZ3" s="825"/>
      <c r="BA3" s="825"/>
      <c r="BB3" s="827"/>
      <c r="BC3" s="1463"/>
      <c r="BD3" s="1455"/>
      <c r="BE3" s="1456"/>
      <c r="BF3" s="1456"/>
      <c r="BG3" s="1456"/>
      <c r="BH3" s="1456"/>
      <c r="BI3" s="1456"/>
      <c r="BJ3" s="1456"/>
      <c r="BK3" s="1457"/>
      <c r="BL3" s="1464"/>
      <c r="BM3" s="1456"/>
      <c r="BN3" s="1456"/>
      <c r="BO3" s="1456"/>
      <c r="BP3" s="1456"/>
      <c r="BQ3" s="1456"/>
      <c r="BR3" s="1456"/>
      <c r="BS3" s="1456"/>
      <c r="BT3" s="1457"/>
    </row>
    <row r="4" ht="21.25" customHeight="1">
      <c r="A4" t="s" s="1465">
        <v>55</v>
      </c>
      <c r="B4" s="701">
        <f>((W4+AF4+AO4+AX4+BG4)*100%)/(U4+W4+AD4+AF4+AM4+AO4+AV4+AX4+BE4+BG4)</f>
        <v>0.333333333333333</v>
      </c>
      <c r="C4" s="1466">
        <f>SUM(H4,L4,P4,T4,AA4,AC4,AJ4)</f>
        <v>3</v>
      </c>
      <c r="D4" s="246">
        <f>SUM(H4,M4,Q4,U4,AB4,AD4,AK4)</f>
        <v>3</v>
      </c>
      <c r="E4" s="246">
        <f>SUM(H4,L4,R4,AA4,AJ4)</f>
        <v>2</v>
      </c>
      <c r="F4" s="246">
        <f>SUM(H4,L4,S4,AB4,AK4)</f>
        <v>3</v>
      </c>
      <c r="G4" t="s" s="1467">
        <v>371</v>
      </c>
      <c r="H4" s="1468"/>
      <c r="I4" s="1469"/>
      <c r="J4" s="1470"/>
      <c r="K4" t="s" s="1467">
        <v>371</v>
      </c>
      <c r="L4" s="1468"/>
      <c r="M4" s="1469"/>
      <c r="N4" s="1470"/>
      <c r="O4" s="1471">
        <v>3</v>
      </c>
      <c r="P4" s="1472">
        <v>2</v>
      </c>
      <c r="Q4" s="1472">
        <v>0</v>
      </c>
      <c r="R4" s="1473">
        <v>1</v>
      </c>
      <c r="S4" s="1471">
        <v>0</v>
      </c>
      <c r="T4" s="1472">
        <v>0</v>
      </c>
      <c r="U4" s="1472">
        <v>0</v>
      </c>
      <c r="V4" s="1472">
        <v>0</v>
      </c>
      <c r="W4" s="1472">
        <v>0</v>
      </c>
      <c r="X4" s="832"/>
      <c r="Y4" s="832"/>
      <c r="Z4" s="832"/>
      <c r="AA4" s="1473">
        <v>0</v>
      </c>
      <c r="AB4" s="1471">
        <v>3</v>
      </c>
      <c r="AC4" s="1472">
        <v>0</v>
      </c>
      <c r="AD4" s="1472">
        <v>0</v>
      </c>
      <c r="AE4" s="1472">
        <v>1</v>
      </c>
      <c r="AF4" s="1472">
        <v>2</v>
      </c>
      <c r="AG4" s="1472">
        <v>2</v>
      </c>
      <c r="AH4" s="832"/>
      <c r="AI4" s="832"/>
      <c r="AJ4" s="1473">
        <v>1</v>
      </c>
      <c r="AK4" s="1471">
        <v>0</v>
      </c>
      <c r="AL4" s="1472">
        <v>0</v>
      </c>
      <c r="AM4" s="1472">
        <v>0</v>
      </c>
      <c r="AN4" s="1472">
        <v>0</v>
      </c>
      <c r="AO4" s="1472">
        <v>0</v>
      </c>
      <c r="AP4" s="1472">
        <v>0</v>
      </c>
      <c r="AQ4" s="832"/>
      <c r="AR4" s="832"/>
      <c r="AS4" s="1473">
        <v>0</v>
      </c>
      <c r="AT4" s="1471">
        <v>1</v>
      </c>
      <c r="AU4" s="1472">
        <v>0</v>
      </c>
      <c r="AV4" s="1472">
        <v>0</v>
      </c>
      <c r="AW4" s="1472">
        <v>0</v>
      </c>
      <c r="AX4" s="1472">
        <v>0</v>
      </c>
      <c r="AY4" s="1472">
        <v>0</v>
      </c>
      <c r="AZ4" s="832"/>
      <c r="BA4" s="832"/>
      <c r="BB4" s="1473">
        <v>1</v>
      </c>
      <c r="BC4" s="1471">
        <v>3</v>
      </c>
      <c r="BD4" s="1472">
        <v>0</v>
      </c>
      <c r="BE4" s="1472">
        <v>4</v>
      </c>
      <c r="BF4" s="1472">
        <v>0</v>
      </c>
      <c r="BG4" s="1472">
        <v>0</v>
      </c>
      <c r="BH4" s="1472">
        <v>0</v>
      </c>
      <c r="BI4" s="832"/>
      <c r="BJ4" s="832"/>
      <c r="BK4" s="1473">
        <v>1</v>
      </c>
      <c r="BL4" s="1474"/>
      <c r="BM4" s="1474"/>
      <c r="BN4" s="1474"/>
      <c r="BO4" s="1474"/>
      <c r="BP4" s="1474"/>
      <c r="BQ4" s="1474"/>
      <c r="BR4" s="1474"/>
      <c r="BS4" s="1474"/>
      <c r="BT4" s="1474"/>
    </row>
    <row r="5" ht="21.25" customHeight="1">
      <c r="A5" t="s" s="1475">
        <v>54</v>
      </c>
      <c r="B5" s="1476">
        <f>((W5+AF5+AO5+AX5+BG5)*100%)/(U5+W5+AD5+AF5+AM5+AO5+AV5+AX5+BE5+BG5)</f>
        <v>0.6</v>
      </c>
      <c r="C5" s="1452">
        <f>SUM(H5,L5,P5,T5,AA5,AC5,AJ5)</f>
        <v>12</v>
      </c>
      <c r="D5" s="264">
        <f>SUM(I5,M5,P5,U5,AB5,AD5,AK5)</f>
        <v>33</v>
      </c>
      <c r="E5" s="265">
        <f>SUM(J5,N5,P5,AA5,AJ5)</f>
        <v>8</v>
      </c>
      <c r="F5" s="264">
        <f>SUM(K5,O5,P5,AB5,AK5)</f>
        <v>13</v>
      </c>
      <c r="G5" s="1477">
        <v>1</v>
      </c>
      <c r="H5" s="1478">
        <v>3</v>
      </c>
      <c r="I5" s="1478">
        <v>9</v>
      </c>
      <c r="J5" s="1479">
        <v>0</v>
      </c>
      <c r="K5" s="1477">
        <v>1</v>
      </c>
      <c r="L5" s="1478">
        <v>4</v>
      </c>
      <c r="M5" s="1478">
        <v>6</v>
      </c>
      <c r="N5" s="1479">
        <v>4</v>
      </c>
      <c r="O5" t="s" s="1480">
        <v>371</v>
      </c>
      <c r="P5" s="1468"/>
      <c r="Q5" s="1469"/>
      <c r="R5" s="1470"/>
      <c r="S5" s="1477">
        <v>4</v>
      </c>
      <c r="T5" s="1478">
        <v>0</v>
      </c>
      <c r="U5" s="1478">
        <v>4</v>
      </c>
      <c r="V5" s="1478">
        <v>0</v>
      </c>
      <c r="W5" s="1478">
        <v>9</v>
      </c>
      <c r="X5" s="1478">
        <v>9</v>
      </c>
      <c r="Y5" s="825"/>
      <c r="Z5" s="825"/>
      <c r="AA5" s="1479">
        <v>2</v>
      </c>
      <c r="AB5" s="1477">
        <v>6</v>
      </c>
      <c r="AC5" s="1478">
        <v>1</v>
      </c>
      <c r="AD5" s="1478">
        <v>2</v>
      </c>
      <c r="AE5" s="1478">
        <v>0</v>
      </c>
      <c r="AF5" s="1478">
        <v>3</v>
      </c>
      <c r="AG5" s="1478">
        <v>3</v>
      </c>
      <c r="AH5" s="825"/>
      <c r="AI5" s="825"/>
      <c r="AJ5" s="1479">
        <v>2</v>
      </c>
      <c r="AK5" s="1477">
        <v>6</v>
      </c>
      <c r="AL5" s="1478">
        <v>3</v>
      </c>
      <c r="AM5" s="1478">
        <v>3</v>
      </c>
      <c r="AN5" s="1478">
        <v>1</v>
      </c>
      <c r="AO5" s="1478">
        <v>5</v>
      </c>
      <c r="AP5" s="1478">
        <v>1</v>
      </c>
      <c r="AQ5" s="825"/>
      <c r="AR5" s="825"/>
      <c r="AS5" s="1479">
        <v>3</v>
      </c>
      <c r="AT5" s="1477">
        <v>6</v>
      </c>
      <c r="AU5" s="1478">
        <v>1</v>
      </c>
      <c r="AV5" s="1478">
        <v>2</v>
      </c>
      <c r="AW5" s="1478">
        <v>0</v>
      </c>
      <c r="AX5" s="1478">
        <v>3</v>
      </c>
      <c r="AY5" s="1478">
        <v>3</v>
      </c>
      <c r="AZ5" s="825"/>
      <c r="BA5" s="825"/>
      <c r="BB5" s="1479">
        <v>1</v>
      </c>
      <c r="BC5" s="1477">
        <v>2</v>
      </c>
      <c r="BD5" s="1478">
        <v>0</v>
      </c>
      <c r="BE5" s="1478">
        <v>3</v>
      </c>
      <c r="BF5" s="1478">
        <v>0</v>
      </c>
      <c r="BG5" s="1478">
        <v>1</v>
      </c>
      <c r="BH5" s="1478">
        <v>0</v>
      </c>
      <c r="BI5" s="825"/>
      <c r="BJ5" s="825"/>
      <c r="BK5" s="1479">
        <v>2</v>
      </c>
      <c r="BL5" s="1481"/>
      <c r="BM5" s="1481"/>
      <c r="BN5" s="1481"/>
      <c r="BO5" s="1481"/>
      <c r="BP5" s="1481"/>
      <c r="BQ5" s="1481"/>
      <c r="BR5" s="1481"/>
      <c r="BS5" s="1481"/>
      <c r="BT5" s="1481"/>
    </row>
    <row r="6" ht="21.25" customHeight="1">
      <c r="A6" t="s" s="1465">
        <v>61</v>
      </c>
      <c r="B6" s="701">
        <f>((W6+AF6+AO6+AX6+BG6)*100%)/(U6+W6+AD6+AF6+AM6+AO6+AV6+AX6+BE6+BG6)</f>
        <v>0.611111111111111</v>
      </c>
      <c r="C6" s="1466">
        <f>SUM(H6,L6,P6,T6,AA6,AC6,AJ6)</f>
        <v>14</v>
      </c>
      <c r="D6" s="246">
        <f>SUM(I6,M6,Q6,U6,AB6,AD6,AK6)</f>
        <v>15</v>
      </c>
      <c r="E6" s="247">
        <f>SUM(J6,N6,R6,AA6,AJ6)</f>
        <v>6</v>
      </c>
      <c r="F6" s="246">
        <f>SUM(K6,O6,S6,AB6,AK6)</f>
        <v>11</v>
      </c>
      <c r="G6" s="1471">
        <v>1</v>
      </c>
      <c r="H6" s="1472">
        <v>1</v>
      </c>
      <c r="I6" s="1472">
        <v>2</v>
      </c>
      <c r="J6" s="1473">
        <v>2</v>
      </c>
      <c r="K6" s="1471">
        <v>1</v>
      </c>
      <c r="L6" s="1472">
        <v>2</v>
      </c>
      <c r="M6" s="1472">
        <v>1</v>
      </c>
      <c r="N6" s="1473">
        <v>2</v>
      </c>
      <c r="O6" s="1471">
        <v>3</v>
      </c>
      <c r="P6" s="1472">
        <v>4</v>
      </c>
      <c r="Q6" s="1472">
        <v>3</v>
      </c>
      <c r="R6" s="1473">
        <v>1</v>
      </c>
      <c r="S6" s="1471">
        <v>3</v>
      </c>
      <c r="T6" s="1472">
        <v>2</v>
      </c>
      <c r="U6" s="1472">
        <v>3</v>
      </c>
      <c r="V6" s="1472">
        <v>1</v>
      </c>
      <c r="W6" s="1472">
        <v>4</v>
      </c>
      <c r="X6" s="1472">
        <v>4</v>
      </c>
      <c r="Y6" s="832"/>
      <c r="Z6" s="832"/>
      <c r="AA6" s="1473">
        <v>1</v>
      </c>
      <c r="AB6" s="1471">
        <v>3</v>
      </c>
      <c r="AC6" s="1472">
        <v>4</v>
      </c>
      <c r="AD6" s="1472">
        <v>2</v>
      </c>
      <c r="AE6" s="1472">
        <v>1</v>
      </c>
      <c r="AF6" s="1472">
        <v>3</v>
      </c>
      <c r="AG6" s="1472">
        <v>3</v>
      </c>
      <c r="AH6" s="832"/>
      <c r="AI6" s="832"/>
      <c r="AJ6" s="1473">
        <v>0</v>
      </c>
      <c r="AK6" s="1471">
        <v>1</v>
      </c>
      <c r="AL6" s="1472">
        <v>0</v>
      </c>
      <c r="AM6" s="1472">
        <v>1</v>
      </c>
      <c r="AN6" s="1472">
        <v>0</v>
      </c>
      <c r="AO6" s="1472">
        <v>2</v>
      </c>
      <c r="AP6" s="1472">
        <v>2</v>
      </c>
      <c r="AQ6" s="832"/>
      <c r="AR6" s="832"/>
      <c r="AS6" s="1473">
        <v>0</v>
      </c>
      <c r="AT6" s="1471">
        <v>1</v>
      </c>
      <c r="AU6" s="1472">
        <v>1</v>
      </c>
      <c r="AV6" s="1472">
        <v>1</v>
      </c>
      <c r="AW6" s="1472">
        <v>1</v>
      </c>
      <c r="AX6" s="1472">
        <v>2</v>
      </c>
      <c r="AY6" s="1472">
        <v>1</v>
      </c>
      <c r="AZ6" s="832"/>
      <c r="BA6" s="832"/>
      <c r="BB6" s="1473">
        <v>0</v>
      </c>
      <c r="BC6" s="835"/>
      <c r="BD6" s="832"/>
      <c r="BE6" s="832"/>
      <c r="BF6" s="832"/>
      <c r="BG6" s="832"/>
      <c r="BH6" s="832"/>
      <c r="BI6" s="832"/>
      <c r="BJ6" s="832"/>
      <c r="BK6" s="834"/>
      <c r="BL6" s="1474"/>
      <c r="BM6" s="1474"/>
      <c r="BN6" s="1474"/>
      <c r="BO6" s="1474"/>
      <c r="BP6" s="1474"/>
      <c r="BQ6" s="1474"/>
      <c r="BR6" s="1474"/>
      <c r="BS6" s="1474"/>
      <c r="BT6" s="1474"/>
    </row>
    <row r="7" ht="21.25" customHeight="1">
      <c r="A7" t="s" s="1482">
        <v>60</v>
      </c>
      <c r="B7" s="1483">
        <f>((W7+AF7+AO7+AX7+BG7)*100%)/(U7+W7+AD7+AF7+AM7+AO7+AV7+AX7+BE7+BG7)</f>
        <v>0.55</v>
      </c>
      <c r="C7" s="1452">
        <f>SUM(H7,L7,P7,T7,AA7,AC7,AJ7)</f>
        <v>14</v>
      </c>
      <c r="D7" s="264">
        <f>SUM(I7,M7,Q7,U7,AB7,AD7,AK7)</f>
        <v>11</v>
      </c>
      <c r="E7" s="264">
        <f>SUM(J7,N7,R7,AA7,AJ7)</f>
        <v>5</v>
      </c>
      <c r="F7" s="264">
        <f>SUM(K7,O7,S7,AB7,AK7)</f>
        <v>9</v>
      </c>
      <c r="G7" s="1477">
        <v>3</v>
      </c>
      <c r="H7" s="1478">
        <v>3</v>
      </c>
      <c r="I7" s="1478">
        <v>0</v>
      </c>
      <c r="J7" s="1479">
        <v>0</v>
      </c>
      <c r="K7" s="1477">
        <v>3</v>
      </c>
      <c r="L7" s="1478">
        <v>2</v>
      </c>
      <c r="M7" s="1478">
        <v>4</v>
      </c>
      <c r="N7" s="1479">
        <v>0</v>
      </c>
      <c r="O7" s="1477">
        <v>1</v>
      </c>
      <c r="P7" s="1478">
        <v>4</v>
      </c>
      <c r="Q7" s="1478">
        <v>0</v>
      </c>
      <c r="R7" s="1479">
        <v>2</v>
      </c>
      <c r="S7" s="1477">
        <v>1</v>
      </c>
      <c r="T7" s="1478">
        <v>2</v>
      </c>
      <c r="U7" s="1478">
        <v>1</v>
      </c>
      <c r="V7" s="1478">
        <v>0</v>
      </c>
      <c r="W7" s="1478">
        <v>0</v>
      </c>
      <c r="X7" s="825"/>
      <c r="Y7" s="825"/>
      <c r="Z7" s="825"/>
      <c r="AA7" s="1479">
        <v>2</v>
      </c>
      <c r="AB7" s="1477">
        <v>2</v>
      </c>
      <c r="AC7" s="1478">
        <v>0</v>
      </c>
      <c r="AD7" s="1478">
        <v>2</v>
      </c>
      <c r="AE7" s="1478">
        <v>1</v>
      </c>
      <c r="AF7" s="1478">
        <v>4</v>
      </c>
      <c r="AG7" s="1478">
        <v>4</v>
      </c>
      <c r="AH7" s="825"/>
      <c r="AI7" s="825"/>
      <c r="AJ7" s="1479">
        <v>1</v>
      </c>
      <c r="AK7" s="1477">
        <v>2</v>
      </c>
      <c r="AL7" s="1478">
        <v>0</v>
      </c>
      <c r="AM7" s="1478">
        <v>3</v>
      </c>
      <c r="AN7" s="1478">
        <v>0</v>
      </c>
      <c r="AO7" s="1478">
        <v>6</v>
      </c>
      <c r="AP7" s="1478">
        <v>5</v>
      </c>
      <c r="AQ7" s="1478">
        <v>1</v>
      </c>
      <c r="AR7" s="1478">
        <v>0</v>
      </c>
      <c r="AS7" s="1479">
        <v>1</v>
      </c>
      <c r="AT7" s="1477">
        <v>1</v>
      </c>
      <c r="AU7" s="1478">
        <v>0</v>
      </c>
      <c r="AV7" s="1478">
        <v>3</v>
      </c>
      <c r="AW7" s="1478">
        <v>0</v>
      </c>
      <c r="AX7" s="1478">
        <v>1</v>
      </c>
      <c r="AY7" s="1478">
        <v>1</v>
      </c>
      <c r="AZ7" s="825"/>
      <c r="BA7" s="825"/>
      <c r="BB7" s="1479">
        <v>0</v>
      </c>
      <c r="BC7" s="1477">
        <v>1</v>
      </c>
      <c r="BD7" s="1478">
        <v>0</v>
      </c>
      <c r="BE7" s="1478">
        <v>0</v>
      </c>
      <c r="BF7" s="1478">
        <v>1</v>
      </c>
      <c r="BG7" s="1478">
        <v>0</v>
      </c>
      <c r="BH7" s="1478">
        <v>0</v>
      </c>
      <c r="BI7" s="825"/>
      <c r="BJ7" s="825"/>
      <c r="BK7" s="1479">
        <v>0</v>
      </c>
      <c r="BL7" s="1481"/>
      <c r="BM7" s="1481"/>
      <c r="BN7" s="1481"/>
      <c r="BO7" s="1481"/>
      <c r="BP7" s="1481"/>
      <c r="BQ7" s="1481"/>
      <c r="BR7" s="1481"/>
      <c r="BS7" s="1481"/>
      <c r="BT7" s="1481"/>
    </row>
    <row r="8" ht="21.25" customHeight="1">
      <c r="A8" t="s" s="1484">
        <v>372</v>
      </c>
      <c r="B8" s="1485"/>
      <c r="C8" s="1466">
        <f>SUM(H8,L8,P8,T8,AA8,AC8,AJ8)</f>
        <v>2</v>
      </c>
      <c r="D8" s="246">
        <f>SUM(I8,M8,P8,U8,AB8,AD8,AK8)</f>
        <v>3</v>
      </c>
      <c r="E8" s="360">
        <f>SUM(J8,N8,R8,AA8,AJ8)</f>
        <v>4</v>
      </c>
      <c r="F8" s="360">
        <f>SUM(K8,O8,S8,AB8,AK8)</f>
        <v>0</v>
      </c>
      <c r="G8" s="1471">
        <v>3</v>
      </c>
      <c r="H8" s="1472">
        <v>1</v>
      </c>
      <c r="I8" s="1472">
        <v>2</v>
      </c>
      <c r="J8" s="1473">
        <v>0</v>
      </c>
      <c r="K8" s="1471">
        <v>0</v>
      </c>
      <c r="L8" s="1472">
        <v>1</v>
      </c>
      <c r="M8" s="1472">
        <v>1</v>
      </c>
      <c r="N8" s="1473">
        <v>4</v>
      </c>
      <c r="O8" t="s" s="1486">
        <v>371</v>
      </c>
      <c r="P8" s="1487"/>
      <c r="Q8" s="1488"/>
      <c r="R8" s="1489"/>
      <c r="S8" s="1471">
        <v>0</v>
      </c>
      <c r="T8" s="832"/>
      <c r="U8" s="832"/>
      <c r="V8" s="832"/>
      <c r="W8" s="832"/>
      <c r="X8" s="832"/>
      <c r="Y8" s="832"/>
      <c r="Z8" s="832"/>
      <c r="AA8" s="834"/>
      <c r="AB8" s="835"/>
      <c r="AC8" s="832"/>
      <c r="AD8" s="832"/>
      <c r="AE8" s="832"/>
      <c r="AF8" s="832"/>
      <c r="AG8" s="832"/>
      <c r="AH8" s="832"/>
      <c r="AI8" s="832"/>
      <c r="AJ8" s="834"/>
      <c r="AK8" s="1471">
        <v>0</v>
      </c>
      <c r="AL8" s="1472">
        <v>0</v>
      </c>
      <c r="AM8" s="832"/>
      <c r="AN8" s="832"/>
      <c r="AO8" s="832"/>
      <c r="AP8" s="832"/>
      <c r="AQ8" s="832"/>
      <c r="AR8" s="832"/>
      <c r="AS8" s="834"/>
      <c r="AT8" s="835"/>
      <c r="AU8" s="832"/>
      <c r="AV8" s="832"/>
      <c r="AW8" s="832"/>
      <c r="AX8" s="832"/>
      <c r="AY8" s="832"/>
      <c r="AZ8" s="832"/>
      <c r="BA8" s="832"/>
      <c r="BB8" s="834"/>
      <c r="BC8" s="835"/>
      <c r="BD8" s="832"/>
      <c r="BE8" s="832"/>
      <c r="BF8" s="832"/>
      <c r="BG8" s="832"/>
      <c r="BH8" s="832"/>
      <c r="BI8" s="832"/>
      <c r="BJ8" s="832"/>
      <c r="BK8" s="834"/>
      <c r="BL8" s="1474"/>
      <c r="BM8" s="1474"/>
      <c r="BN8" s="1474"/>
      <c r="BO8" s="1474"/>
      <c r="BP8" s="1474"/>
      <c r="BQ8" s="1474"/>
      <c r="BR8" s="1474"/>
      <c r="BS8" s="1474"/>
      <c r="BT8" s="1474"/>
    </row>
    <row r="9" ht="21.25" customHeight="1">
      <c r="A9" t="s" s="1490">
        <v>58</v>
      </c>
      <c r="B9" s="1476">
        <f>((W9+AF9+AO9+AX9+BG9)*100%)/(U9+W9+AD9+AF9+AM9+AO9+AV9+AX9+BE9+BG9)</f>
        <v>0.628571428571429</v>
      </c>
      <c r="C9" s="1452">
        <f>SUM(H9,L9,P9,T9,AA9,AC9,AJ9)</f>
        <v>6</v>
      </c>
      <c r="D9" s="264">
        <f>SUM(I9,M9,Q9,U9,AB9,AD9,AK9)</f>
        <v>17</v>
      </c>
      <c r="E9" s="950">
        <f>SUM(J9,N9,P9,AA9,AJ9)</f>
        <v>3</v>
      </c>
      <c r="F9" s="950">
        <f>SUM(K9,O9,S9,AB9,AK9)</f>
        <v>12</v>
      </c>
      <c r="G9" s="1477">
        <v>2</v>
      </c>
      <c r="H9" s="1478">
        <v>1</v>
      </c>
      <c r="I9" s="1478">
        <v>2</v>
      </c>
      <c r="J9" s="1479">
        <v>2</v>
      </c>
      <c r="K9" s="1477">
        <v>1</v>
      </c>
      <c r="L9" s="1478">
        <v>2</v>
      </c>
      <c r="M9" s="1478">
        <v>3</v>
      </c>
      <c r="N9" s="1479">
        <v>0</v>
      </c>
      <c r="O9" t="s" s="1458">
        <v>370</v>
      </c>
      <c r="P9" s="1459"/>
      <c r="Q9" s="1460"/>
      <c r="R9" s="1491"/>
      <c r="S9" s="1477">
        <v>4</v>
      </c>
      <c r="T9" s="1478">
        <v>2</v>
      </c>
      <c r="U9" s="1478">
        <v>4</v>
      </c>
      <c r="V9" s="1478">
        <v>0</v>
      </c>
      <c r="W9" s="1478">
        <v>3</v>
      </c>
      <c r="X9" s="1478">
        <v>2</v>
      </c>
      <c r="Y9" s="825"/>
      <c r="Z9" s="825"/>
      <c r="AA9" s="1479">
        <v>1</v>
      </c>
      <c r="AB9" s="1477">
        <v>6</v>
      </c>
      <c r="AC9" s="1478">
        <v>0</v>
      </c>
      <c r="AD9" s="1478">
        <v>1</v>
      </c>
      <c r="AE9" s="1478">
        <v>2</v>
      </c>
      <c r="AF9" s="1478">
        <v>3</v>
      </c>
      <c r="AG9" s="1478">
        <v>3</v>
      </c>
      <c r="AH9" s="825"/>
      <c r="AI9" s="825"/>
      <c r="AJ9" s="1479">
        <v>0</v>
      </c>
      <c r="AK9" s="1477">
        <v>1</v>
      </c>
      <c r="AL9" s="1478">
        <v>2</v>
      </c>
      <c r="AM9" s="1478">
        <v>2</v>
      </c>
      <c r="AN9" s="1478">
        <v>0</v>
      </c>
      <c r="AO9" s="1478">
        <v>3</v>
      </c>
      <c r="AP9" s="1478">
        <v>2</v>
      </c>
      <c r="AQ9" s="825"/>
      <c r="AR9" s="825"/>
      <c r="AS9" s="1479">
        <v>5</v>
      </c>
      <c r="AT9" s="1477">
        <v>6</v>
      </c>
      <c r="AU9" s="1478">
        <v>1</v>
      </c>
      <c r="AV9" s="1478">
        <v>5</v>
      </c>
      <c r="AW9" s="1478">
        <v>1</v>
      </c>
      <c r="AX9" s="1478">
        <v>9</v>
      </c>
      <c r="AY9" s="1478">
        <v>8</v>
      </c>
      <c r="AZ9" s="825"/>
      <c r="BA9" s="825"/>
      <c r="BB9" s="1479">
        <v>2</v>
      </c>
      <c r="BC9" s="1477">
        <v>3</v>
      </c>
      <c r="BD9" s="1478">
        <v>2</v>
      </c>
      <c r="BE9" s="1478">
        <v>1</v>
      </c>
      <c r="BF9" s="1478">
        <v>2</v>
      </c>
      <c r="BG9" s="1478">
        <v>4</v>
      </c>
      <c r="BH9" s="1478">
        <v>0</v>
      </c>
      <c r="BI9" s="825"/>
      <c r="BJ9" s="825"/>
      <c r="BK9" s="1479">
        <v>1</v>
      </c>
      <c r="BL9" s="1481"/>
      <c r="BM9" s="1481"/>
      <c r="BN9" s="1481"/>
      <c r="BO9" s="1481"/>
      <c r="BP9" s="1481"/>
      <c r="BQ9" s="1481"/>
      <c r="BR9" s="1481"/>
      <c r="BS9" s="1481"/>
      <c r="BT9" s="1481"/>
    </row>
    <row r="10" ht="21.25" customHeight="1">
      <c r="A10" t="s" s="1484">
        <v>59</v>
      </c>
      <c r="B10" s="787">
        <f>((W10+AF10+AO10+AX10+BG10)*100%)/(U10+W10+AD10+AF10+AM10+AO10+AV10+AX10+BE10+BG10)</f>
        <v>0.6</v>
      </c>
      <c r="C10" s="1466">
        <f>SUM(H10,L10,P10,T10,AA10,AC10,AJ10)</f>
        <v>4</v>
      </c>
      <c r="D10" s="246">
        <f>SUM(H10,M10,Q10,U10,AB10,AD10,AK10)</f>
        <v>7</v>
      </c>
      <c r="E10" s="360">
        <f>SUM(J10,N10,R10,AA10,AJ10)</f>
        <v>4</v>
      </c>
      <c r="F10" s="360">
        <f>SUM(K10,O10,S10,AB10,AK10)</f>
        <v>3</v>
      </c>
      <c r="G10" t="s" s="1467">
        <v>370</v>
      </c>
      <c r="H10" s="1468"/>
      <c r="I10" s="1469"/>
      <c r="J10" s="1470"/>
      <c r="K10" t="s" s="1467">
        <v>370</v>
      </c>
      <c r="L10" s="1468"/>
      <c r="M10" s="1469"/>
      <c r="N10" s="1470"/>
      <c r="O10" s="1471">
        <v>1</v>
      </c>
      <c r="P10" s="1472">
        <v>2</v>
      </c>
      <c r="Q10" s="1472">
        <v>4</v>
      </c>
      <c r="R10" s="1473">
        <v>3</v>
      </c>
      <c r="S10" s="1471">
        <v>0</v>
      </c>
      <c r="T10" s="1472">
        <v>0</v>
      </c>
      <c r="U10" s="1472">
        <v>0</v>
      </c>
      <c r="V10" s="1472">
        <v>0</v>
      </c>
      <c r="W10" s="1472">
        <v>0</v>
      </c>
      <c r="X10" s="832"/>
      <c r="Y10" s="832"/>
      <c r="Z10" s="832"/>
      <c r="AA10" s="1473">
        <v>0</v>
      </c>
      <c r="AB10" s="1471">
        <v>2</v>
      </c>
      <c r="AC10" s="1472">
        <v>1</v>
      </c>
      <c r="AD10" s="1472">
        <v>1</v>
      </c>
      <c r="AE10" s="1472">
        <v>1</v>
      </c>
      <c r="AF10" s="1472">
        <v>2</v>
      </c>
      <c r="AG10" s="1472">
        <v>2</v>
      </c>
      <c r="AH10" s="832"/>
      <c r="AI10" s="832"/>
      <c r="AJ10" s="1473">
        <v>1</v>
      </c>
      <c r="AK10" s="1471">
        <v>0</v>
      </c>
      <c r="AL10" s="1472">
        <v>0</v>
      </c>
      <c r="AM10" s="1472">
        <v>0</v>
      </c>
      <c r="AN10" s="1472">
        <v>0</v>
      </c>
      <c r="AO10" s="1472">
        <v>2</v>
      </c>
      <c r="AP10" s="1472">
        <v>2</v>
      </c>
      <c r="AQ10" s="832"/>
      <c r="AR10" s="832"/>
      <c r="AS10" s="1473">
        <v>0</v>
      </c>
      <c r="AT10" s="1471">
        <v>0</v>
      </c>
      <c r="AU10" s="1472">
        <v>0</v>
      </c>
      <c r="AV10" s="1472">
        <v>0</v>
      </c>
      <c r="AW10" s="1472">
        <v>0</v>
      </c>
      <c r="AX10" s="1472">
        <v>0</v>
      </c>
      <c r="AY10" s="1472">
        <v>0</v>
      </c>
      <c r="AZ10" s="832"/>
      <c r="BA10" s="832"/>
      <c r="BB10" s="1473">
        <v>1</v>
      </c>
      <c r="BC10" s="1471">
        <v>5</v>
      </c>
      <c r="BD10" s="1472">
        <v>1</v>
      </c>
      <c r="BE10" s="1472">
        <v>3</v>
      </c>
      <c r="BF10" s="1472">
        <v>1</v>
      </c>
      <c r="BG10" s="1472">
        <v>2</v>
      </c>
      <c r="BH10" s="1472">
        <v>0</v>
      </c>
      <c r="BI10" s="832"/>
      <c r="BJ10" s="832"/>
      <c r="BK10" s="1473">
        <v>3</v>
      </c>
      <c r="BL10" s="1474"/>
      <c r="BM10" s="1474"/>
      <c r="BN10" s="1474"/>
      <c r="BO10" s="1474"/>
      <c r="BP10" s="1474"/>
      <c r="BQ10" s="1474"/>
      <c r="BR10" s="1474"/>
      <c r="BS10" s="1474"/>
      <c r="BT10" s="1474"/>
    </row>
    <row r="11" ht="21.25" customHeight="1">
      <c r="A11" t="s" s="1490">
        <v>64</v>
      </c>
      <c r="B11" s="1492">
        <f>((W11+AF11+AO11+AX11+BG11)*100%)/(U11+W11+AD11+AF11+AM11+AO11+AV11+AX11+BE11+BG11)</f>
        <v>0.65</v>
      </c>
      <c r="C11" s="1452">
        <f>SUM(H11,L11,P11,T11,AA11,AC11,AJ11)</f>
        <v>11</v>
      </c>
      <c r="D11" s="264">
        <f>SUM(I11,M11,Q11,U11,AB11,AD11,AK11)</f>
        <v>14</v>
      </c>
      <c r="E11" s="950">
        <f>SUM(J11,N11,R11,AA11,AJ11)</f>
        <v>2</v>
      </c>
      <c r="F11" s="950">
        <f>SUM(K11,O11,S11,AB11,AK11)</f>
        <v>8</v>
      </c>
      <c r="G11" s="1477">
        <v>5</v>
      </c>
      <c r="H11" s="1478">
        <v>5</v>
      </c>
      <c r="I11" s="1478">
        <v>1</v>
      </c>
      <c r="J11" s="1479">
        <v>1</v>
      </c>
      <c r="K11" s="1477">
        <v>2</v>
      </c>
      <c r="L11" s="1478">
        <v>1</v>
      </c>
      <c r="M11" s="1478">
        <v>1</v>
      </c>
      <c r="N11" s="1479">
        <v>0</v>
      </c>
      <c r="O11" s="1477">
        <v>2</v>
      </c>
      <c r="P11" s="1478">
        <v>5</v>
      </c>
      <c r="Q11" s="1478">
        <v>4</v>
      </c>
      <c r="R11" s="1479">
        <v>1</v>
      </c>
      <c r="S11" s="1477">
        <v>0</v>
      </c>
      <c r="T11" s="1478">
        <v>0</v>
      </c>
      <c r="U11" s="1478">
        <v>2</v>
      </c>
      <c r="V11" s="1478">
        <v>1</v>
      </c>
      <c r="W11" s="1478">
        <v>1</v>
      </c>
      <c r="X11" s="825"/>
      <c r="Y11" s="825"/>
      <c r="Z11" s="825"/>
      <c r="AA11" s="1479">
        <v>0</v>
      </c>
      <c r="AB11" s="1477">
        <v>1</v>
      </c>
      <c r="AC11" s="1478">
        <v>0</v>
      </c>
      <c r="AD11" s="1478">
        <v>2</v>
      </c>
      <c r="AE11" s="1478">
        <v>0</v>
      </c>
      <c r="AF11" s="1478">
        <v>5</v>
      </c>
      <c r="AG11" s="1478">
        <v>2</v>
      </c>
      <c r="AH11" s="825"/>
      <c r="AI11" s="825"/>
      <c r="AJ11" s="1479">
        <v>0</v>
      </c>
      <c r="AK11" s="1477">
        <v>3</v>
      </c>
      <c r="AL11" s="1478">
        <v>0</v>
      </c>
      <c r="AM11" s="1478">
        <v>1</v>
      </c>
      <c r="AN11" s="1478">
        <v>0</v>
      </c>
      <c r="AO11" s="1478">
        <v>0</v>
      </c>
      <c r="AP11" s="1478">
        <v>0</v>
      </c>
      <c r="AQ11" s="825"/>
      <c r="AR11" s="825"/>
      <c r="AS11" s="1479">
        <v>1</v>
      </c>
      <c r="AT11" s="1477">
        <v>0</v>
      </c>
      <c r="AU11" s="1478">
        <v>2</v>
      </c>
      <c r="AV11" s="1478">
        <v>1</v>
      </c>
      <c r="AW11" s="1478">
        <v>0</v>
      </c>
      <c r="AX11" s="1478">
        <v>5</v>
      </c>
      <c r="AY11" s="1478">
        <v>3</v>
      </c>
      <c r="AZ11" s="825"/>
      <c r="BA11" s="825"/>
      <c r="BB11" s="1479">
        <v>1</v>
      </c>
      <c r="BC11" s="1477">
        <v>1</v>
      </c>
      <c r="BD11" s="825"/>
      <c r="BE11" s="1478">
        <v>1</v>
      </c>
      <c r="BF11" s="825"/>
      <c r="BG11" s="1478">
        <v>2</v>
      </c>
      <c r="BH11" s="1478">
        <v>1</v>
      </c>
      <c r="BI11" s="825"/>
      <c r="BJ11" s="825"/>
      <c r="BK11" s="1479">
        <v>1</v>
      </c>
      <c r="BL11" s="1481"/>
      <c r="BM11" s="1481"/>
      <c r="BN11" s="1481"/>
      <c r="BO11" s="1481"/>
      <c r="BP11" s="1481"/>
      <c r="BQ11" s="1481"/>
      <c r="BR11" s="1481"/>
      <c r="BS11" s="1481"/>
      <c r="BT11" s="1481"/>
    </row>
    <row r="12" ht="21.25" customHeight="1">
      <c r="A12" t="s" s="1484">
        <v>63</v>
      </c>
      <c r="B12" s="787">
        <f>((W12+AF12+AO12+AX12+BG12)*100%)/(U12+W12+AD12+AF12+AM12+AO12+AV12+AX12+BE12+BG12)</f>
        <v>0.375</v>
      </c>
      <c r="C12" s="1466">
        <f>SUM(H12,L12,P12,T12,AA12,AC12,AJ12)</f>
        <v>15</v>
      </c>
      <c r="D12" s="246">
        <f>SUM(I12,M12,Q12,U12,AB12,AD12,AK12)</f>
        <v>7</v>
      </c>
      <c r="E12" s="360">
        <f>SUM(J12,N12,R12,AA12,AJ12)</f>
        <v>4</v>
      </c>
      <c r="F12" s="360">
        <f>SUM(K12,O12,S12,AB12,AK12)</f>
        <v>0</v>
      </c>
      <c r="G12" s="1471">
        <v>3</v>
      </c>
      <c r="H12" s="1472">
        <v>4</v>
      </c>
      <c r="I12" s="1472">
        <v>2</v>
      </c>
      <c r="J12" s="1473">
        <v>0</v>
      </c>
      <c r="K12" s="1471">
        <v>0</v>
      </c>
      <c r="L12" s="1472">
        <v>1</v>
      </c>
      <c r="M12" s="1472">
        <v>1</v>
      </c>
      <c r="N12" s="1473">
        <v>0</v>
      </c>
      <c r="O12" s="1471">
        <v>0</v>
      </c>
      <c r="P12" s="1472">
        <v>7</v>
      </c>
      <c r="Q12" s="1472">
        <v>1</v>
      </c>
      <c r="R12" s="1473">
        <v>2</v>
      </c>
      <c r="S12" s="1471">
        <v>0</v>
      </c>
      <c r="T12" s="1472">
        <v>0</v>
      </c>
      <c r="U12" s="1472">
        <v>2</v>
      </c>
      <c r="V12" s="1472">
        <v>0</v>
      </c>
      <c r="W12" s="1472">
        <v>1</v>
      </c>
      <c r="X12" s="1472">
        <v>1</v>
      </c>
      <c r="Y12" s="832"/>
      <c r="Z12" s="832"/>
      <c r="AA12" s="1473">
        <v>1</v>
      </c>
      <c r="AB12" s="1471">
        <v>0</v>
      </c>
      <c r="AC12" s="1472">
        <v>1</v>
      </c>
      <c r="AD12" s="1472">
        <v>1</v>
      </c>
      <c r="AE12" s="1472">
        <v>1</v>
      </c>
      <c r="AF12" s="1472">
        <v>2</v>
      </c>
      <c r="AG12" s="1472">
        <v>2</v>
      </c>
      <c r="AH12" s="832"/>
      <c r="AI12" s="832"/>
      <c r="AJ12" s="1473">
        <v>1</v>
      </c>
      <c r="AK12" s="1471">
        <v>0</v>
      </c>
      <c r="AL12" s="1472">
        <v>1</v>
      </c>
      <c r="AM12" s="1472">
        <v>2</v>
      </c>
      <c r="AN12" s="1472">
        <v>0</v>
      </c>
      <c r="AO12" s="1472">
        <v>0</v>
      </c>
      <c r="AP12" s="1472">
        <v>0</v>
      </c>
      <c r="AQ12" s="832"/>
      <c r="AR12" s="832"/>
      <c r="AS12" s="1473">
        <v>0</v>
      </c>
      <c r="AT12" s="835"/>
      <c r="AU12" s="832"/>
      <c r="AV12" s="832"/>
      <c r="AW12" s="832"/>
      <c r="AX12" s="832"/>
      <c r="AY12" s="832"/>
      <c r="AZ12" s="832"/>
      <c r="BA12" s="832"/>
      <c r="BB12" s="834"/>
      <c r="BC12" s="835"/>
      <c r="BD12" s="832"/>
      <c r="BE12" s="832"/>
      <c r="BF12" s="832"/>
      <c r="BG12" s="832"/>
      <c r="BH12" s="832"/>
      <c r="BI12" s="832"/>
      <c r="BJ12" s="832"/>
      <c r="BK12" s="834"/>
      <c r="BL12" s="1474"/>
      <c r="BM12" s="1474"/>
      <c r="BN12" s="1474"/>
      <c r="BO12" s="1474"/>
      <c r="BP12" s="1474"/>
      <c r="BQ12" s="1474"/>
      <c r="BR12" s="1474"/>
      <c r="BS12" s="1474"/>
      <c r="BT12" s="1474"/>
    </row>
    <row r="13" ht="21.25" customHeight="1">
      <c r="A13" t="s" s="1490">
        <v>66</v>
      </c>
      <c r="B13" s="1493">
        <f>((W13+AF13+AO13+AX13+BG13)*100%)/(U13+W13+AD13+AF13+AM13+AO13+AV13+AX13+BE13+BG13)</f>
        <v>0.833333333333333</v>
      </c>
      <c r="C13" s="1452">
        <f>SUM(H13,L13,P13,T13,AA13,AC13,AJ13)</f>
        <v>6</v>
      </c>
      <c r="D13" s="264">
        <f>SUM(I13,M13,Q13,U13,AB13,AD13,AK13)</f>
        <v>7</v>
      </c>
      <c r="E13" s="950">
        <f>SUM(J13,N13,Q13,AA13,AJ13)</f>
        <v>1</v>
      </c>
      <c r="F13" s="950">
        <f>SUM(K13,O13,S13,AB13,AK13)</f>
        <v>3</v>
      </c>
      <c r="G13" s="1477">
        <v>1</v>
      </c>
      <c r="H13" s="1478">
        <v>3</v>
      </c>
      <c r="I13" s="1478">
        <v>2</v>
      </c>
      <c r="J13" s="1479">
        <v>0</v>
      </c>
      <c r="K13" s="1477">
        <v>0</v>
      </c>
      <c r="L13" s="1478">
        <v>1</v>
      </c>
      <c r="M13" s="1478">
        <v>1</v>
      </c>
      <c r="N13" s="1479">
        <v>0</v>
      </c>
      <c r="O13" s="1477">
        <v>2</v>
      </c>
      <c r="P13" t="s" s="1494">
        <v>371</v>
      </c>
      <c r="Q13" s="1469"/>
      <c r="R13" s="1470"/>
      <c r="S13" s="1477">
        <v>0</v>
      </c>
      <c r="T13" s="1478">
        <v>0</v>
      </c>
      <c r="U13" s="1478">
        <v>1</v>
      </c>
      <c r="V13" s="1478">
        <v>3</v>
      </c>
      <c r="W13" s="1478">
        <v>4</v>
      </c>
      <c r="X13" s="1478">
        <v>2</v>
      </c>
      <c r="Y13" s="825"/>
      <c r="Z13" s="825"/>
      <c r="AA13" s="1479">
        <v>1</v>
      </c>
      <c r="AB13" s="1477">
        <v>1</v>
      </c>
      <c r="AC13" s="1478">
        <v>1</v>
      </c>
      <c r="AD13" s="1478">
        <v>2</v>
      </c>
      <c r="AE13" s="1478">
        <v>0</v>
      </c>
      <c r="AF13" s="1478">
        <v>8</v>
      </c>
      <c r="AG13" s="1478">
        <v>5</v>
      </c>
      <c r="AH13" s="825"/>
      <c r="AI13" s="825"/>
      <c r="AJ13" s="1479">
        <v>0</v>
      </c>
      <c r="AK13" s="1477">
        <v>0</v>
      </c>
      <c r="AL13" s="1478">
        <v>0</v>
      </c>
      <c r="AM13" s="1478">
        <v>1</v>
      </c>
      <c r="AN13" s="1478">
        <v>0</v>
      </c>
      <c r="AO13" s="1478">
        <v>2</v>
      </c>
      <c r="AP13" s="1478">
        <v>1</v>
      </c>
      <c r="AQ13" s="825"/>
      <c r="AR13" s="825"/>
      <c r="AS13" s="1479">
        <v>0</v>
      </c>
      <c r="AT13" s="1477">
        <v>0</v>
      </c>
      <c r="AU13" s="1478">
        <v>0</v>
      </c>
      <c r="AV13" s="1478">
        <v>1</v>
      </c>
      <c r="AW13" s="1478">
        <v>0</v>
      </c>
      <c r="AX13" s="1478">
        <v>5</v>
      </c>
      <c r="AY13" s="1478">
        <v>4</v>
      </c>
      <c r="AZ13" s="825"/>
      <c r="BA13" s="825"/>
      <c r="BB13" s="1479">
        <v>1</v>
      </c>
      <c r="BC13" s="1477">
        <v>1</v>
      </c>
      <c r="BD13" s="1478">
        <v>0</v>
      </c>
      <c r="BE13" s="1478">
        <v>0</v>
      </c>
      <c r="BF13" s="1478">
        <v>0</v>
      </c>
      <c r="BG13" s="1478">
        <v>6</v>
      </c>
      <c r="BH13" s="1478">
        <v>5</v>
      </c>
      <c r="BI13" s="825"/>
      <c r="BJ13" s="825"/>
      <c r="BK13" s="1479">
        <v>0</v>
      </c>
      <c r="BL13" s="1481"/>
      <c r="BM13" s="1481"/>
      <c r="BN13" s="1481"/>
      <c r="BO13" s="1481"/>
      <c r="BP13" s="1481"/>
      <c r="BQ13" s="1481"/>
      <c r="BR13" s="1481"/>
      <c r="BS13" s="1481"/>
      <c r="BT13" s="1481"/>
    </row>
    <row r="14" ht="21.25" customHeight="1">
      <c r="A14" s="1484"/>
      <c r="B14" s="1485"/>
      <c r="C14" s="1466">
        <f>SUM(H14,L14,P14,T14,AA14,AC14,AJ14)</f>
        <v>8</v>
      </c>
      <c r="D14" s="246">
        <f>SUM(I14,M14,P14,U14,AB14,AD14,AK14)</f>
        <v>8</v>
      </c>
      <c r="E14" s="360">
        <f>SUM(J14,N14,R14,AA14,AJ14)</f>
        <v>1</v>
      </c>
      <c r="F14" s="360">
        <f>SUM(K14,O14,S14,AB14,AK14)</f>
        <v>1</v>
      </c>
      <c r="G14" s="1471">
        <v>0</v>
      </c>
      <c r="H14" s="1472">
        <v>6</v>
      </c>
      <c r="I14" s="1472">
        <v>3</v>
      </c>
      <c r="J14" s="1473">
        <v>1</v>
      </c>
      <c r="K14" s="1471">
        <v>1</v>
      </c>
      <c r="L14" s="1472">
        <v>2</v>
      </c>
      <c r="M14" s="1472">
        <v>5</v>
      </c>
      <c r="N14" s="1473">
        <v>0</v>
      </c>
      <c r="O14" t="s" s="1467">
        <v>371</v>
      </c>
      <c r="P14" s="1468"/>
      <c r="Q14" s="1469"/>
      <c r="R14" s="1470"/>
      <c r="S14" s="835"/>
      <c r="T14" s="832"/>
      <c r="U14" s="832"/>
      <c r="V14" s="832"/>
      <c r="W14" s="832"/>
      <c r="X14" s="832"/>
      <c r="Y14" s="832"/>
      <c r="Z14" s="832"/>
      <c r="AA14" s="834"/>
      <c r="AB14" s="835"/>
      <c r="AC14" s="832"/>
      <c r="AD14" s="832"/>
      <c r="AE14" s="832"/>
      <c r="AF14" s="832"/>
      <c r="AG14" s="832"/>
      <c r="AH14" s="832"/>
      <c r="AI14" s="832"/>
      <c r="AJ14" s="834"/>
      <c r="AK14" s="835"/>
      <c r="AL14" s="832"/>
      <c r="AM14" s="832"/>
      <c r="AN14" s="832"/>
      <c r="AO14" s="832"/>
      <c r="AP14" s="832"/>
      <c r="AQ14" s="832"/>
      <c r="AR14" s="832"/>
      <c r="AS14" s="834"/>
      <c r="AT14" s="835"/>
      <c r="AU14" s="832"/>
      <c r="AV14" s="832"/>
      <c r="AW14" s="832"/>
      <c r="AX14" s="832"/>
      <c r="AY14" s="832"/>
      <c r="AZ14" s="832"/>
      <c r="BA14" s="832"/>
      <c r="BB14" s="834"/>
      <c r="BC14" s="835"/>
      <c r="BD14" s="832"/>
      <c r="BE14" s="832"/>
      <c r="BF14" s="832"/>
      <c r="BG14" s="832"/>
      <c r="BH14" s="832"/>
      <c r="BI14" s="832"/>
      <c r="BJ14" s="832"/>
      <c r="BK14" s="834"/>
      <c r="BL14" s="1474"/>
      <c r="BM14" s="1474"/>
      <c r="BN14" s="1474"/>
      <c r="BO14" s="1474"/>
      <c r="BP14" s="1474"/>
      <c r="BQ14" s="1474"/>
      <c r="BR14" s="1474"/>
      <c r="BS14" s="1474"/>
      <c r="BT14" s="1474"/>
    </row>
    <row r="15" ht="21.25" customHeight="1">
      <c r="A15" t="s" s="1490">
        <v>67</v>
      </c>
      <c r="B15" s="1476">
        <f>((W15+AF15+AO15+AX15+BG15)*100%)/(U15+W15+AD15+AF15+AM15+AO15+AV15+AX15+BE15+BG15)</f>
        <v>0.666666666666667</v>
      </c>
      <c r="C15" s="1452">
        <f>SUM(H15,L15,P15,T15,AA15,AC15,AJ15)</f>
        <v>10</v>
      </c>
      <c r="D15" s="264">
        <f>SUM(I15,M15,Q15,U15,AB15,AD15,AK15)</f>
        <v>5</v>
      </c>
      <c r="E15" s="950">
        <f>SUM(J15,N15,R15,AA15,AJ15)</f>
        <v>1</v>
      </c>
      <c r="F15" s="950">
        <f>SUM(K15,O15,S15,AB15,AK15)</f>
        <v>0</v>
      </c>
      <c r="G15" s="1477">
        <v>0</v>
      </c>
      <c r="H15" s="1478">
        <v>6</v>
      </c>
      <c r="I15" s="1478">
        <v>0</v>
      </c>
      <c r="J15" s="1479">
        <v>0</v>
      </c>
      <c r="K15" s="1477">
        <v>0</v>
      </c>
      <c r="L15" s="1478">
        <v>1</v>
      </c>
      <c r="M15" s="1478">
        <v>1</v>
      </c>
      <c r="N15" s="1479">
        <v>0</v>
      </c>
      <c r="O15" s="1477">
        <v>0</v>
      </c>
      <c r="P15" s="1478">
        <v>1</v>
      </c>
      <c r="Q15" s="1478">
        <v>2</v>
      </c>
      <c r="R15" s="1479">
        <v>0</v>
      </c>
      <c r="S15" s="1477">
        <v>0</v>
      </c>
      <c r="T15" s="1478">
        <v>1</v>
      </c>
      <c r="U15" s="1478">
        <v>1</v>
      </c>
      <c r="V15" s="1478">
        <v>0</v>
      </c>
      <c r="W15" s="1478">
        <v>1</v>
      </c>
      <c r="X15" s="1478">
        <v>1</v>
      </c>
      <c r="Y15" s="1478">
        <v>2</v>
      </c>
      <c r="Z15" s="1478">
        <v>1</v>
      </c>
      <c r="AA15" s="1479">
        <v>1</v>
      </c>
      <c r="AB15" s="828"/>
      <c r="AC15" s="1478">
        <v>0</v>
      </c>
      <c r="AD15" s="1478">
        <v>1</v>
      </c>
      <c r="AE15" s="1478">
        <v>0</v>
      </c>
      <c r="AF15" s="1478">
        <v>4</v>
      </c>
      <c r="AG15" s="1478">
        <v>1</v>
      </c>
      <c r="AH15" s="1478">
        <v>2</v>
      </c>
      <c r="AI15" s="1478">
        <v>1</v>
      </c>
      <c r="AJ15" s="1479">
        <v>0</v>
      </c>
      <c r="AK15" s="1477">
        <v>0</v>
      </c>
      <c r="AL15" s="1478">
        <v>0</v>
      </c>
      <c r="AM15" s="1478">
        <v>1</v>
      </c>
      <c r="AN15" s="1478">
        <v>0</v>
      </c>
      <c r="AO15" s="1478">
        <v>0</v>
      </c>
      <c r="AP15" s="1478">
        <v>0</v>
      </c>
      <c r="AQ15" s="1478">
        <v>8</v>
      </c>
      <c r="AR15" s="1478">
        <v>7</v>
      </c>
      <c r="AS15" s="1479">
        <v>1</v>
      </c>
      <c r="AT15" s="1477">
        <v>0</v>
      </c>
      <c r="AU15" s="1478">
        <v>0</v>
      </c>
      <c r="AV15" s="1478">
        <v>0</v>
      </c>
      <c r="AW15" s="1478">
        <v>0</v>
      </c>
      <c r="AX15" s="1478">
        <v>1</v>
      </c>
      <c r="AY15" s="1478">
        <v>1</v>
      </c>
      <c r="AZ15" s="1478">
        <v>2</v>
      </c>
      <c r="BA15" s="1478">
        <v>2</v>
      </c>
      <c r="BB15" s="1479">
        <v>0</v>
      </c>
      <c r="BC15" s="1477">
        <v>0</v>
      </c>
      <c r="BD15" s="1478">
        <v>0</v>
      </c>
      <c r="BE15" s="1478">
        <v>1</v>
      </c>
      <c r="BF15" s="825"/>
      <c r="BG15" s="1478">
        <v>2</v>
      </c>
      <c r="BH15" s="1478">
        <v>0</v>
      </c>
      <c r="BI15" s="1478">
        <v>5</v>
      </c>
      <c r="BJ15" s="1478">
        <v>5</v>
      </c>
      <c r="BK15" s="1479">
        <v>1</v>
      </c>
      <c r="BL15" s="1481"/>
      <c r="BM15" s="1481"/>
      <c r="BN15" s="1481"/>
      <c r="BO15" s="1481"/>
      <c r="BP15" s="1481"/>
      <c r="BQ15" s="1481"/>
      <c r="BR15" s="1481"/>
      <c r="BS15" s="1481"/>
      <c r="BT15" s="1481"/>
    </row>
    <row r="16" ht="21.25" customHeight="1">
      <c r="A16" t="s" s="1484">
        <v>69</v>
      </c>
      <c r="B16" s="787">
        <f>((W16+AF16+AO16+AX16+BG16)*100%)/(U16+W16+AD16+AF16+AM16+AO16+AV16+AX16+BE16+BG16)</f>
        <v>0.714285714285714</v>
      </c>
      <c r="C16" s="1466">
        <f>SUM(H16,L16,P16,T16,AA16,AC16,AJ16)</f>
        <v>4</v>
      </c>
      <c r="D16" s="246">
        <f>SUM(H16,M16,Q16,U16,AB16,AD16,AK16)</f>
        <v>3</v>
      </c>
      <c r="E16" s="360">
        <f>SUM(J16,N16,R16,AA16,AJ16)</f>
        <v>0</v>
      </c>
      <c r="F16" s="360">
        <f>SUM(K16,O16,S16,AB16,AK16)</f>
        <v>2</v>
      </c>
      <c r="G16" t="s" s="1467">
        <v>370</v>
      </c>
      <c r="H16" s="1468"/>
      <c r="I16" s="1469"/>
      <c r="J16" s="1470"/>
      <c r="K16" t="s" s="1467">
        <v>370</v>
      </c>
      <c r="L16" s="1468"/>
      <c r="M16" s="1469"/>
      <c r="N16" s="1470"/>
      <c r="O16" t="s" s="1467">
        <v>370</v>
      </c>
      <c r="P16" s="1468"/>
      <c r="Q16" s="1469"/>
      <c r="R16" s="1470"/>
      <c r="S16" s="1471">
        <v>1</v>
      </c>
      <c r="T16" s="1472">
        <v>1</v>
      </c>
      <c r="U16" s="1472">
        <v>0</v>
      </c>
      <c r="V16" s="1472">
        <v>0</v>
      </c>
      <c r="W16" s="1472">
        <v>1</v>
      </c>
      <c r="X16" s="1472">
        <v>1</v>
      </c>
      <c r="Y16" s="832"/>
      <c r="Z16" s="832"/>
      <c r="AA16" s="1473">
        <v>0</v>
      </c>
      <c r="AB16" s="1471">
        <v>1</v>
      </c>
      <c r="AC16" s="1472">
        <v>3</v>
      </c>
      <c r="AD16" s="1472">
        <v>2</v>
      </c>
      <c r="AE16" s="1472">
        <v>0</v>
      </c>
      <c r="AF16" s="1472">
        <v>3</v>
      </c>
      <c r="AG16" s="1472">
        <v>1</v>
      </c>
      <c r="AH16" s="832"/>
      <c r="AI16" s="832"/>
      <c r="AJ16" s="1473">
        <v>0</v>
      </c>
      <c r="AK16" s="1471">
        <v>0</v>
      </c>
      <c r="AL16" s="1472">
        <v>0</v>
      </c>
      <c r="AM16" s="1472">
        <v>0</v>
      </c>
      <c r="AN16" s="1472">
        <v>0</v>
      </c>
      <c r="AO16" s="1472">
        <v>1</v>
      </c>
      <c r="AP16" s="1472">
        <v>1</v>
      </c>
      <c r="AQ16" s="832"/>
      <c r="AR16" s="832"/>
      <c r="AS16" s="1473">
        <v>1</v>
      </c>
      <c r="AT16" s="835"/>
      <c r="AU16" s="832"/>
      <c r="AV16" s="832"/>
      <c r="AW16" s="832"/>
      <c r="AX16" s="832"/>
      <c r="AY16" s="832"/>
      <c r="AZ16" s="832"/>
      <c r="BA16" s="832"/>
      <c r="BB16" s="834"/>
      <c r="BC16" s="1471">
        <v>0</v>
      </c>
      <c r="BD16" s="1472">
        <v>0</v>
      </c>
      <c r="BE16" s="1472">
        <v>0</v>
      </c>
      <c r="BF16" s="1472">
        <v>1</v>
      </c>
      <c r="BG16" s="1472">
        <v>0</v>
      </c>
      <c r="BH16" s="1472">
        <v>0</v>
      </c>
      <c r="BI16" s="832"/>
      <c r="BJ16" s="832"/>
      <c r="BK16" s="834"/>
      <c r="BL16" s="1474"/>
      <c r="BM16" s="1474"/>
      <c r="BN16" s="1474"/>
      <c r="BO16" s="1474"/>
      <c r="BP16" s="1474"/>
      <c r="BQ16" s="1474"/>
      <c r="BR16" s="1474"/>
      <c r="BS16" s="1474"/>
      <c r="BT16" s="1474"/>
    </row>
    <row r="17" ht="21.25" customHeight="1">
      <c r="A17" t="s" s="1490">
        <v>68</v>
      </c>
      <c r="B17" s="1492">
        <f>((W17+AF17+AO17+AX17+BG17)*100%)/(U17+W17+AD17+AF17+AM17+AO17+AV17+AX17+BE17+BG17)</f>
        <v>0.6875</v>
      </c>
      <c r="C17" s="1452">
        <f>SUM(H17,L17,P17,T17,AA17,AC17,AJ17)</f>
        <v>6</v>
      </c>
      <c r="D17" s="264">
        <f>SUM(H17,M17,Q17,U17,AB17,AD17,AK17)</f>
        <v>4</v>
      </c>
      <c r="E17" s="950">
        <f>SUM(J17,N17,R17,AA17,AJ17)</f>
        <v>2</v>
      </c>
      <c r="F17" s="950">
        <f>SUM(K17,O17,S17,AB17,AK17)</f>
        <v>5</v>
      </c>
      <c r="G17" t="s" s="1480">
        <v>371</v>
      </c>
      <c r="H17" s="1468"/>
      <c r="I17" s="1469"/>
      <c r="J17" s="1470"/>
      <c r="K17" s="1477">
        <v>1</v>
      </c>
      <c r="L17" s="1478">
        <v>2</v>
      </c>
      <c r="M17" s="1478">
        <v>1</v>
      </c>
      <c r="N17" s="1479">
        <v>0</v>
      </c>
      <c r="O17" s="1477">
        <v>2</v>
      </c>
      <c r="P17" s="1478">
        <v>1</v>
      </c>
      <c r="Q17" s="1478">
        <v>0</v>
      </c>
      <c r="R17" s="1479">
        <v>1</v>
      </c>
      <c r="S17" s="1477">
        <v>1</v>
      </c>
      <c r="T17" s="1478">
        <v>0</v>
      </c>
      <c r="U17" s="1478">
        <v>0</v>
      </c>
      <c r="V17" s="1478">
        <v>1</v>
      </c>
      <c r="W17" s="1478">
        <v>4</v>
      </c>
      <c r="X17" s="1478">
        <v>4</v>
      </c>
      <c r="Y17" s="825"/>
      <c r="Z17" s="825"/>
      <c r="AA17" s="1479">
        <v>1</v>
      </c>
      <c r="AB17" s="1477">
        <v>1</v>
      </c>
      <c r="AC17" s="1478">
        <v>2</v>
      </c>
      <c r="AD17" s="1478">
        <v>2</v>
      </c>
      <c r="AE17" s="1478">
        <v>0</v>
      </c>
      <c r="AF17" s="1478">
        <v>3</v>
      </c>
      <c r="AG17" s="1478">
        <v>3</v>
      </c>
      <c r="AH17" s="825"/>
      <c r="AI17" s="825"/>
      <c r="AJ17" s="1479">
        <v>0</v>
      </c>
      <c r="AK17" s="1477">
        <v>0</v>
      </c>
      <c r="AL17" s="1478">
        <v>1</v>
      </c>
      <c r="AM17" s="1478">
        <v>1</v>
      </c>
      <c r="AN17" s="1478">
        <v>1</v>
      </c>
      <c r="AO17" s="1478">
        <v>2</v>
      </c>
      <c r="AP17" s="1478">
        <v>1</v>
      </c>
      <c r="AQ17" s="825"/>
      <c r="AR17" s="825"/>
      <c r="AS17" s="1479">
        <v>0</v>
      </c>
      <c r="AT17" s="1477">
        <v>0</v>
      </c>
      <c r="AU17" s="1478">
        <v>0</v>
      </c>
      <c r="AV17" s="1478">
        <v>1</v>
      </c>
      <c r="AW17" s="1478">
        <v>2</v>
      </c>
      <c r="AX17" s="1478">
        <v>1</v>
      </c>
      <c r="AY17" s="1478">
        <v>1</v>
      </c>
      <c r="AZ17" s="825"/>
      <c r="BA17" s="825"/>
      <c r="BB17" s="1479">
        <v>0</v>
      </c>
      <c r="BC17" s="1477">
        <v>1</v>
      </c>
      <c r="BD17" s="1478">
        <v>2</v>
      </c>
      <c r="BE17" s="1478">
        <v>1</v>
      </c>
      <c r="BF17" s="1478">
        <v>1</v>
      </c>
      <c r="BG17" s="1478">
        <v>1</v>
      </c>
      <c r="BH17" s="1478">
        <v>1</v>
      </c>
      <c r="BI17" s="825"/>
      <c r="BJ17" s="825"/>
      <c r="BK17" s="1479">
        <v>0</v>
      </c>
      <c r="BL17" s="1481"/>
      <c r="BM17" s="1481"/>
      <c r="BN17" s="1481"/>
      <c r="BO17" s="1481"/>
      <c r="BP17" s="1481"/>
      <c r="BQ17" s="1481"/>
      <c r="BR17" s="1481"/>
      <c r="BS17" s="1481"/>
      <c r="BT17" s="1481"/>
    </row>
    <row r="18" ht="21.25" customHeight="1">
      <c r="A18" t="s" s="1484">
        <v>70</v>
      </c>
      <c r="B18" s="787">
        <f>((W18+AF18+AO18+AX18+BG18)*100%)/(U18+W18+AD18+AF18+AM18+AO18+AV18+AX18+BE18+BG18)</f>
        <v>0.5</v>
      </c>
      <c r="C18" s="1466">
        <f>SUM(H18,L18,P18,T18,AA18,AC18,AJ18)</f>
        <v>0</v>
      </c>
      <c r="D18" s="246">
        <f>SUM(I18,M18,Q18,U18,AB18,AD18,AK18)</f>
        <v>0</v>
      </c>
      <c r="E18" s="360">
        <f>SUM(J18,N18,R18,AA18,AJ18)</f>
        <v>0</v>
      </c>
      <c r="F18" s="360">
        <f>SUM(K18,O18,S18,AB18,AK18)</f>
        <v>0</v>
      </c>
      <c r="G18" s="1495"/>
      <c r="H18" s="1468"/>
      <c r="I18" s="1469"/>
      <c r="J18" s="1470"/>
      <c r="K18" s="1495"/>
      <c r="L18" s="1468"/>
      <c r="M18" s="1469"/>
      <c r="N18" s="1470"/>
      <c r="O18" s="1495"/>
      <c r="P18" s="1468"/>
      <c r="Q18" s="832"/>
      <c r="R18" s="834"/>
      <c r="S18" s="1471">
        <v>0</v>
      </c>
      <c r="T18" s="832"/>
      <c r="U18" s="832"/>
      <c r="V18" s="832"/>
      <c r="W18" s="832"/>
      <c r="X18" s="832"/>
      <c r="Y18" s="832"/>
      <c r="Z18" s="832"/>
      <c r="AA18" s="834"/>
      <c r="AB18" s="835"/>
      <c r="AC18" s="832"/>
      <c r="AD18" s="832"/>
      <c r="AE18" s="832"/>
      <c r="AF18" s="832"/>
      <c r="AG18" s="832"/>
      <c r="AH18" s="832"/>
      <c r="AI18" s="832"/>
      <c r="AJ18" s="834"/>
      <c r="AK18" s="835"/>
      <c r="AL18" s="832"/>
      <c r="AM18" s="832"/>
      <c r="AN18" s="832"/>
      <c r="AO18" s="832"/>
      <c r="AP18" s="832"/>
      <c r="AQ18" s="832"/>
      <c r="AR18" s="832"/>
      <c r="AS18" s="834"/>
      <c r="AT18" s="835"/>
      <c r="AU18" s="832"/>
      <c r="AV18" s="832"/>
      <c r="AW18" s="832"/>
      <c r="AX18" s="832"/>
      <c r="AY18" s="832"/>
      <c r="AZ18" s="832"/>
      <c r="BA18" s="832"/>
      <c r="BB18" s="834"/>
      <c r="BC18" s="1471">
        <v>1</v>
      </c>
      <c r="BD18" s="1472">
        <v>0</v>
      </c>
      <c r="BE18" s="1472">
        <v>1</v>
      </c>
      <c r="BF18" s="1472">
        <v>2</v>
      </c>
      <c r="BG18" s="1472">
        <v>1</v>
      </c>
      <c r="BH18" s="1472">
        <v>1</v>
      </c>
      <c r="BI18" s="832"/>
      <c r="BJ18" s="832"/>
      <c r="BK18" s="1473">
        <v>0</v>
      </c>
      <c r="BL18" s="1474"/>
      <c r="BM18" s="1474"/>
      <c r="BN18" s="1474"/>
      <c r="BO18" s="1474"/>
      <c r="BP18" s="1474"/>
      <c r="BQ18" s="1474"/>
      <c r="BR18" s="1474"/>
      <c r="BS18" s="1474"/>
      <c r="BT18" s="1474"/>
    </row>
    <row r="19" ht="21.25" customHeight="1">
      <c r="A19" t="s" s="1490">
        <v>57</v>
      </c>
      <c r="B19" s="1492">
        <f>((W19+AF19+AO19+AX19+BG19)*100%)/(U19+W19+AD19+AF19+AM19+AO19+AV19+AX19+BE19+BG19)</f>
        <v>0.571428571428571</v>
      </c>
      <c r="C19" s="1452">
        <f>SUM(H19,L19,P19,T19,AA19,AC19,AJ19)</f>
        <v>0</v>
      </c>
      <c r="D19" s="264">
        <f>SUM(I19,M19,Q19,U19,AB19,AD19,AK19)</f>
        <v>0</v>
      </c>
      <c r="E19" s="950">
        <f>SUM(J19,N19,R19,AA19,AJ19)</f>
        <v>0</v>
      </c>
      <c r="F19" s="950">
        <f>SUM(K19,O19,S19,AB19,AK19)</f>
        <v>0</v>
      </c>
      <c r="G19" s="828"/>
      <c r="H19" s="825"/>
      <c r="I19" s="825"/>
      <c r="J19" s="827"/>
      <c r="K19" s="828"/>
      <c r="L19" s="825"/>
      <c r="M19" s="825"/>
      <c r="N19" s="827"/>
      <c r="O19" s="828"/>
      <c r="P19" s="825"/>
      <c r="Q19" s="825"/>
      <c r="R19" s="827"/>
      <c r="S19" s="1477">
        <v>0</v>
      </c>
      <c r="T19" s="825"/>
      <c r="U19" s="825"/>
      <c r="V19" s="825"/>
      <c r="W19" s="825"/>
      <c r="X19" s="825"/>
      <c r="Y19" s="825"/>
      <c r="Z19" s="825"/>
      <c r="AA19" s="827"/>
      <c r="AB19" s="828"/>
      <c r="AC19" s="825"/>
      <c r="AD19" s="825"/>
      <c r="AE19" s="825"/>
      <c r="AF19" s="825"/>
      <c r="AG19" s="825"/>
      <c r="AH19" s="825"/>
      <c r="AI19" s="825"/>
      <c r="AJ19" s="827"/>
      <c r="AK19" s="828"/>
      <c r="AL19" s="825"/>
      <c r="AM19" s="825"/>
      <c r="AN19" s="825"/>
      <c r="AO19" s="825"/>
      <c r="AP19" s="825"/>
      <c r="AQ19" s="825"/>
      <c r="AR19" s="825"/>
      <c r="AS19" s="827"/>
      <c r="AT19" s="828"/>
      <c r="AU19" s="825"/>
      <c r="AV19" s="825"/>
      <c r="AW19" s="825"/>
      <c r="AX19" s="825"/>
      <c r="AY19" s="825"/>
      <c r="AZ19" s="825"/>
      <c r="BA19" s="825"/>
      <c r="BB19" s="827"/>
      <c r="BC19" s="1477">
        <v>1</v>
      </c>
      <c r="BD19" s="1478">
        <v>0</v>
      </c>
      <c r="BE19" s="1478">
        <v>3</v>
      </c>
      <c r="BF19" s="825"/>
      <c r="BG19" s="1478">
        <v>4</v>
      </c>
      <c r="BH19" s="1478">
        <v>0</v>
      </c>
      <c r="BI19" s="825"/>
      <c r="BJ19" s="825"/>
      <c r="BK19" s="1479">
        <v>0</v>
      </c>
      <c r="BL19" s="1481"/>
      <c r="BM19" s="1481"/>
      <c r="BN19" s="1481"/>
      <c r="BO19" s="1481"/>
      <c r="BP19" s="1481"/>
      <c r="BQ19" s="1481"/>
      <c r="BR19" s="1481"/>
      <c r="BS19" s="1481"/>
      <c r="BT19" s="1481"/>
    </row>
    <row r="20" ht="21.25" customHeight="1">
      <c r="A20" t="s" s="1484">
        <v>65</v>
      </c>
      <c r="B20" s="787">
        <f>((W20+AF20+AO20+AX20+BG20)*100%)/(U20+W20+AD20+AF20+AM20+AO20+AV20+AX20+BE20+BG20)</f>
        <v>0.5</v>
      </c>
      <c r="C20" s="1466">
        <f>SUM(H20,L20,P20,T20,AA20,AC20,AJ20)</f>
        <v>0</v>
      </c>
      <c r="D20" s="246">
        <f>SUM(I20,M20,Q20,U20,AB20,AD20,AK20)</f>
        <v>1</v>
      </c>
      <c r="E20" s="246">
        <f>SUM(J20,N20,R20,AA20,AJ20)</f>
        <v>0</v>
      </c>
      <c r="F20" s="246">
        <f>SUM(K20,O20,S20,AB20,AK20)</f>
        <v>0</v>
      </c>
      <c r="G20" s="835"/>
      <c r="H20" s="832"/>
      <c r="I20" s="832"/>
      <c r="J20" s="834"/>
      <c r="K20" s="835"/>
      <c r="L20" s="832"/>
      <c r="M20" s="832"/>
      <c r="N20" s="834"/>
      <c r="O20" s="835"/>
      <c r="P20" s="832"/>
      <c r="Q20" s="832"/>
      <c r="R20" s="834"/>
      <c r="S20" s="1471">
        <v>0</v>
      </c>
      <c r="T20" s="832"/>
      <c r="U20" s="832"/>
      <c r="V20" s="832"/>
      <c r="W20" s="832"/>
      <c r="X20" s="832"/>
      <c r="Y20" s="832"/>
      <c r="Z20" s="832"/>
      <c r="AA20" s="834"/>
      <c r="AB20" s="1471">
        <v>0</v>
      </c>
      <c r="AC20" s="1472">
        <v>0</v>
      </c>
      <c r="AD20" s="1472">
        <v>1</v>
      </c>
      <c r="AE20" s="832"/>
      <c r="AF20" s="1472">
        <v>1</v>
      </c>
      <c r="AG20" s="1472">
        <v>1</v>
      </c>
      <c r="AH20" s="832"/>
      <c r="AI20" s="832"/>
      <c r="AJ20" s="1473">
        <v>0</v>
      </c>
      <c r="AK20" s="835"/>
      <c r="AL20" s="832"/>
      <c r="AM20" s="832"/>
      <c r="AN20" s="832"/>
      <c r="AO20" s="832"/>
      <c r="AP20" s="832"/>
      <c r="AQ20" s="832"/>
      <c r="AR20" s="832"/>
      <c r="AS20" s="834"/>
      <c r="AT20" s="835"/>
      <c r="AU20" s="832"/>
      <c r="AV20" s="832"/>
      <c r="AW20" s="832"/>
      <c r="AX20" s="832"/>
      <c r="AY20" s="832"/>
      <c r="AZ20" s="832"/>
      <c r="BA20" s="832"/>
      <c r="BB20" s="834"/>
      <c r="BC20" s="1471">
        <v>0</v>
      </c>
      <c r="BD20" s="1472">
        <v>0</v>
      </c>
      <c r="BE20" s="1472">
        <v>0</v>
      </c>
      <c r="BF20" s="1472">
        <v>0</v>
      </c>
      <c r="BG20" s="1472">
        <v>0</v>
      </c>
      <c r="BH20" s="1472">
        <v>0</v>
      </c>
      <c r="BI20" s="832"/>
      <c r="BJ20" s="832"/>
      <c r="BK20" s="1473">
        <v>0</v>
      </c>
      <c r="BL20" s="1474"/>
      <c r="BM20" s="1474"/>
      <c r="BN20" s="1474"/>
      <c r="BO20" s="1474"/>
      <c r="BP20" s="1474"/>
      <c r="BQ20" s="1474"/>
      <c r="BR20" s="1474"/>
      <c r="BS20" s="1474"/>
      <c r="BT20" s="1474"/>
    </row>
    <row r="21" ht="21.25" customHeight="1">
      <c r="A21" s="1496"/>
      <c r="B21" t="s" s="1497">
        <v>71</v>
      </c>
      <c r="C21" s="1498">
        <f>SUM(H21,L21,P21,T21,AA21,AC21,AJ21)</f>
        <v>37</v>
      </c>
      <c r="D21" s="1499">
        <f>SUM(I21,M21,Q21,U21,AB21,AD21,AK21)</f>
        <v>76</v>
      </c>
      <c r="E21" s="1499">
        <f>SUM(J21,N21,R21,AA21,AJ21)</f>
        <v>16</v>
      </c>
      <c r="F21" s="1499">
        <f>SUM(K21,O21,S21,AB21,AK21)</f>
        <v>53</v>
      </c>
      <c r="G21" s="1500"/>
      <c r="H21" s="1501"/>
      <c r="I21" s="1501"/>
      <c r="J21" s="1502"/>
      <c r="K21" s="1500"/>
      <c r="L21" s="1501"/>
      <c r="M21" s="1501"/>
      <c r="N21" s="1502"/>
      <c r="O21" s="1500"/>
      <c r="P21" s="1501"/>
      <c r="Q21" s="1501"/>
      <c r="R21" s="1502"/>
      <c r="S21" s="1503">
        <f>SUM(S3:S20)</f>
        <v>14</v>
      </c>
      <c r="T21" s="1504">
        <f>SUM(T3:T20)</f>
        <v>8</v>
      </c>
      <c r="U21" s="1504">
        <f>SUM(U3:U20)</f>
        <v>18</v>
      </c>
      <c r="V21" s="1504">
        <f>SUM(V3:V20)</f>
        <v>6</v>
      </c>
      <c r="W21" s="1504">
        <f>SUM(W3:W20)</f>
        <v>28</v>
      </c>
      <c r="X21" s="1504">
        <f>SUM(X3:X20)</f>
        <v>24</v>
      </c>
      <c r="Y21" s="1504">
        <f>SUM(Y3:Y20)</f>
        <v>2</v>
      </c>
      <c r="Z21" s="1504">
        <f>SUM(Z3:Z20)</f>
        <v>1</v>
      </c>
      <c r="AA21" s="1505">
        <f>SUM(AA3:AA20)</f>
        <v>10</v>
      </c>
      <c r="AB21" s="1503">
        <f>SUM(AB3:AB20)</f>
        <v>26</v>
      </c>
      <c r="AC21" s="1504">
        <f>SUM(AC3:AC20)</f>
        <v>13</v>
      </c>
      <c r="AD21" s="1504">
        <f>SUM(AD3:AD20)</f>
        <v>19</v>
      </c>
      <c r="AE21" s="1504">
        <f>SUM(AE3:AE20)</f>
        <v>7</v>
      </c>
      <c r="AF21" s="1504">
        <f>SUM(AF3:AF20)</f>
        <v>43</v>
      </c>
      <c r="AG21" s="1504">
        <f>SUM(AG3:AG20)</f>
        <v>32</v>
      </c>
      <c r="AH21" s="1504">
        <f>SUM(AH3:AH20)</f>
        <v>2</v>
      </c>
      <c r="AI21" s="1504">
        <f>SUM(AI3:AI20)</f>
        <v>1</v>
      </c>
      <c r="AJ21" s="1505">
        <f>SUM(AJ3:AJ20)</f>
        <v>6</v>
      </c>
      <c r="AK21" s="1503">
        <f>SUM(AK4:AK20)</f>
        <v>13</v>
      </c>
      <c r="AL21" s="1504">
        <f>SUM(AL4:AL20)</f>
        <v>7</v>
      </c>
      <c r="AM21" s="1504">
        <f>SUM(AM4:AM20)</f>
        <v>15</v>
      </c>
      <c r="AN21" s="1504">
        <f>SUM(AN4:AN20)</f>
        <v>2</v>
      </c>
      <c r="AO21" s="1504">
        <f>SUM(AO4:AO20)</f>
        <v>23</v>
      </c>
      <c r="AP21" s="1504">
        <f>SUM(AP4:AP20)</f>
        <v>15</v>
      </c>
      <c r="AQ21" s="1504">
        <f>SUM(AQ4:AQ20)</f>
        <v>9</v>
      </c>
      <c r="AR21" s="1504">
        <f>SUM(AR4:AR20)</f>
        <v>7</v>
      </c>
      <c r="AS21" s="1505">
        <f>SUM(AS4:AS20)</f>
        <v>12</v>
      </c>
      <c r="AT21" s="1503">
        <f>SUM(AT4:AT20)</f>
        <v>15</v>
      </c>
      <c r="AU21" s="1504">
        <f>SUM(AU4:AU20)</f>
        <v>5</v>
      </c>
      <c r="AV21" s="1504">
        <f>SUM(AV4:AV20)</f>
        <v>14</v>
      </c>
      <c r="AW21" s="1504">
        <f>SUM(AW4:AW20)</f>
        <v>4</v>
      </c>
      <c r="AX21" s="1504">
        <f>SUM(AX4:AX20)</f>
        <v>27</v>
      </c>
      <c r="AY21" s="1504">
        <f>SUM(AY4:AY20)</f>
        <v>22</v>
      </c>
      <c r="AZ21" s="1504">
        <f>SUM(AZ4:AZ20)</f>
        <v>2</v>
      </c>
      <c r="BA21" s="1504">
        <f>SUM(BA4:BA20)</f>
        <v>2</v>
      </c>
      <c r="BB21" s="1505">
        <f>SUM(BB4:BB20)</f>
        <v>7</v>
      </c>
      <c r="BC21" s="1503">
        <f>SUM(BC4:BC20)</f>
        <v>19</v>
      </c>
      <c r="BD21" s="1504">
        <f>SUM(BD4:BD20)</f>
        <v>5</v>
      </c>
      <c r="BE21" s="1504">
        <f>SUM(BE4:BE20)</f>
        <v>18</v>
      </c>
      <c r="BF21" s="1504">
        <f>SUM(BF4:BF20)</f>
        <v>8</v>
      </c>
      <c r="BG21" s="1504">
        <f>SUM(BG4:BG20)</f>
        <v>23</v>
      </c>
      <c r="BH21" s="1504">
        <f>SUM(BH4:BH20)</f>
        <v>8</v>
      </c>
      <c r="BI21" s="1504">
        <f>SUM(BI4:BI20)</f>
        <v>5</v>
      </c>
      <c r="BJ21" s="1504">
        <f>SUM(BJ4:BJ20)</f>
        <v>5</v>
      </c>
      <c r="BK21" s="1505">
        <f>SUM(BK4:BK20)</f>
        <v>9</v>
      </c>
      <c r="BL21" s="1506"/>
      <c r="BM21" s="1506"/>
      <c r="BN21" s="1506"/>
      <c r="BO21" s="1506"/>
      <c r="BP21" s="1506"/>
      <c r="BQ21" s="1506"/>
      <c r="BR21" s="1506"/>
      <c r="BS21" s="1506"/>
      <c r="BT21" s="1506"/>
    </row>
    <row r="22" ht="21.25" customHeight="1">
      <c r="A22" s="1507"/>
      <c r="B22" s="1508"/>
      <c r="C22" t="s" s="1509">
        <v>40</v>
      </c>
      <c r="D22" t="s" s="1510">
        <v>165</v>
      </c>
      <c r="E22" t="s" s="1510">
        <v>76</v>
      </c>
      <c r="F22" t="s" s="1511">
        <v>82</v>
      </c>
      <c r="G22" t="s" s="1512">
        <v>40</v>
      </c>
      <c r="H22" t="s" s="1510">
        <v>165</v>
      </c>
      <c r="I22" t="s" s="1510">
        <v>76</v>
      </c>
      <c r="J22" t="s" s="1510">
        <v>82</v>
      </c>
      <c r="K22" t="s" s="1510">
        <v>40</v>
      </c>
      <c r="L22" t="s" s="1510">
        <v>165</v>
      </c>
      <c r="M22" t="s" s="1510">
        <v>76</v>
      </c>
      <c r="N22" t="s" s="1510">
        <v>82</v>
      </c>
      <c r="O22" t="s" s="1510">
        <v>40</v>
      </c>
      <c r="P22" t="s" s="1510">
        <v>165</v>
      </c>
      <c r="Q22" t="s" s="1510">
        <v>76</v>
      </c>
      <c r="R22" t="s" s="1510">
        <v>82</v>
      </c>
      <c r="S22" t="s" s="1513">
        <v>40</v>
      </c>
      <c r="T22" t="s" s="1513">
        <v>165</v>
      </c>
      <c r="U22" t="s" s="1513">
        <v>76</v>
      </c>
      <c r="V22" t="s" s="1513">
        <v>79</v>
      </c>
      <c r="W22" t="s" s="1513">
        <v>80</v>
      </c>
      <c r="X22" s="1514"/>
      <c r="Y22" s="1514"/>
      <c r="Z22" t="s" s="1513">
        <v>81</v>
      </c>
      <c r="AA22" t="s" s="1513">
        <v>82</v>
      </c>
      <c r="AB22" t="s" s="1513">
        <v>40</v>
      </c>
      <c r="AC22" t="s" s="1513">
        <v>165</v>
      </c>
      <c r="AD22" t="s" s="1513">
        <v>76</v>
      </c>
      <c r="AE22" t="s" s="1513">
        <v>79</v>
      </c>
      <c r="AF22" t="s" s="1513">
        <v>80</v>
      </c>
      <c r="AG22" s="1514"/>
      <c r="AH22" s="1514"/>
      <c r="AI22" t="s" s="1513">
        <v>81</v>
      </c>
      <c r="AJ22" t="s" s="1513">
        <v>82</v>
      </c>
      <c r="AK22" t="s" s="1513">
        <v>40</v>
      </c>
      <c r="AL22" t="s" s="1513">
        <v>165</v>
      </c>
      <c r="AM22" t="s" s="1513">
        <v>76</v>
      </c>
      <c r="AN22" t="s" s="1513">
        <v>79</v>
      </c>
      <c r="AO22" t="s" s="1513">
        <v>80</v>
      </c>
      <c r="AP22" s="1514"/>
      <c r="AQ22" s="1514"/>
      <c r="AR22" t="s" s="1513">
        <v>81</v>
      </c>
      <c r="AS22" t="s" s="1513">
        <v>82</v>
      </c>
      <c r="AT22" t="s" s="1513">
        <v>40</v>
      </c>
      <c r="AU22" t="s" s="1513">
        <v>165</v>
      </c>
      <c r="AV22" t="s" s="1513">
        <v>76</v>
      </c>
      <c r="AW22" t="s" s="1513">
        <v>79</v>
      </c>
      <c r="AX22" t="s" s="1513">
        <v>80</v>
      </c>
      <c r="AY22" s="1514"/>
      <c r="AZ22" s="1514"/>
      <c r="BA22" t="s" s="1513">
        <v>81</v>
      </c>
      <c r="BB22" t="s" s="1513">
        <v>82</v>
      </c>
      <c r="BC22" t="s" s="1513">
        <v>40</v>
      </c>
      <c r="BD22" t="s" s="1513">
        <v>165</v>
      </c>
      <c r="BE22" t="s" s="1513">
        <v>76</v>
      </c>
      <c r="BF22" t="s" s="1513">
        <v>79</v>
      </c>
      <c r="BG22" t="s" s="1513">
        <v>80</v>
      </c>
      <c r="BH22" t="s" s="1513">
        <v>77</v>
      </c>
      <c r="BI22" t="s" s="1513">
        <v>78</v>
      </c>
      <c r="BJ22" t="s" s="1515">
        <v>81</v>
      </c>
      <c r="BK22" t="s" s="1513">
        <v>82</v>
      </c>
      <c r="BL22" s="1516"/>
      <c r="BM22" s="1517"/>
      <c r="BN22" s="1517"/>
      <c r="BO22" s="1517"/>
      <c r="BP22" s="1517"/>
      <c r="BQ22" s="1517"/>
      <c r="BR22" s="1517"/>
      <c r="BS22" s="1517"/>
      <c r="BT22" s="1517"/>
    </row>
    <row r="23" ht="21.25" customHeight="1">
      <c r="A23" t="s" s="1484">
        <v>311</v>
      </c>
      <c r="B23" s="1518">
        <f>((AA23+AJ23+AS23+BB23+BK23)*100%)/(V23+AE23+AN23+AW23+BF23)</f>
        <v>0.206185567010309</v>
      </c>
      <c r="C23" s="1519">
        <f>SUM(H23,L23,P23,T23,AA23,AC23,AJ23)</f>
        <v>21</v>
      </c>
      <c r="D23" s="1520">
        <f>SUM(I23,M23,Q23,U23,AB23,AD23,AK23)</f>
        <v>4</v>
      </c>
      <c r="E23" s="1521">
        <f>SUM(J23,N23,R23,AA23,AJ23)</f>
        <v>34</v>
      </c>
      <c r="F23" s="1520">
        <f>SUM(K23,O23,S23,AB23,AK23)</f>
        <v>1</v>
      </c>
      <c r="G23" s="1522">
        <v>0</v>
      </c>
      <c r="H23" s="1472">
        <v>3</v>
      </c>
      <c r="I23" s="1472">
        <v>0</v>
      </c>
      <c r="J23" s="1473">
        <v>10</v>
      </c>
      <c r="K23" s="1471">
        <v>0</v>
      </c>
      <c r="L23" s="1472">
        <v>0</v>
      </c>
      <c r="M23" s="1472">
        <v>0</v>
      </c>
      <c r="N23" s="1473">
        <v>3</v>
      </c>
      <c r="O23" s="1471">
        <v>0</v>
      </c>
      <c r="P23" s="1472">
        <v>0</v>
      </c>
      <c r="Q23" s="1472">
        <v>0</v>
      </c>
      <c r="R23" s="1473">
        <v>4</v>
      </c>
      <c r="S23" s="1523">
        <v>0</v>
      </c>
      <c r="T23" s="1524">
        <v>0</v>
      </c>
      <c r="U23" s="1524">
        <v>1</v>
      </c>
      <c r="V23" s="1524">
        <v>35</v>
      </c>
      <c r="W23" s="1524">
        <v>27</v>
      </c>
      <c r="X23" s="1525"/>
      <c r="Y23" s="1525"/>
      <c r="Z23" s="1526">
        <f>(AA23*100%)/V23</f>
        <v>0.228571428571429</v>
      </c>
      <c r="AA23" s="1527">
        <v>8</v>
      </c>
      <c r="AB23" s="1523">
        <v>0</v>
      </c>
      <c r="AC23" s="1524">
        <v>1</v>
      </c>
      <c r="AD23" s="1524">
        <v>2</v>
      </c>
      <c r="AE23" s="1524">
        <v>35</v>
      </c>
      <c r="AF23" s="1524">
        <v>26</v>
      </c>
      <c r="AG23" s="1525"/>
      <c r="AH23" s="1525"/>
      <c r="AI23" s="1526">
        <f>(AJ23*100%)/AE23</f>
        <v>0.257142857142857</v>
      </c>
      <c r="AJ23" s="1527">
        <v>9</v>
      </c>
      <c r="AK23" s="1523">
        <v>1</v>
      </c>
      <c r="AL23" s="1524">
        <v>2</v>
      </c>
      <c r="AM23" s="1524">
        <v>0</v>
      </c>
      <c r="AN23" s="1524">
        <v>27</v>
      </c>
      <c r="AO23" s="1524">
        <v>24</v>
      </c>
      <c r="AP23" s="1525"/>
      <c r="AQ23" s="1525"/>
      <c r="AR23" s="1526">
        <f>(AS23*100%)/AN23</f>
        <v>0.111111111111111</v>
      </c>
      <c r="AS23" s="1527">
        <v>3</v>
      </c>
      <c r="AT23" s="1528"/>
      <c r="AU23" s="1525"/>
      <c r="AV23" s="1525"/>
      <c r="AW23" s="1525"/>
      <c r="AX23" s="1525"/>
      <c r="AY23" s="1525"/>
      <c r="AZ23" s="1525"/>
      <c r="BA23" s="1525"/>
      <c r="BB23" s="1529"/>
      <c r="BC23" s="1528"/>
      <c r="BD23" s="1525"/>
      <c r="BE23" s="1530"/>
      <c r="BF23" s="1531"/>
      <c r="BG23" s="1532"/>
      <c r="BH23" s="1525"/>
      <c r="BI23" s="1525"/>
      <c r="BJ23" s="833">
        <f>(BK23*100%)/BF23</f>
      </c>
      <c r="BK23" s="1529"/>
      <c r="BL23" s="835"/>
      <c r="BM23" s="832"/>
      <c r="BN23" s="832"/>
      <c r="BO23" s="832"/>
      <c r="BP23" s="832"/>
      <c r="BQ23" s="832"/>
      <c r="BR23" s="832"/>
      <c r="BS23" s="832"/>
      <c r="BT23" s="834"/>
    </row>
    <row r="24" ht="21.25" customHeight="1">
      <c r="A24" t="s" s="1490">
        <v>83</v>
      </c>
      <c r="B24" s="1533">
        <f>((AA24+AJ24+AS24+BB24+BK24)*100%)/(V24+AE24+AN24+AW24+BF24)</f>
        <v>0.439024390243902</v>
      </c>
      <c r="C24" s="1534">
        <f>SUM(H24,L24,P24,T24,AA24,AC24,AJ24)</f>
        <v>3</v>
      </c>
      <c r="D24" s="1535">
        <f>SUM(I24,M24,Q24,U24,AB24,AD24,AK24)</f>
        <v>2</v>
      </c>
      <c r="E24" s="1536">
        <f>SUM(J24,N24,R24,AA24,AJ24)</f>
        <v>17</v>
      </c>
      <c r="F24" s="1535">
        <f>SUM(K24,O24,S24,AB24,AK24)</f>
        <v>1</v>
      </c>
      <c r="G24" s="1537">
        <v>0</v>
      </c>
      <c r="H24" s="1478">
        <v>2</v>
      </c>
      <c r="I24" s="1478">
        <v>0</v>
      </c>
      <c r="J24" s="1479">
        <v>5</v>
      </c>
      <c r="K24" s="1477">
        <v>0</v>
      </c>
      <c r="L24" s="1478">
        <v>1</v>
      </c>
      <c r="M24" s="1478">
        <v>0</v>
      </c>
      <c r="N24" s="1479">
        <v>4</v>
      </c>
      <c r="O24" s="1477">
        <v>1</v>
      </c>
      <c r="P24" s="1478">
        <v>0</v>
      </c>
      <c r="Q24" s="1478">
        <v>2</v>
      </c>
      <c r="R24" s="1479">
        <v>8</v>
      </c>
      <c r="S24" s="828"/>
      <c r="T24" s="825"/>
      <c r="U24" s="825"/>
      <c r="V24" s="825"/>
      <c r="W24" s="825"/>
      <c r="X24" s="825"/>
      <c r="Y24" s="825"/>
      <c r="Z24" s="825"/>
      <c r="AA24" s="827"/>
      <c r="AB24" s="828"/>
      <c r="AC24" s="825"/>
      <c r="AD24" s="825"/>
      <c r="AE24" s="825"/>
      <c r="AF24" s="825"/>
      <c r="AG24" s="825"/>
      <c r="AH24" s="825"/>
      <c r="AI24" s="825"/>
      <c r="AJ24" s="827"/>
      <c r="AK24" s="828"/>
      <c r="AL24" s="825"/>
      <c r="AM24" s="825"/>
      <c r="AN24" s="825"/>
      <c r="AO24" s="825"/>
      <c r="AP24" s="825"/>
      <c r="AQ24" s="825"/>
      <c r="AR24" s="825"/>
      <c r="AS24" s="827"/>
      <c r="AT24" s="828"/>
      <c r="AU24" s="825"/>
      <c r="AV24" s="825"/>
      <c r="AW24" s="825"/>
      <c r="AX24" s="825"/>
      <c r="AY24" s="825"/>
      <c r="AZ24" s="825"/>
      <c r="BA24" s="825"/>
      <c r="BB24" s="827"/>
      <c r="BC24" s="1477">
        <v>1</v>
      </c>
      <c r="BD24" s="1478">
        <v>0</v>
      </c>
      <c r="BE24" s="1478">
        <v>6</v>
      </c>
      <c r="BF24" s="1538">
        <v>41</v>
      </c>
      <c r="BG24" s="1478">
        <v>23</v>
      </c>
      <c r="BH24" s="1478">
        <v>6</v>
      </c>
      <c r="BI24" s="1478">
        <v>6</v>
      </c>
      <c r="BJ24" s="826">
        <f>(BK24*100%)/BF24</f>
        <v>0.439024390243902</v>
      </c>
      <c r="BK24" s="1479">
        <v>18</v>
      </c>
      <c r="BL24" s="828"/>
      <c r="BM24" s="825"/>
      <c r="BN24" s="825"/>
      <c r="BO24" s="825"/>
      <c r="BP24" s="825"/>
      <c r="BQ24" s="825"/>
      <c r="BR24" s="825"/>
      <c r="BS24" s="825"/>
      <c r="BT24" s="827"/>
    </row>
    <row r="25" ht="21.25" customHeight="1">
      <c r="A25" t="s" s="1484">
        <v>86</v>
      </c>
      <c r="B25" s="1518">
        <f>((AA25+AJ25+AS25+BB25+BK25)*100%)/(V25+AE25+AN25+AW25+BF25)</f>
        <v>0</v>
      </c>
      <c r="C25" s="1539"/>
      <c r="D25" s="1540"/>
      <c r="E25" s="1540"/>
      <c r="F25" s="1540"/>
      <c r="G25" s="1541"/>
      <c r="H25" s="1542"/>
      <c r="I25" s="1542"/>
      <c r="J25" s="1543"/>
      <c r="K25" s="1544"/>
      <c r="L25" s="1542"/>
      <c r="M25" s="1542"/>
      <c r="N25" s="1543"/>
      <c r="O25" s="1544"/>
      <c r="P25" s="1542"/>
      <c r="Q25" s="1542"/>
      <c r="R25" s="1543"/>
      <c r="S25" s="835"/>
      <c r="T25" s="832"/>
      <c r="U25" s="832"/>
      <c r="V25" s="832"/>
      <c r="W25" s="832"/>
      <c r="X25" s="832"/>
      <c r="Y25" s="832"/>
      <c r="Z25" s="832"/>
      <c r="AA25" s="834"/>
      <c r="AB25" s="835"/>
      <c r="AC25" s="832"/>
      <c r="AD25" s="832"/>
      <c r="AE25" s="832"/>
      <c r="AF25" s="832"/>
      <c r="AG25" s="832"/>
      <c r="AH25" s="832"/>
      <c r="AI25" s="832"/>
      <c r="AJ25" s="834"/>
      <c r="AK25" s="835"/>
      <c r="AL25" s="832"/>
      <c r="AM25" s="832"/>
      <c r="AN25" s="832"/>
      <c r="AO25" s="832"/>
      <c r="AP25" s="832"/>
      <c r="AQ25" s="832"/>
      <c r="AR25" s="832"/>
      <c r="AS25" s="834"/>
      <c r="AT25" s="1471">
        <v>0</v>
      </c>
      <c r="AU25" s="1472">
        <v>0</v>
      </c>
      <c r="AV25" s="1472">
        <v>0</v>
      </c>
      <c r="AW25" s="1472">
        <v>6</v>
      </c>
      <c r="AX25" s="1472">
        <v>6</v>
      </c>
      <c r="AY25" s="832"/>
      <c r="AZ25" s="832"/>
      <c r="BA25" s="833">
        <f>(BB25*100%)/AW25</f>
        <v>0</v>
      </c>
      <c r="BB25" s="1473">
        <v>0</v>
      </c>
      <c r="BC25" s="835"/>
      <c r="BD25" s="832"/>
      <c r="BE25" s="832"/>
      <c r="BF25" s="832"/>
      <c r="BG25" s="832"/>
      <c r="BH25" s="832"/>
      <c r="BI25" s="832"/>
      <c r="BJ25" s="833">
        <f>(BK25*100%)/BF25</f>
      </c>
      <c r="BK25" s="834"/>
      <c r="BL25" s="835"/>
      <c r="BM25" s="832"/>
      <c r="BN25" s="832"/>
      <c r="BO25" s="832"/>
      <c r="BP25" s="832"/>
      <c r="BQ25" s="832"/>
      <c r="BR25" s="832"/>
      <c r="BS25" s="832"/>
      <c r="BT25" s="834"/>
    </row>
    <row r="26" ht="21.25" customHeight="1">
      <c r="A26" t="s" s="1490">
        <v>267</v>
      </c>
      <c r="B26" s="1533">
        <f>((AA26+AJ26+AS26+BB26+BK26)*100%)/(V26+AE26+AN26+AW26+BF26)</f>
        <v>0.208333333333333</v>
      </c>
      <c r="C26" s="1539"/>
      <c r="D26" s="1540"/>
      <c r="E26" s="1540"/>
      <c r="F26" s="1540"/>
      <c r="G26" s="1545"/>
      <c r="H26" s="1546"/>
      <c r="I26" s="1546"/>
      <c r="J26" s="1547"/>
      <c r="K26" s="1548"/>
      <c r="L26" s="1546"/>
      <c r="M26" s="1546"/>
      <c r="N26" s="1547"/>
      <c r="O26" s="1548"/>
      <c r="P26" s="1546"/>
      <c r="Q26" s="1546"/>
      <c r="R26" s="1547"/>
      <c r="S26" s="1477">
        <v>0</v>
      </c>
      <c r="T26" s="1478">
        <v>0</v>
      </c>
      <c r="U26" s="1478">
        <v>0</v>
      </c>
      <c r="V26" s="1478">
        <v>6</v>
      </c>
      <c r="W26" s="1478">
        <v>4</v>
      </c>
      <c r="X26" s="825"/>
      <c r="Y26" s="825"/>
      <c r="Z26" s="826">
        <f>(AA26*100%)/V26</f>
        <v>0.333333333333333</v>
      </c>
      <c r="AA26" s="1479">
        <v>2</v>
      </c>
      <c r="AB26" s="828"/>
      <c r="AC26" s="825"/>
      <c r="AD26" s="825"/>
      <c r="AE26" s="825"/>
      <c r="AF26" s="825"/>
      <c r="AG26" s="825"/>
      <c r="AH26" s="825"/>
      <c r="AI26" s="825"/>
      <c r="AJ26" s="827"/>
      <c r="AK26" s="1477">
        <v>0</v>
      </c>
      <c r="AL26" s="1478">
        <v>0</v>
      </c>
      <c r="AM26" s="1478">
        <v>1</v>
      </c>
      <c r="AN26" s="1478">
        <v>15</v>
      </c>
      <c r="AO26" s="1478">
        <v>10</v>
      </c>
      <c r="AP26" s="825"/>
      <c r="AQ26" s="825"/>
      <c r="AR26" s="826">
        <f>(AS26*100%)/AN26</f>
        <v>0.333333333333333</v>
      </c>
      <c r="AS26" s="1479">
        <v>5</v>
      </c>
      <c r="AT26" s="1477">
        <v>0</v>
      </c>
      <c r="AU26" s="1478">
        <v>1</v>
      </c>
      <c r="AV26" s="1478">
        <v>1</v>
      </c>
      <c r="AW26" s="1478">
        <v>27</v>
      </c>
      <c r="AX26" s="1478">
        <v>24</v>
      </c>
      <c r="AY26" s="825"/>
      <c r="AZ26" s="825"/>
      <c r="BA26" s="826">
        <f>(BB26*100%)/AW26</f>
        <v>0.111111111111111</v>
      </c>
      <c r="BB26" s="1479">
        <v>3</v>
      </c>
      <c r="BC26" s="828"/>
      <c r="BD26" s="825"/>
      <c r="BE26" s="825"/>
      <c r="BF26" s="825"/>
      <c r="BG26" s="825"/>
      <c r="BH26" s="825"/>
      <c r="BI26" s="825"/>
      <c r="BJ26" s="826">
        <f>(BK26*100%)/BF26</f>
      </c>
      <c r="BK26" s="827"/>
      <c r="BL26" s="828"/>
      <c r="BM26" s="825"/>
      <c r="BN26" s="825"/>
      <c r="BO26" s="825"/>
      <c r="BP26" s="825"/>
      <c r="BQ26" s="825"/>
      <c r="BR26" s="825"/>
      <c r="BS26" s="825"/>
      <c r="BT26" s="827"/>
    </row>
  </sheetData>
  <mergeCells count="27">
    <mergeCell ref="O18:P18"/>
    <mergeCell ref="G1:J1"/>
    <mergeCell ref="K1:N1"/>
    <mergeCell ref="O1:R1"/>
    <mergeCell ref="G3:J3"/>
    <mergeCell ref="K3:N3"/>
    <mergeCell ref="O3:R3"/>
    <mergeCell ref="G4:J4"/>
    <mergeCell ref="K4:N4"/>
    <mergeCell ref="G10:J10"/>
    <mergeCell ref="K10:N10"/>
    <mergeCell ref="K18:N18"/>
    <mergeCell ref="G18:J18"/>
    <mergeCell ref="G17:J17"/>
    <mergeCell ref="K16:N16"/>
    <mergeCell ref="G16:J16"/>
    <mergeCell ref="O5:R5"/>
    <mergeCell ref="O8:R8"/>
    <mergeCell ref="O9:R9"/>
    <mergeCell ref="P13:R13"/>
    <mergeCell ref="O14:R14"/>
    <mergeCell ref="O16:R16"/>
    <mergeCell ref="S1:AA1"/>
    <mergeCell ref="AB1:AJ1"/>
    <mergeCell ref="AK1:AS1"/>
    <mergeCell ref="AT1:BB1"/>
    <mergeCell ref="BC1:BK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Q29"/>
  <sheetViews>
    <sheetView workbookViewId="0" showGridLines="0" defaultGridColor="1">
      <pane topLeftCell="D1" xSplit="3" ySplit="0" activePane="topRight" state="frozen"/>
    </sheetView>
  </sheetViews>
  <sheetFormatPr defaultColWidth="16.3333" defaultRowHeight="19.9" customHeight="1" outlineLevelRow="0" outlineLevelCol="0"/>
  <cols>
    <col min="1" max="2" width="16.3516" style="1915" customWidth="1"/>
    <col min="3" max="3" width="16.5" style="1915" customWidth="1"/>
    <col min="4" max="43" width="16.3516" style="1915" customWidth="1"/>
    <col min="44" max="16384" width="16.3516" style="1915" customWidth="1"/>
  </cols>
  <sheetData>
    <row r="1" ht="21.4" customHeight="1">
      <c r="A1" t="s" s="521">
        <v>415</v>
      </c>
      <c r="B1" t="s" s="522">
        <v>84</v>
      </c>
      <c r="C1" t="s" s="1333">
        <v>179</v>
      </c>
      <c r="D1" t="s" s="1334">
        <v>180</v>
      </c>
      <c r="E1" s="1335"/>
      <c r="F1" t="s" s="1334">
        <v>181</v>
      </c>
      <c r="G1" s="1335"/>
      <c r="H1" t="s" s="1334">
        <v>182</v>
      </c>
      <c r="I1" s="1335"/>
      <c r="J1" t="s" s="1334">
        <v>183</v>
      </c>
      <c r="K1" s="1335"/>
      <c r="L1" t="s" s="1334">
        <v>184</v>
      </c>
      <c r="M1" s="1335"/>
      <c r="N1" t="s" s="1334">
        <v>185</v>
      </c>
      <c r="O1" s="1335"/>
      <c r="P1" t="s" s="1334">
        <v>186</v>
      </c>
      <c r="Q1" s="1335"/>
      <c r="R1" t="s" s="1334">
        <v>187</v>
      </c>
      <c r="S1" s="1335"/>
      <c r="T1" t="s" s="1334">
        <v>188</v>
      </c>
      <c r="U1" s="1335"/>
      <c r="V1" s="1761"/>
      <c r="W1" s="1335"/>
      <c r="X1" s="1762"/>
      <c r="Y1" s="1335"/>
      <c r="Z1" s="1762"/>
      <c r="AA1" s="1335"/>
      <c r="AB1" s="1762"/>
      <c r="AC1" s="1335"/>
      <c r="AD1" s="1762"/>
      <c r="AE1" s="1335"/>
      <c r="AF1" s="1762"/>
      <c r="AG1" s="1335"/>
      <c r="AH1" s="1762"/>
      <c r="AI1" s="1335"/>
      <c r="AJ1" s="1762"/>
      <c r="AK1" s="1335"/>
      <c r="AL1" s="1762"/>
      <c r="AM1" s="1335"/>
      <c r="AN1" s="1762"/>
      <c r="AO1" s="1335"/>
      <c r="AP1" s="1762"/>
      <c r="AQ1" s="1335"/>
    </row>
    <row r="2" ht="21.4" customHeight="1">
      <c r="A2" s="533"/>
      <c r="B2" s="534"/>
      <c r="C2" t="s" s="1341">
        <v>194</v>
      </c>
      <c r="D2" s="1342"/>
      <c r="E2" s="1343"/>
      <c r="F2" s="1342"/>
      <c r="G2" s="1343"/>
      <c r="H2" s="1344"/>
      <c r="I2" s="1733"/>
      <c r="J2" s="1344"/>
      <c r="K2" s="1733"/>
      <c r="L2" s="1344"/>
      <c r="M2" s="1733"/>
      <c r="N2" s="1344"/>
      <c r="O2" s="1733"/>
      <c r="P2" s="1344"/>
      <c r="Q2" s="1733"/>
      <c r="R2" s="1344"/>
      <c r="S2" s="1733"/>
      <c r="T2" s="1344"/>
      <c r="U2" s="1733"/>
      <c r="V2" s="1764"/>
      <c r="W2" s="1733"/>
      <c r="X2" s="1344"/>
      <c r="Y2" s="1733"/>
      <c r="Z2" s="1344"/>
      <c r="AA2" s="1733"/>
      <c r="AB2" s="1344"/>
      <c r="AC2" s="1733"/>
      <c r="AD2" s="1344"/>
      <c r="AE2" s="1733"/>
      <c r="AF2" s="1344"/>
      <c r="AG2" s="1733"/>
      <c r="AH2" s="1344"/>
      <c r="AI2" s="1733"/>
      <c r="AJ2" s="1344"/>
      <c r="AK2" s="1733"/>
      <c r="AL2" s="1344"/>
      <c r="AM2" s="1733"/>
      <c r="AN2" s="1344"/>
      <c r="AO2" s="1733"/>
      <c r="AP2" s="1344"/>
      <c r="AQ2" s="1733"/>
    </row>
    <row r="3" ht="21.4" customHeight="1">
      <c r="A3" t="s" s="545">
        <v>109</v>
      </c>
      <c r="B3" s="546"/>
      <c r="C3" t="s" s="1349">
        <v>203</v>
      </c>
      <c r="D3" t="s" s="545">
        <v>204</v>
      </c>
      <c r="E3" t="s" s="1349">
        <v>205</v>
      </c>
      <c r="F3" t="s" s="545">
        <v>204</v>
      </c>
      <c r="G3" t="s" s="1349">
        <v>205</v>
      </c>
      <c r="H3" t="s" s="1350">
        <v>204</v>
      </c>
      <c r="I3" t="s" s="1736">
        <v>205</v>
      </c>
      <c r="J3" t="s" s="1350">
        <v>204</v>
      </c>
      <c r="K3" t="s" s="1736">
        <v>205</v>
      </c>
      <c r="L3" t="s" s="1350">
        <v>204</v>
      </c>
      <c r="M3" t="s" s="1736">
        <v>205</v>
      </c>
      <c r="N3" t="s" s="1350">
        <v>204</v>
      </c>
      <c r="O3" t="s" s="1736">
        <v>205</v>
      </c>
      <c r="P3" t="s" s="1350">
        <v>204</v>
      </c>
      <c r="Q3" t="s" s="1736">
        <v>205</v>
      </c>
      <c r="R3" t="s" s="1350">
        <v>204</v>
      </c>
      <c r="S3" t="s" s="1736">
        <v>205</v>
      </c>
      <c r="T3" t="s" s="1350">
        <v>204</v>
      </c>
      <c r="U3" t="s" s="1736">
        <v>205</v>
      </c>
      <c r="V3" t="s" s="1350">
        <v>204</v>
      </c>
      <c r="W3" t="s" s="1736">
        <v>205</v>
      </c>
      <c r="X3" t="s" s="1350">
        <v>204</v>
      </c>
      <c r="Y3" t="s" s="1736">
        <v>205</v>
      </c>
      <c r="Z3" t="s" s="1350">
        <v>204</v>
      </c>
      <c r="AA3" t="s" s="1736">
        <v>205</v>
      </c>
      <c r="AB3" t="s" s="1350">
        <v>204</v>
      </c>
      <c r="AC3" t="s" s="1736">
        <v>205</v>
      </c>
      <c r="AD3" t="s" s="1350">
        <v>204</v>
      </c>
      <c r="AE3" t="s" s="1736">
        <v>205</v>
      </c>
      <c r="AF3" t="s" s="1350">
        <v>204</v>
      </c>
      <c r="AG3" t="s" s="1736">
        <v>205</v>
      </c>
      <c r="AH3" t="s" s="1350">
        <v>204</v>
      </c>
      <c r="AI3" t="s" s="1736">
        <v>205</v>
      </c>
      <c r="AJ3" t="s" s="1350">
        <v>204</v>
      </c>
      <c r="AK3" t="s" s="1736">
        <v>205</v>
      </c>
      <c r="AL3" t="s" s="1350">
        <v>204</v>
      </c>
      <c r="AM3" t="s" s="1736">
        <v>205</v>
      </c>
      <c r="AN3" t="s" s="1350">
        <v>204</v>
      </c>
      <c r="AO3" t="s" s="1736">
        <v>205</v>
      </c>
      <c r="AP3" t="s" s="1350">
        <v>204</v>
      </c>
      <c r="AQ3" t="s" s="1736">
        <v>205</v>
      </c>
    </row>
    <row r="4" ht="20.1" customHeight="1">
      <c r="A4" s="1354">
        <f>SUM(D4:U4)</f>
        <v>0</v>
      </c>
      <c r="B4" t="s" s="556">
        <v>206</v>
      </c>
      <c r="C4" t="s" s="1351">
        <v>407</v>
      </c>
      <c r="D4" s="1768"/>
      <c r="E4" s="1769"/>
      <c r="F4" s="1768"/>
      <c r="G4" s="1769"/>
      <c r="H4" s="1768"/>
      <c r="I4" s="1769"/>
      <c r="J4" s="1768"/>
      <c r="K4" s="1769"/>
      <c r="L4" s="1768"/>
      <c r="M4" s="1769"/>
      <c r="N4" s="1768"/>
      <c r="O4" s="1769"/>
      <c r="P4" s="1768"/>
      <c r="Q4" s="1769"/>
      <c r="R4" s="1768"/>
      <c r="S4" s="1769"/>
      <c r="T4" s="1768"/>
      <c r="U4" s="1769"/>
      <c r="V4" s="1737"/>
      <c r="W4" s="1738"/>
      <c r="X4" s="1737"/>
      <c r="Y4" s="1738"/>
      <c r="Z4" s="1737"/>
      <c r="AA4" s="1738"/>
      <c r="AB4" s="1737"/>
      <c r="AC4" s="1738"/>
      <c r="AD4" s="1737"/>
      <c r="AE4" s="1738"/>
      <c r="AF4" s="1737"/>
      <c r="AG4" s="1738"/>
      <c r="AH4" s="1737"/>
      <c r="AI4" s="1738"/>
      <c r="AJ4" s="1737"/>
      <c r="AK4" s="1738"/>
      <c r="AL4" s="1737"/>
      <c r="AM4" s="1738"/>
      <c r="AN4" s="1737"/>
      <c r="AO4" s="1738"/>
      <c r="AP4" s="1737"/>
      <c r="AQ4" s="1738"/>
    </row>
    <row r="5" ht="20.1" customHeight="1">
      <c r="A5" s="1352">
        <f>SUM(D5:U5)</f>
        <v>0</v>
      </c>
      <c r="B5" s="567"/>
      <c r="C5" t="s" s="1351">
        <v>408</v>
      </c>
      <c r="D5" s="1768"/>
      <c r="E5" s="1769"/>
      <c r="F5" s="1768"/>
      <c r="G5" s="1769"/>
      <c r="H5" s="1768"/>
      <c r="I5" s="1769"/>
      <c r="J5" s="1768"/>
      <c r="K5" s="1769"/>
      <c r="L5" s="1768"/>
      <c r="M5" s="1769"/>
      <c r="N5" s="1768"/>
      <c r="O5" s="1769"/>
      <c r="P5" s="1768"/>
      <c r="Q5" s="1769"/>
      <c r="R5" s="1768"/>
      <c r="S5" s="1769"/>
      <c r="T5" s="1768"/>
      <c r="U5" s="1769"/>
      <c r="V5" s="1739"/>
      <c r="W5" s="1740"/>
      <c r="X5" s="1739"/>
      <c r="Y5" s="1740"/>
      <c r="Z5" s="1739"/>
      <c r="AA5" s="1740"/>
      <c r="AB5" s="1739"/>
      <c r="AC5" s="1740"/>
      <c r="AD5" s="1739"/>
      <c r="AE5" s="1740"/>
      <c r="AF5" s="1739"/>
      <c r="AG5" s="1740"/>
      <c r="AH5" s="1739"/>
      <c r="AI5" s="1740"/>
      <c r="AJ5" s="1739"/>
      <c r="AK5" s="1740"/>
      <c r="AL5" s="1739"/>
      <c r="AM5" s="1740"/>
      <c r="AN5" s="1739"/>
      <c r="AO5" s="1740"/>
      <c r="AP5" s="1739"/>
      <c r="AQ5" s="1740"/>
    </row>
    <row r="6" ht="20.1" customHeight="1">
      <c r="A6" s="1354">
        <f>SUM(D6:U6)</f>
        <v>0</v>
      </c>
      <c r="B6" s="567"/>
      <c r="C6" t="s" s="1351">
        <v>208</v>
      </c>
      <c r="D6" s="1768"/>
      <c r="E6" s="1769"/>
      <c r="F6" s="1768"/>
      <c r="G6" s="1769"/>
      <c r="H6" s="1768"/>
      <c r="I6" s="1769"/>
      <c r="J6" s="1768"/>
      <c r="K6" s="1769"/>
      <c r="L6" s="1768"/>
      <c r="M6" s="1769"/>
      <c r="N6" s="1768"/>
      <c r="O6" s="1769"/>
      <c r="P6" s="1768"/>
      <c r="Q6" s="1769"/>
      <c r="R6" s="1768"/>
      <c r="S6" s="1769"/>
      <c r="T6" s="1768"/>
      <c r="U6" s="1769"/>
      <c r="V6" s="1737"/>
      <c r="W6" s="1738"/>
      <c r="X6" s="1737"/>
      <c r="Y6" s="1738"/>
      <c r="Z6" s="1737"/>
      <c r="AA6" s="1738"/>
      <c r="AB6" s="1737"/>
      <c r="AC6" s="1738"/>
      <c r="AD6" s="1737"/>
      <c r="AE6" s="1738"/>
      <c r="AF6" s="1737"/>
      <c r="AG6" s="1738"/>
      <c r="AH6" s="1737"/>
      <c r="AI6" s="1738"/>
      <c r="AJ6" s="1737"/>
      <c r="AK6" s="1738"/>
      <c r="AL6" s="1737"/>
      <c r="AM6" s="1738"/>
      <c r="AN6" s="1737"/>
      <c r="AO6" s="1738"/>
      <c r="AP6" s="1737"/>
      <c r="AQ6" s="1738"/>
    </row>
    <row r="7" ht="20.1" customHeight="1">
      <c r="A7" s="1352">
        <f>SUM(D7:U7)</f>
        <v>0</v>
      </c>
      <c r="B7" s="567"/>
      <c r="C7" t="s" s="1351">
        <v>209</v>
      </c>
      <c r="D7" s="1768"/>
      <c r="E7" s="1769"/>
      <c r="F7" s="1768"/>
      <c r="G7" s="1769"/>
      <c r="H7" s="1768"/>
      <c r="I7" s="1769"/>
      <c r="J7" s="1768"/>
      <c r="K7" s="1769"/>
      <c r="L7" s="1768"/>
      <c r="M7" s="1769"/>
      <c r="N7" s="1768"/>
      <c r="O7" s="1769"/>
      <c r="P7" s="1768"/>
      <c r="Q7" s="1769"/>
      <c r="R7" s="1768"/>
      <c r="S7" s="1769"/>
      <c r="T7" s="1768"/>
      <c r="U7" s="1769"/>
      <c r="V7" s="1739"/>
      <c r="W7" s="1740"/>
      <c r="X7" s="1739"/>
      <c r="Y7" s="1740"/>
      <c r="Z7" s="1739"/>
      <c r="AA7" s="1740"/>
      <c r="AB7" s="1739"/>
      <c r="AC7" s="1740"/>
      <c r="AD7" s="1739"/>
      <c r="AE7" s="1740"/>
      <c r="AF7" s="1739"/>
      <c r="AG7" s="1740"/>
      <c r="AH7" s="1739"/>
      <c r="AI7" s="1740"/>
      <c r="AJ7" s="1739"/>
      <c r="AK7" s="1740"/>
      <c r="AL7" s="1739"/>
      <c r="AM7" s="1740"/>
      <c r="AN7" s="1739"/>
      <c r="AO7" s="1740"/>
      <c r="AP7" s="1739"/>
      <c r="AQ7" s="1740"/>
    </row>
    <row r="8" ht="20.1" customHeight="1">
      <c r="A8" s="1354">
        <f>SUM(D8:U8)</f>
        <v>0</v>
      </c>
      <c r="B8" s="567"/>
      <c r="C8" t="s" s="1351">
        <v>210</v>
      </c>
      <c r="D8" s="1768"/>
      <c r="E8" s="1769"/>
      <c r="F8" s="1768"/>
      <c r="G8" s="1769"/>
      <c r="H8" s="1768"/>
      <c r="I8" s="1769"/>
      <c r="J8" s="1768"/>
      <c r="K8" s="1769"/>
      <c r="L8" s="1768"/>
      <c r="M8" s="1769"/>
      <c r="N8" s="1768"/>
      <c r="O8" s="1769"/>
      <c r="P8" s="1768"/>
      <c r="Q8" s="1769"/>
      <c r="R8" s="1768"/>
      <c r="S8" s="1769"/>
      <c r="T8" s="1768"/>
      <c r="U8" s="1769"/>
      <c r="V8" s="1737"/>
      <c r="W8" s="1738"/>
      <c r="X8" s="1737"/>
      <c r="Y8" s="1738"/>
      <c r="Z8" s="1737"/>
      <c r="AA8" s="1738"/>
      <c r="AB8" s="1737"/>
      <c r="AC8" s="1738"/>
      <c r="AD8" s="1737"/>
      <c r="AE8" s="1738"/>
      <c r="AF8" s="1737"/>
      <c r="AG8" s="1738"/>
      <c r="AH8" s="1737"/>
      <c r="AI8" s="1738"/>
      <c r="AJ8" s="1737"/>
      <c r="AK8" s="1738"/>
      <c r="AL8" s="1737"/>
      <c r="AM8" s="1738"/>
      <c r="AN8" s="1737"/>
      <c r="AO8" s="1738"/>
      <c r="AP8" s="1737"/>
      <c r="AQ8" s="1738"/>
    </row>
    <row r="9" ht="20.1" customHeight="1">
      <c r="A9" s="1352">
        <f>SUM(D9:U9)</f>
        <v>0</v>
      </c>
      <c r="B9" s="567"/>
      <c r="C9" t="s" s="1351">
        <v>211</v>
      </c>
      <c r="D9" s="1768"/>
      <c r="E9" s="1769"/>
      <c r="F9" s="1768"/>
      <c r="G9" s="1769"/>
      <c r="H9" s="1768"/>
      <c r="I9" s="1769"/>
      <c r="J9" s="1768"/>
      <c r="K9" s="1769"/>
      <c r="L9" s="1768"/>
      <c r="M9" s="1769"/>
      <c r="N9" s="1768"/>
      <c r="O9" s="1769"/>
      <c r="P9" s="1768"/>
      <c r="Q9" s="1769"/>
      <c r="R9" s="1768"/>
      <c r="S9" s="1769"/>
      <c r="T9" s="1768"/>
      <c r="U9" s="1769"/>
      <c r="V9" s="1739"/>
      <c r="W9" s="1740"/>
      <c r="X9" s="1739"/>
      <c r="Y9" s="1740"/>
      <c r="Z9" s="1739"/>
      <c r="AA9" s="1740"/>
      <c r="AB9" s="1739"/>
      <c r="AC9" s="1740"/>
      <c r="AD9" s="1739"/>
      <c r="AE9" s="1740"/>
      <c r="AF9" s="1739"/>
      <c r="AG9" s="1740"/>
      <c r="AH9" s="1739"/>
      <c r="AI9" s="1740"/>
      <c r="AJ9" s="1739"/>
      <c r="AK9" s="1740"/>
      <c r="AL9" s="1739"/>
      <c r="AM9" s="1740"/>
      <c r="AN9" s="1739"/>
      <c r="AO9" s="1740"/>
      <c r="AP9" s="1739"/>
      <c r="AQ9" s="1740"/>
    </row>
    <row r="10" ht="20.45" customHeight="1">
      <c r="A10" s="1354">
        <f>SUM(D10:U10)</f>
        <v>0</v>
      </c>
      <c r="B10" s="574"/>
      <c r="C10" t="s" s="1356">
        <v>212</v>
      </c>
      <c r="D10" s="1768"/>
      <c r="E10" s="1769"/>
      <c r="F10" s="1768"/>
      <c r="G10" s="1769"/>
      <c r="H10" s="1768"/>
      <c r="I10" s="1769"/>
      <c r="J10" s="1768"/>
      <c r="K10" s="1769"/>
      <c r="L10" s="1768"/>
      <c r="M10" s="1769"/>
      <c r="N10" s="1768"/>
      <c r="O10" s="1769"/>
      <c r="P10" s="1768"/>
      <c r="Q10" s="1769"/>
      <c r="R10" s="1768"/>
      <c r="S10" s="1769"/>
      <c r="T10" s="1768"/>
      <c r="U10" s="1769"/>
      <c r="V10" s="1737"/>
      <c r="W10" s="1738"/>
      <c r="X10" s="1737"/>
      <c r="Y10" s="1738"/>
      <c r="Z10" s="1737"/>
      <c r="AA10" s="1738"/>
      <c r="AB10" s="1737"/>
      <c r="AC10" s="1738"/>
      <c r="AD10" s="1737"/>
      <c r="AE10" s="1738"/>
      <c r="AF10" s="1737"/>
      <c r="AG10" s="1738"/>
      <c r="AH10" s="1737"/>
      <c r="AI10" s="1738"/>
      <c r="AJ10" s="1737"/>
      <c r="AK10" s="1738"/>
      <c r="AL10" s="1737"/>
      <c r="AM10" s="1738"/>
      <c r="AN10" s="1737"/>
      <c r="AO10" s="1738"/>
      <c r="AP10" s="1737"/>
      <c r="AQ10" s="1738"/>
    </row>
    <row r="11" ht="8.45" customHeight="1">
      <c r="A11" s="576">
        <f>SUM(D11:I11)</f>
        <v>0</v>
      </c>
      <c r="B11" s="577"/>
      <c r="C11" s="1743"/>
      <c r="D11" s="1744"/>
      <c r="E11" s="1359"/>
      <c r="F11" s="1358"/>
      <c r="G11" s="1359"/>
      <c r="H11" s="1358"/>
      <c r="I11" s="1359"/>
      <c r="J11" s="1358"/>
      <c r="K11" s="1359"/>
      <c r="L11" s="1358"/>
      <c r="M11" s="1359"/>
      <c r="N11" s="1358"/>
      <c r="O11" s="1359"/>
      <c r="P11" s="1358"/>
      <c r="Q11" s="1359"/>
      <c r="R11" s="1358"/>
      <c r="S11" s="1359"/>
      <c r="T11" s="1358"/>
      <c r="U11" s="1359"/>
      <c r="V11" s="1358"/>
      <c r="W11" s="1359"/>
      <c r="X11" s="1358"/>
      <c r="Y11" s="1359"/>
      <c r="Z11" s="1358"/>
      <c r="AA11" s="1359"/>
      <c r="AB11" s="1358"/>
      <c r="AC11" s="1359"/>
      <c r="AD11" s="1358"/>
      <c r="AE11" s="1359"/>
      <c r="AF11" s="1358"/>
      <c r="AG11" s="1359"/>
      <c r="AH11" s="1358"/>
      <c r="AI11" s="1359"/>
      <c r="AJ11" s="1358"/>
      <c r="AK11" s="1359"/>
      <c r="AL11" s="1358"/>
      <c r="AM11" s="1359"/>
      <c r="AN11" s="1358"/>
      <c r="AO11" s="1359"/>
      <c r="AP11" s="1358"/>
      <c r="AQ11" s="1359"/>
    </row>
    <row r="12" ht="20.45" customHeight="1">
      <c r="A12" s="1352">
        <f>SUM(D12:U12)</f>
        <v>8</v>
      </c>
      <c r="B12" t="s" s="585">
        <v>213</v>
      </c>
      <c r="C12" t="s" s="1362">
        <v>82</v>
      </c>
      <c r="D12" s="1352">
        <f>'1.Spieltag'!AL13</f>
        <v>0</v>
      </c>
      <c r="E12" s="1353">
        <f>'1.Spieltag'!AM13</f>
        <v>1</v>
      </c>
      <c r="F12" s="1352">
        <f>'2.Spieltag'!AL12</f>
        <v>5</v>
      </c>
      <c r="G12" s="1353">
        <f>'2.Spieltag'!AM12</f>
        <v>0</v>
      </c>
      <c r="H12" s="1352">
        <f>'3.Spieltag'!AL12</f>
        <v>0</v>
      </c>
      <c r="I12" s="1353">
        <f>'3.Spieltag'!AM12</f>
        <v>1</v>
      </c>
      <c r="J12" s="1352">
        <f>'4.Spieltag'!AL12</f>
        <v>0</v>
      </c>
      <c r="K12" s="1353">
        <f>'4.Spieltag'!AM12</f>
        <v>1</v>
      </c>
      <c r="L12" s="1352">
        <f>'5.Spieltag'!AL12</f>
        <v>0</v>
      </c>
      <c r="M12" s="1353">
        <f>'5.Spieltag'!AM12</f>
        <v>0</v>
      </c>
      <c r="N12" s="1352">
        <f>'6.Spieltag'!AL12</f>
        <v>0</v>
      </c>
      <c r="O12" s="1353">
        <f>'6.Spieltag'!AM12</f>
        <v>0</v>
      </c>
      <c r="P12" s="1352">
        <f>'7.Spieltag'!AL12</f>
        <v>0</v>
      </c>
      <c r="Q12" s="1353">
        <f>'7.Spieltag'!AM12</f>
        <v>0</v>
      </c>
      <c r="R12" s="1352">
        <f>'8.Spieltag'!AL12</f>
        <v>0</v>
      </c>
      <c r="S12" s="1353">
        <f>'8.Spieltag'!AM12</f>
        <v>0</v>
      </c>
      <c r="T12" s="1352">
        <f>'9.Spieltag'!AL12</f>
        <v>0</v>
      </c>
      <c r="U12" s="1353">
        <f>'9.Spieltag'!AM12</f>
        <v>0</v>
      </c>
      <c r="V12" s="1768"/>
      <c r="W12" s="1769"/>
      <c r="X12" s="1768"/>
      <c r="Y12" s="1769"/>
      <c r="Z12" s="1768"/>
      <c r="AA12" s="1769"/>
      <c r="AB12" s="1768"/>
      <c r="AC12" s="1769"/>
      <c r="AD12" s="1768"/>
      <c r="AE12" s="1769"/>
      <c r="AF12" s="1768"/>
      <c r="AG12" s="1769"/>
      <c r="AH12" s="1768"/>
      <c r="AI12" s="1769"/>
      <c r="AJ12" s="1768"/>
      <c r="AK12" s="1769"/>
      <c r="AL12" s="1768"/>
      <c r="AM12" s="1769"/>
      <c r="AN12" s="1768"/>
      <c r="AO12" s="1769"/>
      <c r="AP12" s="1768"/>
      <c r="AQ12" s="1769"/>
    </row>
    <row r="13" ht="20.45" customHeight="1">
      <c r="A13" s="1354">
        <f>SUM(D13:U13)</f>
        <v>2</v>
      </c>
      <c r="B13" s="574"/>
      <c r="C13" t="s" s="1356">
        <v>76</v>
      </c>
      <c r="D13" s="1354">
        <f>'1.Spieltag'!AL14</f>
        <v>0</v>
      </c>
      <c r="E13" s="1355">
        <f>'1.Spieltag'!AM14</f>
        <v>0</v>
      </c>
      <c r="F13" s="1354">
        <f>'2.Spieltag'!AL13</f>
        <v>1</v>
      </c>
      <c r="G13" s="1355">
        <f>'2.Spieltag'!AM13</f>
        <v>0</v>
      </c>
      <c r="H13" s="1354">
        <f>'3.Spieltag'!AL13</f>
        <v>0</v>
      </c>
      <c r="I13" s="1355">
        <f>'3.Spieltag'!AM13</f>
        <v>1</v>
      </c>
      <c r="J13" s="1354">
        <f>'4.Spieltag'!AL13</f>
        <v>0</v>
      </c>
      <c r="K13" s="1355">
        <f>'4.Spieltag'!AM13</f>
        <v>0</v>
      </c>
      <c r="L13" s="1354">
        <f>'5.Spieltag'!AL13</f>
        <v>0</v>
      </c>
      <c r="M13" s="1355">
        <f>'5.Spieltag'!AM13</f>
        <v>0</v>
      </c>
      <c r="N13" s="1354">
        <f>'6.Spieltag'!AL13</f>
        <v>0</v>
      </c>
      <c r="O13" s="1355">
        <f>'6.Spieltag'!AM13</f>
        <v>0</v>
      </c>
      <c r="P13" s="1354">
        <f>'7.Spieltag'!AL13</f>
        <v>0</v>
      </c>
      <c r="Q13" s="1355">
        <f>'7.Spieltag'!AM13</f>
        <v>0</v>
      </c>
      <c r="R13" s="1354">
        <f>'8.Spieltag'!AL13</f>
        <v>0</v>
      </c>
      <c r="S13" s="1355">
        <f>'8.Spieltag'!AM13</f>
        <v>0</v>
      </c>
      <c r="T13" s="1354">
        <f>'9.Spieltag'!AL13</f>
        <v>0</v>
      </c>
      <c r="U13" s="1355">
        <f>'9.Spieltag'!AM13</f>
        <v>0</v>
      </c>
      <c r="V13" s="1768"/>
      <c r="W13" s="1769"/>
      <c r="X13" s="1768"/>
      <c r="Y13" s="1769"/>
      <c r="Z13" s="1768"/>
      <c r="AA13" s="1769"/>
      <c r="AB13" s="1768"/>
      <c r="AC13" s="1769"/>
      <c r="AD13" s="1768"/>
      <c r="AE13" s="1769"/>
      <c r="AF13" s="1768"/>
      <c r="AG13" s="1769"/>
      <c r="AH13" s="1768"/>
      <c r="AI13" s="1769"/>
      <c r="AJ13" s="1768"/>
      <c r="AK13" s="1769"/>
      <c r="AL13" s="1768"/>
      <c r="AM13" s="1769"/>
      <c r="AN13" s="1768"/>
      <c r="AO13" s="1769"/>
      <c r="AP13" s="1768"/>
      <c r="AQ13" s="1769"/>
    </row>
    <row r="14" ht="8.45" customHeight="1">
      <c r="A14" s="576">
        <f>SUM(D14:I14)</f>
        <v>0</v>
      </c>
      <c r="B14" s="577"/>
      <c r="C14" s="1743"/>
      <c r="D14" s="1744"/>
      <c r="E14" s="1359"/>
      <c r="F14" s="1358"/>
      <c r="G14" s="1359"/>
      <c r="H14" s="1358"/>
      <c r="I14" s="1359"/>
      <c r="J14" s="1358"/>
      <c r="K14" s="1359"/>
      <c r="L14" s="1358"/>
      <c r="M14" s="1359"/>
      <c r="N14" s="1358"/>
      <c r="O14" s="1359"/>
      <c r="P14" s="1358"/>
      <c r="Q14" s="1359"/>
      <c r="R14" s="1358"/>
      <c r="S14" s="1359"/>
      <c r="T14" s="1358"/>
      <c r="U14" s="1359"/>
      <c r="V14" s="1358"/>
      <c r="W14" s="1359"/>
      <c r="X14" s="1358"/>
      <c r="Y14" s="1359"/>
      <c r="Z14" s="1358"/>
      <c r="AA14" s="1359"/>
      <c r="AB14" s="1358"/>
      <c r="AC14" s="1359"/>
      <c r="AD14" s="1358"/>
      <c r="AE14" s="1359"/>
      <c r="AF14" s="1358"/>
      <c r="AG14" s="1359"/>
      <c r="AH14" s="1358"/>
      <c r="AI14" s="1359"/>
      <c r="AJ14" s="1358"/>
      <c r="AK14" s="1359"/>
      <c r="AL14" s="1358"/>
      <c r="AM14" s="1359"/>
      <c r="AN14" s="1358"/>
      <c r="AO14" s="1359"/>
      <c r="AP14" s="1358"/>
      <c r="AQ14" s="1359"/>
    </row>
    <row r="15" ht="20.45" customHeight="1">
      <c r="A15" s="1352">
        <f>SUM(D15:U15)</f>
        <v>0</v>
      </c>
      <c r="B15" t="s" s="585">
        <v>214</v>
      </c>
      <c r="C15" t="s" s="1362">
        <v>215</v>
      </c>
      <c r="D15" s="1768"/>
      <c r="E15" s="1769"/>
      <c r="F15" s="1768"/>
      <c r="G15" s="1769"/>
      <c r="H15" s="1768"/>
      <c r="I15" s="1769"/>
      <c r="J15" s="1768"/>
      <c r="K15" s="1769"/>
      <c r="L15" s="1768"/>
      <c r="M15" s="1769"/>
      <c r="N15" s="1768"/>
      <c r="O15" s="1769"/>
      <c r="P15" s="1768"/>
      <c r="Q15" s="1769"/>
      <c r="R15" s="1768"/>
      <c r="S15" s="1769"/>
      <c r="T15" s="1768"/>
      <c r="U15" s="1769"/>
      <c r="V15" s="1739"/>
      <c r="W15" s="1740"/>
      <c r="X15" s="1739"/>
      <c r="Y15" s="1740"/>
      <c r="Z15" s="1739"/>
      <c r="AA15" s="1740"/>
      <c r="AB15" s="1739"/>
      <c r="AC15" s="1740"/>
      <c r="AD15" s="1739"/>
      <c r="AE15" s="1740"/>
      <c r="AF15" s="1739"/>
      <c r="AG15" s="1740"/>
      <c r="AH15" s="1739"/>
      <c r="AI15" s="1740"/>
      <c r="AJ15" s="1739"/>
      <c r="AK15" s="1740"/>
      <c r="AL15" s="1739"/>
      <c r="AM15" s="1740"/>
      <c r="AN15" s="1739"/>
      <c r="AO15" s="1740"/>
      <c r="AP15" s="1739"/>
      <c r="AQ15" s="1740"/>
    </row>
    <row r="16" ht="20.1" customHeight="1">
      <c r="A16" s="1354">
        <f>SUM(D16:U16)</f>
        <v>0</v>
      </c>
      <c r="B16" s="567"/>
      <c r="C16" t="s" s="1351">
        <v>216</v>
      </c>
      <c r="D16" s="1768"/>
      <c r="E16" s="1769"/>
      <c r="F16" s="1768"/>
      <c r="G16" s="1769"/>
      <c r="H16" s="1768"/>
      <c r="I16" s="1769"/>
      <c r="J16" s="1768"/>
      <c r="K16" s="1769"/>
      <c r="L16" s="1768"/>
      <c r="M16" s="1769"/>
      <c r="N16" s="1768"/>
      <c r="O16" s="1769"/>
      <c r="P16" s="1768"/>
      <c r="Q16" s="1769"/>
      <c r="R16" s="1768"/>
      <c r="S16" s="1769"/>
      <c r="T16" s="1768"/>
      <c r="U16" s="1769"/>
      <c r="V16" s="1737"/>
      <c r="W16" s="1738"/>
      <c r="X16" s="1737"/>
      <c r="Y16" s="1738"/>
      <c r="Z16" s="1737"/>
      <c r="AA16" s="1738"/>
      <c r="AB16" s="1737"/>
      <c r="AC16" s="1738"/>
      <c r="AD16" s="1737"/>
      <c r="AE16" s="1738"/>
      <c r="AF16" s="1737"/>
      <c r="AG16" s="1738"/>
      <c r="AH16" s="1737"/>
      <c r="AI16" s="1738"/>
      <c r="AJ16" s="1737"/>
      <c r="AK16" s="1738"/>
      <c r="AL16" s="1737"/>
      <c r="AM16" s="1738"/>
      <c r="AN16" s="1737"/>
      <c r="AO16" s="1738"/>
      <c r="AP16" s="1737"/>
      <c r="AQ16" s="1738"/>
    </row>
    <row r="17" ht="20.45" customHeight="1">
      <c r="A17" s="1352">
        <f>SUM(D17:U17)</f>
        <v>0</v>
      </c>
      <c r="B17" s="574"/>
      <c r="C17" t="s" s="1356">
        <v>217</v>
      </c>
      <c r="D17" s="1768"/>
      <c r="E17" s="1769"/>
      <c r="F17" s="1768"/>
      <c r="G17" s="1769"/>
      <c r="H17" s="1768"/>
      <c r="I17" s="1769"/>
      <c r="J17" s="1768"/>
      <c r="K17" s="1769"/>
      <c r="L17" s="1768"/>
      <c r="M17" s="1769"/>
      <c r="N17" s="1768"/>
      <c r="O17" s="1769"/>
      <c r="P17" s="1768"/>
      <c r="Q17" s="1769"/>
      <c r="R17" s="1768"/>
      <c r="S17" s="1769"/>
      <c r="T17" s="1768"/>
      <c r="U17" s="1769"/>
      <c r="V17" s="1739"/>
      <c r="W17" s="1740"/>
      <c r="X17" s="1739"/>
      <c r="Y17" s="1740"/>
      <c r="Z17" s="1739"/>
      <c r="AA17" s="1740"/>
      <c r="AB17" s="1739"/>
      <c r="AC17" s="1740"/>
      <c r="AD17" s="1739"/>
      <c r="AE17" s="1740"/>
      <c r="AF17" s="1739"/>
      <c r="AG17" s="1740"/>
      <c r="AH17" s="1739"/>
      <c r="AI17" s="1740"/>
      <c r="AJ17" s="1739"/>
      <c r="AK17" s="1740"/>
      <c r="AL17" s="1739"/>
      <c r="AM17" s="1740"/>
      <c r="AN17" s="1739"/>
      <c r="AO17" s="1740"/>
      <c r="AP17" s="1739"/>
      <c r="AQ17" s="1740"/>
    </row>
    <row r="18" ht="8.45" customHeight="1">
      <c r="A18" s="576">
        <f>SUM(D18:I18)</f>
        <v>0</v>
      </c>
      <c r="B18" s="577"/>
      <c r="C18" s="1743"/>
      <c r="D18" s="1744"/>
      <c r="E18" s="1359"/>
      <c r="F18" s="1358"/>
      <c r="G18" s="1359"/>
      <c r="H18" s="1358"/>
      <c r="I18" s="1359"/>
      <c r="J18" s="1358"/>
      <c r="K18" s="1359"/>
      <c r="L18" s="1358"/>
      <c r="M18" s="1359"/>
      <c r="N18" s="1358"/>
      <c r="O18" s="1359"/>
      <c r="P18" s="1358"/>
      <c r="Q18" s="1359"/>
      <c r="R18" s="1358"/>
      <c r="S18" s="1359"/>
      <c r="T18" s="1358"/>
      <c r="U18" s="1359"/>
      <c r="V18" s="1358"/>
      <c r="W18" s="1359"/>
      <c r="X18" s="1358"/>
      <c r="Y18" s="1359"/>
      <c r="Z18" s="1358"/>
      <c r="AA18" s="1359"/>
      <c r="AB18" s="1358"/>
      <c r="AC18" s="1359"/>
      <c r="AD18" s="1358"/>
      <c r="AE18" s="1359"/>
      <c r="AF18" s="1358"/>
      <c r="AG18" s="1359"/>
      <c r="AH18" s="1358"/>
      <c r="AI18" s="1359"/>
      <c r="AJ18" s="1358"/>
      <c r="AK18" s="1359"/>
      <c r="AL18" s="1358"/>
      <c r="AM18" s="1359"/>
      <c r="AN18" s="1358"/>
      <c r="AO18" s="1359"/>
      <c r="AP18" s="1358"/>
      <c r="AQ18" s="1359"/>
    </row>
    <row r="19" ht="20.45" customHeight="1">
      <c r="A19" s="1354">
        <f>SUM(D19:U19)</f>
        <v>0</v>
      </c>
      <c r="B19" t="s" s="585">
        <v>218</v>
      </c>
      <c r="C19" t="s" s="1362">
        <v>52</v>
      </c>
      <c r="D19" s="1768"/>
      <c r="E19" s="1769"/>
      <c r="F19" s="1768"/>
      <c r="G19" s="1769"/>
      <c r="H19" s="1768"/>
      <c r="I19" s="1769"/>
      <c r="J19" s="1768"/>
      <c r="K19" s="1769"/>
      <c r="L19" s="1768"/>
      <c r="M19" s="1769"/>
      <c r="N19" s="1768"/>
      <c r="O19" s="1769"/>
      <c r="P19" s="1768"/>
      <c r="Q19" s="1769"/>
      <c r="R19" s="1768"/>
      <c r="S19" s="1769"/>
      <c r="T19" s="1768"/>
      <c r="U19" s="1769"/>
      <c r="V19" s="1737"/>
      <c r="W19" s="1738"/>
      <c r="X19" s="1737"/>
      <c r="Y19" s="1738"/>
      <c r="Z19" s="1737"/>
      <c r="AA19" s="1738"/>
      <c r="AB19" s="1737"/>
      <c r="AC19" s="1738"/>
      <c r="AD19" s="1737"/>
      <c r="AE19" s="1738"/>
      <c r="AF19" s="1737"/>
      <c r="AG19" s="1738"/>
      <c r="AH19" s="1737"/>
      <c r="AI19" s="1738"/>
      <c r="AJ19" s="1737"/>
      <c r="AK19" s="1738"/>
      <c r="AL19" s="1737"/>
      <c r="AM19" s="1738"/>
      <c r="AN19" s="1737"/>
      <c r="AO19" s="1738"/>
      <c r="AP19" s="1737"/>
      <c r="AQ19" s="1738"/>
    </row>
    <row r="20" ht="20.1" customHeight="1">
      <c r="A20" s="1352">
        <f>SUM(D20:U20)</f>
        <v>0</v>
      </c>
      <c r="B20" s="567"/>
      <c r="C20" t="s" s="1366">
        <v>219</v>
      </c>
      <c r="D20" s="1768"/>
      <c r="E20" s="1769"/>
      <c r="F20" s="1768"/>
      <c r="G20" s="1769"/>
      <c r="H20" s="1768"/>
      <c r="I20" s="1769"/>
      <c r="J20" s="1768"/>
      <c r="K20" s="1769"/>
      <c r="L20" s="1768"/>
      <c r="M20" s="1769"/>
      <c r="N20" s="1768"/>
      <c r="O20" s="1769"/>
      <c r="P20" s="1768"/>
      <c r="Q20" s="1769"/>
      <c r="R20" s="1768"/>
      <c r="S20" s="1769"/>
      <c r="T20" s="1768"/>
      <c r="U20" s="1769"/>
      <c r="V20" s="1739"/>
      <c r="W20" s="1740"/>
      <c r="X20" s="1739"/>
      <c r="Y20" s="1740"/>
      <c r="Z20" s="1739"/>
      <c r="AA20" s="1740"/>
      <c r="AB20" s="1739"/>
      <c r="AC20" s="1740"/>
      <c r="AD20" s="1739"/>
      <c r="AE20" s="1740"/>
      <c r="AF20" s="1739"/>
      <c r="AG20" s="1740"/>
      <c r="AH20" s="1739"/>
      <c r="AI20" s="1740"/>
      <c r="AJ20" s="1739"/>
      <c r="AK20" s="1740"/>
      <c r="AL20" s="1739"/>
      <c r="AM20" s="1740"/>
      <c r="AN20" s="1739"/>
      <c r="AO20" s="1740"/>
      <c r="AP20" s="1739"/>
      <c r="AQ20" s="1740"/>
    </row>
    <row r="21" ht="20.1" customHeight="1">
      <c r="A21" s="1354">
        <f>SUM(D21:U21)</f>
        <v>0</v>
      </c>
      <c r="B21" s="567"/>
      <c r="C21" t="s" s="1366">
        <v>220</v>
      </c>
      <c r="D21" s="1768"/>
      <c r="E21" s="1769"/>
      <c r="F21" s="1768"/>
      <c r="G21" s="1769"/>
      <c r="H21" s="1768"/>
      <c r="I21" s="1769"/>
      <c r="J21" s="1768"/>
      <c r="K21" s="1769"/>
      <c r="L21" s="1768"/>
      <c r="M21" s="1769"/>
      <c r="N21" s="1768"/>
      <c r="O21" s="1769"/>
      <c r="P21" s="1768"/>
      <c r="Q21" s="1769"/>
      <c r="R21" s="1768"/>
      <c r="S21" s="1769"/>
      <c r="T21" s="1768"/>
      <c r="U21" s="1769"/>
      <c r="V21" s="1737"/>
      <c r="W21" s="1738"/>
      <c r="X21" s="1737"/>
      <c r="Y21" s="1738"/>
      <c r="Z21" s="1737"/>
      <c r="AA21" s="1738"/>
      <c r="AB21" s="1737"/>
      <c r="AC21" s="1738"/>
      <c r="AD21" s="1737"/>
      <c r="AE21" s="1738"/>
      <c r="AF21" s="1737"/>
      <c r="AG21" s="1738"/>
      <c r="AH21" s="1737"/>
      <c r="AI21" s="1738"/>
      <c r="AJ21" s="1737"/>
      <c r="AK21" s="1738"/>
      <c r="AL21" s="1737"/>
      <c r="AM21" s="1738"/>
      <c r="AN21" s="1737"/>
      <c r="AO21" s="1738"/>
      <c r="AP21" s="1737"/>
      <c r="AQ21" s="1738"/>
    </row>
    <row r="22" ht="20.1" customHeight="1">
      <c r="A22" s="1352">
        <f>SUM(D22:U22)</f>
        <v>0</v>
      </c>
      <c r="B22" s="567"/>
      <c r="C22" t="s" s="1366">
        <v>221</v>
      </c>
      <c r="D22" s="1768"/>
      <c r="E22" s="1769"/>
      <c r="F22" s="1768"/>
      <c r="G22" s="1769"/>
      <c r="H22" s="1768"/>
      <c r="I22" s="1769"/>
      <c r="J22" s="1768"/>
      <c r="K22" s="1769"/>
      <c r="L22" s="1768"/>
      <c r="M22" s="1769"/>
      <c r="N22" s="1768"/>
      <c r="O22" s="1769"/>
      <c r="P22" s="1768"/>
      <c r="Q22" s="1769"/>
      <c r="R22" s="1768"/>
      <c r="S22" s="1769"/>
      <c r="T22" s="1768"/>
      <c r="U22" s="1769"/>
      <c r="V22" s="1739"/>
      <c r="W22" s="1740"/>
      <c r="X22" s="1739"/>
      <c r="Y22" s="1740"/>
      <c r="Z22" s="1739"/>
      <c r="AA22" s="1740"/>
      <c r="AB22" s="1739"/>
      <c r="AC22" s="1740"/>
      <c r="AD22" s="1739"/>
      <c r="AE22" s="1740"/>
      <c r="AF22" s="1739"/>
      <c r="AG22" s="1740"/>
      <c r="AH22" s="1739"/>
      <c r="AI22" s="1740"/>
      <c r="AJ22" s="1739"/>
      <c r="AK22" s="1740"/>
      <c r="AL22" s="1739"/>
      <c r="AM22" s="1740"/>
      <c r="AN22" s="1739"/>
      <c r="AO22" s="1740"/>
      <c r="AP22" s="1739"/>
      <c r="AQ22" s="1740"/>
    </row>
    <row r="23" ht="20.1" customHeight="1">
      <c r="A23" s="1354">
        <f>SUM(D23:U23)</f>
        <v>0</v>
      </c>
      <c r="B23" s="567"/>
      <c r="C23" t="s" s="1366">
        <v>222</v>
      </c>
      <c r="D23" s="1768"/>
      <c r="E23" s="1769"/>
      <c r="F23" s="1768"/>
      <c r="G23" s="1769"/>
      <c r="H23" s="1768"/>
      <c r="I23" s="1769"/>
      <c r="J23" s="1768"/>
      <c r="K23" s="1769"/>
      <c r="L23" s="1768"/>
      <c r="M23" s="1769"/>
      <c r="N23" s="1768"/>
      <c r="O23" s="1769"/>
      <c r="P23" s="1768"/>
      <c r="Q23" s="1769"/>
      <c r="R23" s="1768"/>
      <c r="S23" s="1769"/>
      <c r="T23" s="1768"/>
      <c r="U23" s="1769"/>
      <c r="V23" s="1737"/>
      <c r="W23" s="1738"/>
      <c r="X23" s="1737"/>
      <c r="Y23" s="1738"/>
      <c r="Z23" s="1737"/>
      <c r="AA23" s="1738"/>
      <c r="AB23" s="1737"/>
      <c r="AC23" s="1738"/>
      <c r="AD23" s="1737"/>
      <c r="AE23" s="1738"/>
      <c r="AF23" s="1737"/>
      <c r="AG23" s="1738"/>
      <c r="AH23" s="1737"/>
      <c r="AI23" s="1738"/>
      <c r="AJ23" s="1737"/>
      <c r="AK23" s="1738"/>
      <c r="AL23" s="1737"/>
      <c r="AM23" s="1738"/>
      <c r="AN23" s="1737"/>
      <c r="AO23" s="1738"/>
      <c r="AP23" s="1737"/>
      <c r="AQ23" s="1738"/>
    </row>
    <row r="24" ht="20.1" customHeight="1">
      <c r="A24" s="1352">
        <f>SUM(D24:U24)</f>
        <v>0</v>
      </c>
      <c r="B24" s="567"/>
      <c r="C24" t="s" s="1366">
        <v>223</v>
      </c>
      <c r="D24" s="1768"/>
      <c r="E24" s="1769"/>
      <c r="F24" s="1768"/>
      <c r="G24" s="1769"/>
      <c r="H24" s="1768"/>
      <c r="I24" s="1769"/>
      <c r="J24" s="1768"/>
      <c r="K24" s="1769"/>
      <c r="L24" s="1768"/>
      <c r="M24" s="1769"/>
      <c r="N24" s="1768"/>
      <c r="O24" s="1769"/>
      <c r="P24" s="1768"/>
      <c r="Q24" s="1769"/>
      <c r="R24" s="1768"/>
      <c r="S24" s="1769"/>
      <c r="T24" s="1768"/>
      <c r="U24" s="1769"/>
      <c r="V24" s="1739"/>
      <c r="W24" s="1740"/>
      <c r="X24" s="1739"/>
      <c r="Y24" s="1740"/>
      <c r="Z24" s="1739"/>
      <c r="AA24" s="1740"/>
      <c r="AB24" s="1739"/>
      <c r="AC24" s="1740"/>
      <c r="AD24" s="1739"/>
      <c r="AE24" s="1740"/>
      <c r="AF24" s="1739"/>
      <c r="AG24" s="1740"/>
      <c r="AH24" s="1739"/>
      <c r="AI24" s="1740"/>
      <c r="AJ24" s="1739"/>
      <c r="AK24" s="1740"/>
      <c r="AL24" s="1739"/>
      <c r="AM24" s="1740"/>
      <c r="AN24" s="1739"/>
      <c r="AO24" s="1740"/>
      <c r="AP24" s="1739"/>
      <c r="AQ24" s="1740"/>
    </row>
    <row r="25" ht="20.1" customHeight="1">
      <c r="A25" s="1354">
        <f>SUM(D25:U25)</f>
        <v>0</v>
      </c>
      <c r="B25" s="567"/>
      <c r="C25" t="s" s="1366">
        <v>409</v>
      </c>
      <c r="D25" s="1768"/>
      <c r="E25" s="1769"/>
      <c r="F25" s="1768"/>
      <c r="G25" s="1769"/>
      <c r="H25" s="1768"/>
      <c r="I25" s="1769"/>
      <c r="J25" s="1768"/>
      <c r="K25" s="1769"/>
      <c r="L25" s="1768"/>
      <c r="M25" s="1769"/>
      <c r="N25" s="1768"/>
      <c r="O25" s="1769"/>
      <c r="P25" s="1768"/>
      <c r="Q25" s="1769"/>
      <c r="R25" s="1768"/>
      <c r="S25" s="1769"/>
      <c r="T25" s="1768"/>
      <c r="U25" s="1769"/>
      <c r="V25" s="1737"/>
      <c r="W25" s="1738"/>
      <c r="X25" s="1737"/>
      <c r="Y25" s="1738"/>
      <c r="Z25" s="1737"/>
      <c r="AA25" s="1738"/>
      <c r="AB25" s="1737"/>
      <c r="AC25" s="1738"/>
      <c r="AD25" s="1737"/>
      <c r="AE25" s="1738"/>
      <c r="AF25" s="1737"/>
      <c r="AG25" s="1738"/>
      <c r="AH25" s="1737"/>
      <c r="AI25" s="1738"/>
      <c r="AJ25" s="1737"/>
      <c r="AK25" s="1738"/>
      <c r="AL25" s="1737"/>
      <c r="AM25" s="1738"/>
      <c r="AN25" s="1737"/>
      <c r="AO25" s="1738"/>
      <c r="AP25" s="1737"/>
      <c r="AQ25" s="1738"/>
    </row>
    <row r="26" ht="20.1" customHeight="1">
      <c r="A26" s="1352">
        <f>SUM(D26:U26)</f>
        <v>0</v>
      </c>
      <c r="B26" s="567"/>
      <c r="C26" t="s" s="1351">
        <v>225</v>
      </c>
      <c r="D26" s="1768"/>
      <c r="E26" s="1769"/>
      <c r="F26" s="1768"/>
      <c r="G26" s="1769"/>
      <c r="H26" s="1768"/>
      <c r="I26" s="1769"/>
      <c r="J26" s="1768"/>
      <c r="K26" s="1769"/>
      <c r="L26" s="1768"/>
      <c r="M26" s="1769"/>
      <c r="N26" s="1768"/>
      <c r="O26" s="1769"/>
      <c r="P26" s="1768"/>
      <c r="Q26" s="1769"/>
      <c r="R26" s="1768"/>
      <c r="S26" s="1769"/>
      <c r="T26" s="1768"/>
      <c r="U26" s="1769"/>
      <c r="V26" s="1739"/>
      <c r="W26" s="1740"/>
      <c r="X26" s="1739"/>
      <c r="Y26" s="1740"/>
      <c r="Z26" s="1739"/>
      <c r="AA26" s="1740"/>
      <c r="AB26" s="1739"/>
      <c r="AC26" s="1740"/>
      <c r="AD26" s="1739"/>
      <c r="AE26" s="1740"/>
      <c r="AF26" s="1739"/>
      <c r="AG26" s="1740"/>
      <c r="AH26" s="1739"/>
      <c r="AI26" s="1740"/>
      <c r="AJ26" s="1739"/>
      <c r="AK26" s="1740"/>
      <c r="AL26" s="1739"/>
      <c r="AM26" s="1740"/>
      <c r="AN26" s="1739"/>
      <c r="AO26" s="1740"/>
      <c r="AP26" s="1739"/>
      <c r="AQ26" s="1740"/>
    </row>
    <row r="27" ht="20.1" customHeight="1">
      <c r="A27" s="1354">
        <f>SUM(D27:U27)</f>
        <v>0</v>
      </c>
      <c r="B27" s="567"/>
      <c r="C27" t="s" s="1351">
        <v>226</v>
      </c>
      <c r="D27" s="1768"/>
      <c r="E27" s="1769"/>
      <c r="F27" s="1768"/>
      <c r="G27" s="1769"/>
      <c r="H27" s="1768"/>
      <c r="I27" s="1769"/>
      <c r="J27" s="1768"/>
      <c r="K27" s="1769"/>
      <c r="L27" s="1768"/>
      <c r="M27" s="1769"/>
      <c r="N27" s="1768"/>
      <c r="O27" s="1769"/>
      <c r="P27" s="1768"/>
      <c r="Q27" s="1769"/>
      <c r="R27" s="1768"/>
      <c r="S27" s="1769"/>
      <c r="T27" s="1768"/>
      <c r="U27" s="1769"/>
      <c r="V27" s="1737"/>
      <c r="W27" s="1738"/>
      <c r="X27" s="1737"/>
      <c r="Y27" s="1738"/>
      <c r="Z27" s="1737"/>
      <c r="AA27" s="1738"/>
      <c r="AB27" s="1737"/>
      <c r="AC27" s="1738"/>
      <c r="AD27" s="1737"/>
      <c r="AE27" s="1738"/>
      <c r="AF27" s="1737"/>
      <c r="AG27" s="1738"/>
      <c r="AH27" s="1737"/>
      <c r="AI27" s="1738"/>
      <c r="AJ27" s="1737"/>
      <c r="AK27" s="1738"/>
      <c r="AL27" s="1737"/>
      <c r="AM27" s="1738"/>
      <c r="AN27" s="1737"/>
      <c r="AO27" s="1738"/>
      <c r="AP27" s="1737"/>
      <c r="AQ27" s="1738"/>
    </row>
    <row r="28" ht="21.4" customHeight="1">
      <c r="A28" s="1352">
        <f>SUM(D28:U28)</f>
        <v>0</v>
      </c>
      <c r="B28" s="595"/>
      <c r="C28" t="s" s="1367">
        <v>227</v>
      </c>
      <c r="D28" s="1768"/>
      <c r="E28" s="1769"/>
      <c r="F28" s="1768"/>
      <c r="G28" s="1769"/>
      <c r="H28" s="1768"/>
      <c r="I28" s="1769"/>
      <c r="J28" s="1768"/>
      <c r="K28" s="1769"/>
      <c r="L28" s="1768"/>
      <c r="M28" s="1769"/>
      <c r="N28" s="1768"/>
      <c r="O28" s="1769"/>
      <c r="P28" s="1768"/>
      <c r="Q28" s="1769"/>
      <c r="R28" s="1768"/>
      <c r="S28" s="1769"/>
      <c r="T28" s="1768"/>
      <c r="U28" s="1769"/>
      <c r="V28" s="1739"/>
      <c r="W28" s="1740"/>
      <c r="X28" s="1739"/>
      <c r="Y28" s="1740"/>
      <c r="Z28" s="1739"/>
      <c r="AA28" s="1740"/>
      <c r="AB28" s="1739"/>
      <c r="AC28" s="1740"/>
      <c r="AD28" s="1739"/>
      <c r="AE28" s="1740"/>
      <c r="AF28" s="1739"/>
      <c r="AG28" s="1740"/>
      <c r="AH28" s="1739"/>
      <c r="AI28" s="1740"/>
      <c r="AJ28" s="1739"/>
      <c r="AK28" s="1740"/>
      <c r="AL28" s="1739"/>
      <c r="AM28" s="1740"/>
      <c r="AN28" s="1739"/>
      <c r="AO28" s="1740"/>
      <c r="AP28" s="1739"/>
      <c r="AQ28" s="1740"/>
    </row>
    <row r="29" ht="8.45" customHeight="1">
      <c r="A29" s="598">
        <f>SUM(D29:I29)</f>
        <v>0</v>
      </c>
      <c r="B29" s="599"/>
      <c r="C29" s="1370"/>
      <c r="D29" s="1358"/>
      <c r="E29" s="1359"/>
      <c r="F29" s="1374"/>
      <c r="G29" s="1373"/>
      <c r="H29" s="1374"/>
      <c r="I29" s="1373"/>
      <c r="J29" s="1374"/>
      <c r="K29" s="1373"/>
      <c r="L29" s="1374"/>
      <c r="M29" s="1373"/>
      <c r="N29" s="1374"/>
      <c r="O29" s="1373"/>
      <c r="P29" s="1374"/>
      <c r="Q29" s="1373"/>
      <c r="R29" s="1374"/>
      <c r="S29" s="1373"/>
      <c r="T29" s="1374"/>
      <c r="U29" s="1373"/>
      <c r="V29" s="1374"/>
      <c r="W29" s="1373"/>
      <c r="X29" s="1374"/>
      <c r="Y29" s="1373"/>
      <c r="Z29" s="1374"/>
      <c r="AA29" s="1373"/>
      <c r="AB29" s="1374"/>
      <c r="AC29" s="1373"/>
      <c r="AD29" s="1374"/>
      <c r="AE29" s="1373"/>
      <c r="AF29" s="1374"/>
      <c r="AG29" s="1373"/>
      <c r="AH29" s="1374"/>
      <c r="AI29" s="1373"/>
      <c r="AJ29" s="1374"/>
      <c r="AK29" s="1373"/>
      <c r="AL29" s="1374"/>
      <c r="AM29" s="1373"/>
      <c r="AN29" s="1374"/>
      <c r="AO29" s="1373"/>
      <c r="AP29" s="1374"/>
      <c r="AQ29" s="1373"/>
    </row>
  </sheetData>
  <mergeCells count="44">
    <mergeCell ref="B4:B10"/>
    <mergeCell ref="B15:B17"/>
    <mergeCell ref="B19:B28"/>
    <mergeCell ref="B12:B13"/>
    <mergeCell ref="D2:E2"/>
    <mergeCell ref="F2:G2"/>
    <mergeCell ref="L2:M2"/>
    <mergeCell ref="J2:K2"/>
    <mergeCell ref="H2:I2"/>
    <mergeCell ref="D1:E1"/>
    <mergeCell ref="L1:M1"/>
    <mergeCell ref="J1:K1"/>
    <mergeCell ref="H1:I1"/>
    <mergeCell ref="F1:G1"/>
    <mergeCell ref="R2:S2"/>
    <mergeCell ref="P2:Q2"/>
    <mergeCell ref="N2:O2"/>
    <mergeCell ref="AB1:AC1"/>
    <mergeCell ref="Z1:AA1"/>
    <mergeCell ref="X1:Y1"/>
    <mergeCell ref="V1:W1"/>
    <mergeCell ref="T1:U1"/>
    <mergeCell ref="R1:S1"/>
    <mergeCell ref="P1:Q1"/>
    <mergeCell ref="N1:O1"/>
    <mergeCell ref="AB2:AC2"/>
    <mergeCell ref="Z2:AA2"/>
    <mergeCell ref="X2:Y2"/>
    <mergeCell ref="V2:W2"/>
    <mergeCell ref="T2:U2"/>
    <mergeCell ref="AF2:AG2"/>
    <mergeCell ref="AD2:AE2"/>
    <mergeCell ref="AP1:AQ1"/>
    <mergeCell ref="AN1:AO1"/>
    <mergeCell ref="AL1:AM1"/>
    <mergeCell ref="AJ1:AK1"/>
    <mergeCell ref="AH1:AI1"/>
    <mergeCell ref="AF1:AG1"/>
    <mergeCell ref="AD1:AE1"/>
    <mergeCell ref="AP2:AQ2"/>
    <mergeCell ref="AN2:AO2"/>
    <mergeCell ref="AL2:AM2"/>
    <mergeCell ref="AJ2:AK2"/>
    <mergeCell ref="AH2:AI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O31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14.2" customHeight="1" outlineLevelRow="0" outlineLevelCol="0"/>
  <cols>
    <col min="1" max="41" width="13.3516" style="1916" customWidth="1"/>
    <col min="42" max="16384" width="16.3516" style="1916" customWidth="1"/>
  </cols>
  <sheetData>
    <row r="1" ht="14.6" customHeight="1">
      <c r="A1" t="s" s="1778">
        <v>373</v>
      </c>
      <c r="B1" s="1778"/>
      <c r="C1" s="1778"/>
      <c r="D1" s="1778"/>
      <c r="E1" s="1778"/>
      <c r="F1" s="1778"/>
      <c r="G1" s="1778"/>
      <c r="H1" s="1778"/>
      <c r="I1" s="1778"/>
      <c r="J1" s="1778"/>
      <c r="K1" s="1778"/>
      <c r="L1" s="1778"/>
      <c r="M1" s="1778"/>
      <c r="N1" s="1778"/>
      <c r="O1" s="1778"/>
      <c r="P1" s="1778"/>
      <c r="Q1" s="1778"/>
      <c r="R1" s="1778"/>
      <c r="S1" s="1778"/>
      <c r="T1" s="1778"/>
      <c r="U1" s="1778"/>
      <c r="V1" s="1778"/>
      <c r="W1" s="1778"/>
      <c r="X1" s="1778"/>
      <c r="Y1" s="1778"/>
      <c r="Z1" s="1778"/>
      <c r="AA1" s="1778"/>
      <c r="AB1" s="1778"/>
      <c r="AC1" s="1778"/>
      <c r="AD1" s="1778"/>
      <c r="AE1" s="1778"/>
      <c r="AF1" s="1778"/>
      <c r="AG1" s="1778"/>
      <c r="AH1" s="1778"/>
      <c r="AI1" s="1778"/>
      <c r="AJ1" s="1778"/>
      <c r="AK1" s="1778"/>
      <c r="AL1" s="1778"/>
      <c r="AM1" s="1778"/>
      <c r="AN1" s="1778"/>
      <c r="AO1" s="1778"/>
    </row>
    <row r="2" ht="18.65" customHeight="1">
      <c r="A2" t="s" s="1779">
        <v>518</v>
      </c>
      <c r="B2" t="s" s="1780">
        <v>84</v>
      </c>
      <c r="C2" s="1781"/>
      <c r="D2" s="1782"/>
      <c r="E2" t="s" s="1783">
        <v>418</v>
      </c>
      <c r="F2" s="1782"/>
      <c r="G2" s="1782"/>
      <c r="H2" s="1782"/>
      <c r="I2" s="1782"/>
      <c r="J2" s="1782"/>
      <c r="K2" s="1782"/>
      <c r="L2" s="1782"/>
      <c r="M2" s="1782"/>
      <c r="N2" s="1782"/>
      <c r="O2" s="1782"/>
      <c r="P2" t="s" s="1784">
        <v>419</v>
      </c>
      <c r="Q2" s="1782"/>
      <c r="R2" s="1782"/>
      <c r="S2" s="1782"/>
      <c r="T2" s="1782"/>
      <c r="U2" s="1782"/>
      <c r="V2" s="1782"/>
      <c r="W2" s="1785"/>
      <c r="X2" t="s" s="1786">
        <v>420</v>
      </c>
      <c r="Y2" s="1782"/>
      <c r="Z2" s="1782"/>
      <c r="AA2" s="1782"/>
      <c r="AB2" s="1782"/>
      <c r="AC2" s="1782"/>
      <c r="AD2" s="1782"/>
      <c r="AE2" s="1785"/>
      <c r="AF2" t="s" s="1787">
        <v>421</v>
      </c>
      <c r="AG2" s="1782"/>
      <c r="AH2" s="1782"/>
      <c r="AI2" s="1785"/>
      <c r="AJ2" t="s" s="1786">
        <v>422</v>
      </c>
      <c r="AK2" s="1782"/>
      <c r="AL2" s="1782"/>
      <c r="AM2" s="1782"/>
      <c r="AN2" s="1785"/>
      <c r="AO2" s="1871"/>
    </row>
    <row r="3" ht="39.7" customHeight="1">
      <c r="A3" s="1788">
        <v>2003</v>
      </c>
      <c r="B3" t="s" s="1789">
        <v>423</v>
      </c>
      <c r="C3" s="1790"/>
      <c r="D3" t="s" s="1791">
        <v>424</v>
      </c>
      <c r="E3" t="s" s="1792">
        <v>425</v>
      </c>
      <c r="F3" t="s" s="1793">
        <v>426</v>
      </c>
      <c r="G3" t="s" s="1794">
        <v>427</v>
      </c>
      <c r="H3" t="s" s="1793">
        <v>428</v>
      </c>
      <c r="I3" t="s" s="1794">
        <v>429</v>
      </c>
      <c r="J3" t="s" s="1793">
        <v>430</v>
      </c>
      <c r="K3" t="s" s="1794">
        <v>431</v>
      </c>
      <c r="L3" t="s" s="1793">
        <v>432</v>
      </c>
      <c r="M3" t="s" s="1794">
        <v>433</v>
      </c>
      <c r="N3" t="s" s="1793">
        <v>434</v>
      </c>
      <c r="O3" t="s" s="1795">
        <v>435</v>
      </c>
      <c r="P3" t="s" s="1796">
        <v>436</v>
      </c>
      <c r="Q3" t="s" s="1794">
        <v>437</v>
      </c>
      <c r="R3" t="s" s="1793">
        <v>438</v>
      </c>
      <c r="S3" t="s" s="1794">
        <v>439</v>
      </c>
      <c r="T3" t="s" s="1793">
        <v>440</v>
      </c>
      <c r="U3" t="s" s="1794">
        <v>441</v>
      </c>
      <c r="V3" t="s" s="1793">
        <v>442</v>
      </c>
      <c r="W3" t="s" s="1795">
        <v>443</v>
      </c>
      <c r="X3" t="s" s="1796">
        <v>444</v>
      </c>
      <c r="Y3" t="s" s="1794">
        <v>445</v>
      </c>
      <c r="Z3" t="s" s="1793">
        <v>446</v>
      </c>
      <c r="AA3" t="s" s="1794">
        <v>447</v>
      </c>
      <c r="AB3" t="s" s="1793">
        <v>448</v>
      </c>
      <c r="AC3" t="s" s="1794">
        <v>449</v>
      </c>
      <c r="AD3" t="s" s="1793">
        <v>450</v>
      </c>
      <c r="AE3" t="s" s="1795">
        <v>451</v>
      </c>
      <c r="AF3" t="s" s="1796">
        <v>452</v>
      </c>
      <c r="AG3" t="s" s="1794">
        <v>453</v>
      </c>
      <c r="AH3" t="s" s="1793">
        <v>454</v>
      </c>
      <c r="AI3" t="s" s="1795">
        <v>455</v>
      </c>
      <c r="AJ3" t="s" s="1796">
        <v>456</v>
      </c>
      <c r="AK3" t="s" s="1794">
        <v>457</v>
      </c>
      <c r="AL3" t="s" s="1793">
        <v>339</v>
      </c>
      <c r="AM3" t="s" s="1794">
        <v>458</v>
      </c>
      <c r="AN3" t="s" s="1793">
        <v>459</v>
      </c>
      <c r="AO3" t="s" s="1793">
        <v>466</v>
      </c>
    </row>
    <row r="4" ht="18.25" customHeight="1">
      <c r="A4" s="1797"/>
      <c r="B4" s="1798">
        <v>42976</v>
      </c>
      <c r="C4" s="1799"/>
      <c r="D4" s="1872"/>
      <c r="E4" s="1801"/>
      <c r="F4" s="1802"/>
      <c r="G4" s="1803"/>
      <c r="H4" s="1802"/>
      <c r="I4" s="1804"/>
      <c r="J4" s="1802"/>
      <c r="K4" s="1803"/>
      <c r="L4" s="1802"/>
      <c r="M4" s="1803"/>
      <c r="N4" s="1802"/>
      <c r="O4" s="1805"/>
      <c r="P4" s="1806"/>
      <c r="Q4" s="1803"/>
      <c r="R4" s="1802"/>
      <c r="S4" s="1803"/>
      <c r="T4" s="1802"/>
      <c r="U4" s="1803"/>
      <c r="V4" s="1802"/>
      <c r="W4" s="1805"/>
      <c r="X4" s="1806"/>
      <c r="Y4" s="1803"/>
      <c r="Z4" s="1802"/>
      <c r="AA4" s="1803"/>
      <c r="AB4" s="1802"/>
      <c r="AC4" s="1803"/>
      <c r="AD4" s="1802"/>
      <c r="AE4" s="1805"/>
      <c r="AF4" s="1808"/>
      <c r="AG4" s="1809"/>
      <c r="AH4" s="1810"/>
      <c r="AI4" s="1811"/>
      <c r="AJ4" s="1806"/>
      <c r="AK4" s="1803"/>
      <c r="AL4" s="1802"/>
      <c r="AM4" s="1803"/>
      <c r="AN4" s="1812"/>
      <c r="AO4" s="1874"/>
    </row>
    <row r="5" ht="18.25" customHeight="1">
      <c r="A5" s="1813"/>
      <c r="B5" s="1814">
        <v>43091</v>
      </c>
      <c r="C5" s="1815"/>
      <c r="D5" s="1846"/>
      <c r="E5" s="1817"/>
      <c r="F5" s="1818"/>
      <c r="G5" s="1819"/>
      <c r="H5" s="1818"/>
      <c r="I5" s="1820"/>
      <c r="J5" s="1818"/>
      <c r="K5" s="1819"/>
      <c r="L5" s="1818"/>
      <c r="M5" s="1819"/>
      <c r="N5" s="1818"/>
      <c r="O5" s="1821"/>
      <c r="P5" s="1822"/>
      <c r="Q5" s="1819"/>
      <c r="R5" s="1818"/>
      <c r="S5" s="1819"/>
      <c r="T5" s="1818"/>
      <c r="U5" s="1819"/>
      <c r="V5" s="1818"/>
      <c r="W5" s="1821"/>
      <c r="X5" s="1822"/>
      <c r="Y5" s="1819"/>
      <c r="Z5" s="1818"/>
      <c r="AA5" s="1819"/>
      <c r="AB5" s="1818"/>
      <c r="AC5" s="1819"/>
      <c r="AD5" s="1818"/>
      <c r="AE5" s="1821"/>
      <c r="AF5" s="1824"/>
      <c r="AG5" s="1825"/>
      <c r="AH5" s="1826"/>
      <c r="AI5" s="1827"/>
      <c r="AJ5" s="1822"/>
      <c r="AK5" s="1819"/>
      <c r="AL5" s="1818"/>
      <c r="AM5" s="1819"/>
      <c r="AN5" s="1828"/>
      <c r="AO5" s="1875"/>
    </row>
    <row r="6" ht="18.25" customHeight="1">
      <c r="A6" s="1813"/>
      <c r="B6" s="1798">
        <v>43327</v>
      </c>
      <c r="C6" s="1799"/>
      <c r="D6" s="1872"/>
      <c r="E6" s="1801"/>
      <c r="F6" s="1802"/>
      <c r="G6" s="1803"/>
      <c r="H6" s="1802"/>
      <c r="I6" s="1804"/>
      <c r="J6" s="1802"/>
      <c r="K6" s="1803"/>
      <c r="L6" s="1802"/>
      <c r="M6" s="1803"/>
      <c r="N6" s="1802"/>
      <c r="O6" s="1805"/>
      <c r="P6" s="1806"/>
      <c r="Q6" s="1803"/>
      <c r="R6" s="1802"/>
      <c r="S6" s="1803"/>
      <c r="T6" s="1802"/>
      <c r="U6" s="1803"/>
      <c r="V6" s="1802"/>
      <c r="W6" s="1805"/>
      <c r="X6" s="1806"/>
      <c r="Y6" s="1803"/>
      <c r="Z6" s="1802"/>
      <c r="AA6" s="1803"/>
      <c r="AB6" s="1802"/>
      <c r="AC6" s="1803"/>
      <c r="AD6" s="1802"/>
      <c r="AE6" s="1805"/>
      <c r="AF6" s="1808"/>
      <c r="AG6" s="1829"/>
      <c r="AH6" s="1810"/>
      <c r="AI6" s="1811"/>
      <c r="AJ6" s="1806"/>
      <c r="AK6" s="1803"/>
      <c r="AL6" s="1802"/>
      <c r="AM6" s="1803"/>
      <c r="AN6" s="1812"/>
      <c r="AO6" s="1874"/>
    </row>
    <row r="7" ht="18.25" customHeight="1">
      <c r="A7" s="1813"/>
      <c r="B7" s="1831">
        <v>43403</v>
      </c>
      <c r="C7" s="1832"/>
      <c r="D7" s="1848"/>
      <c r="E7" s="1834"/>
      <c r="F7" s="1835"/>
      <c r="G7" s="1836"/>
      <c r="H7" s="1835"/>
      <c r="I7" s="1837"/>
      <c r="J7" s="1835"/>
      <c r="K7" s="1836"/>
      <c r="L7" s="1835"/>
      <c r="M7" s="1836"/>
      <c r="N7" s="1835"/>
      <c r="O7" s="1838"/>
      <c r="P7" s="1839"/>
      <c r="Q7" s="1836"/>
      <c r="R7" s="1835"/>
      <c r="S7" s="1836"/>
      <c r="T7" s="1835"/>
      <c r="U7" s="1836"/>
      <c r="V7" s="1835"/>
      <c r="W7" s="1838"/>
      <c r="X7" s="1839"/>
      <c r="Y7" s="1836"/>
      <c r="Z7" s="1835"/>
      <c r="AA7" s="1836"/>
      <c r="AB7" s="1835"/>
      <c r="AC7" s="1836"/>
      <c r="AD7" s="1835"/>
      <c r="AE7" s="1838"/>
      <c r="AF7" s="1840"/>
      <c r="AG7" s="1841"/>
      <c r="AH7" s="1842"/>
      <c r="AI7" s="1843"/>
      <c r="AJ7" s="1839"/>
      <c r="AK7" s="1836"/>
      <c r="AL7" s="1835"/>
      <c r="AM7" s="1836"/>
      <c r="AN7" s="1849"/>
      <c r="AO7" s="1877"/>
    </row>
    <row r="8" ht="18.25" customHeight="1">
      <c r="A8" s="1813"/>
      <c r="B8" s="1814">
        <v>43416</v>
      </c>
      <c r="C8" s="1815"/>
      <c r="D8" s="1846"/>
      <c r="E8" s="1817"/>
      <c r="F8" s="1818"/>
      <c r="G8" s="1819"/>
      <c r="H8" s="1818"/>
      <c r="I8" s="1820"/>
      <c r="J8" s="1818"/>
      <c r="K8" s="1819"/>
      <c r="L8" s="1818"/>
      <c r="M8" s="1819"/>
      <c r="N8" s="1818"/>
      <c r="O8" s="1821"/>
      <c r="P8" s="1822"/>
      <c r="Q8" s="1819"/>
      <c r="R8" s="1818"/>
      <c r="S8" s="1819"/>
      <c r="T8" s="1818"/>
      <c r="U8" s="1819"/>
      <c r="V8" s="1818"/>
      <c r="W8" s="1821"/>
      <c r="X8" s="1822"/>
      <c r="Y8" s="1819"/>
      <c r="Z8" s="1818"/>
      <c r="AA8" s="1819"/>
      <c r="AB8" s="1818"/>
      <c r="AC8" s="1819"/>
      <c r="AD8" s="1818"/>
      <c r="AE8" s="1821"/>
      <c r="AF8" s="1824"/>
      <c r="AG8" s="1847"/>
      <c r="AH8" s="1826"/>
      <c r="AI8" s="1827"/>
      <c r="AJ8" s="1822"/>
      <c r="AK8" s="1819"/>
      <c r="AL8" s="1818"/>
      <c r="AM8" s="1819"/>
      <c r="AN8" s="1828"/>
      <c r="AO8" s="1875"/>
    </row>
    <row r="9" ht="18.25" customHeight="1">
      <c r="A9" s="1813"/>
      <c r="B9" s="1798">
        <v>43468</v>
      </c>
      <c r="C9" s="1799"/>
      <c r="D9" s="1872"/>
      <c r="E9" s="1801"/>
      <c r="F9" s="1802"/>
      <c r="G9" s="1803"/>
      <c r="H9" s="1802"/>
      <c r="I9" s="1804"/>
      <c r="J9" s="1802"/>
      <c r="K9" s="1803"/>
      <c r="L9" s="1802"/>
      <c r="M9" s="1803"/>
      <c r="N9" s="1802"/>
      <c r="O9" s="1805"/>
      <c r="P9" s="1806"/>
      <c r="Q9" s="1803"/>
      <c r="R9" s="1802"/>
      <c r="S9" s="1803"/>
      <c r="T9" s="1802"/>
      <c r="U9" s="1803"/>
      <c r="V9" s="1802"/>
      <c r="W9" s="1805"/>
      <c r="X9" s="1806"/>
      <c r="Y9" s="1803"/>
      <c r="Z9" s="1802"/>
      <c r="AA9" s="1803"/>
      <c r="AB9" s="1802"/>
      <c r="AC9" s="1803"/>
      <c r="AD9" s="1802"/>
      <c r="AE9" s="1805"/>
      <c r="AF9" s="1808"/>
      <c r="AG9" s="1809"/>
      <c r="AH9" s="1810"/>
      <c r="AI9" s="1811"/>
      <c r="AJ9" s="1806"/>
      <c r="AK9" s="1803"/>
      <c r="AL9" s="1802"/>
      <c r="AM9" s="1803"/>
      <c r="AN9" s="1812"/>
      <c r="AO9" s="1874"/>
    </row>
    <row r="10" ht="18.25" customHeight="1">
      <c r="A10" s="1813"/>
      <c r="B10" s="1831">
        <v>43469</v>
      </c>
      <c r="C10" s="1832"/>
      <c r="D10" s="1848"/>
      <c r="E10" s="1834"/>
      <c r="F10" s="1835"/>
      <c r="G10" s="1836"/>
      <c r="H10" s="1835"/>
      <c r="I10" s="1837"/>
      <c r="J10" s="1835"/>
      <c r="K10" s="1836"/>
      <c r="L10" s="1835"/>
      <c r="M10" s="1836"/>
      <c r="N10" s="1835"/>
      <c r="O10" s="1838"/>
      <c r="P10" s="1839"/>
      <c r="Q10" s="1836"/>
      <c r="R10" s="1835"/>
      <c r="S10" s="1836"/>
      <c r="T10" s="1835"/>
      <c r="U10" s="1836"/>
      <c r="V10" s="1835"/>
      <c r="W10" s="1838"/>
      <c r="X10" s="1839"/>
      <c r="Y10" s="1836"/>
      <c r="Z10" s="1835"/>
      <c r="AA10" s="1836"/>
      <c r="AB10" s="1835"/>
      <c r="AC10" s="1836"/>
      <c r="AD10" s="1835"/>
      <c r="AE10" s="1838"/>
      <c r="AF10" s="1840"/>
      <c r="AG10" s="1841"/>
      <c r="AH10" s="1842"/>
      <c r="AI10" s="1843"/>
      <c r="AJ10" s="1839"/>
      <c r="AK10" s="1836"/>
      <c r="AL10" s="1835"/>
      <c r="AM10" s="1836"/>
      <c r="AN10" s="1849"/>
      <c r="AO10" s="1877"/>
    </row>
    <row r="11" ht="18.25" customHeight="1">
      <c r="A11" s="1813"/>
      <c r="B11" s="1831">
        <v>43470</v>
      </c>
      <c r="C11" s="1832"/>
      <c r="D11" s="1848"/>
      <c r="E11" s="1834"/>
      <c r="F11" s="1835"/>
      <c r="G11" s="1836"/>
      <c r="H11" s="1835"/>
      <c r="I11" s="1837"/>
      <c r="J11" s="1835"/>
      <c r="K11" s="1836"/>
      <c r="L11" s="1835"/>
      <c r="M11" s="1836"/>
      <c r="N11" s="1835"/>
      <c r="O11" s="1838"/>
      <c r="P11" s="1839"/>
      <c r="Q11" s="1836"/>
      <c r="R11" s="1835"/>
      <c r="S11" s="1836"/>
      <c r="T11" s="1835"/>
      <c r="U11" s="1836"/>
      <c r="V11" s="1835"/>
      <c r="W11" s="1838"/>
      <c r="X11" s="1839"/>
      <c r="Y11" s="1836"/>
      <c r="Z11" s="1835"/>
      <c r="AA11" s="1836"/>
      <c r="AB11" s="1835"/>
      <c r="AC11" s="1836"/>
      <c r="AD11" s="1835"/>
      <c r="AE11" s="1838"/>
      <c r="AF11" s="1840"/>
      <c r="AG11" s="1841"/>
      <c r="AH11" s="1842"/>
      <c r="AI11" s="1843"/>
      <c r="AJ11" s="1839"/>
      <c r="AK11" s="1836"/>
      <c r="AL11" s="1835"/>
      <c r="AM11" s="1836"/>
      <c r="AN11" s="1849"/>
      <c r="AO11" s="1877"/>
    </row>
    <row r="12" ht="18.25" customHeight="1">
      <c r="A12" s="1813"/>
      <c r="B12" s="1831">
        <v>43471</v>
      </c>
      <c r="C12" s="1832"/>
      <c r="D12" s="1848"/>
      <c r="E12" s="1834"/>
      <c r="F12" s="1835"/>
      <c r="G12" s="1836"/>
      <c r="H12" s="1835"/>
      <c r="I12" s="1837"/>
      <c r="J12" s="1835"/>
      <c r="K12" s="1836"/>
      <c r="L12" s="1835"/>
      <c r="M12" s="1836"/>
      <c r="N12" s="1835"/>
      <c r="O12" s="1838"/>
      <c r="P12" s="1839"/>
      <c r="Q12" s="1836"/>
      <c r="R12" s="1835"/>
      <c r="S12" s="1836"/>
      <c r="T12" s="1835"/>
      <c r="U12" s="1836"/>
      <c r="V12" s="1835"/>
      <c r="W12" s="1838"/>
      <c r="X12" s="1839"/>
      <c r="Y12" s="1836"/>
      <c r="Z12" s="1835"/>
      <c r="AA12" s="1836"/>
      <c r="AB12" s="1835"/>
      <c r="AC12" s="1836"/>
      <c r="AD12" s="1835"/>
      <c r="AE12" s="1838"/>
      <c r="AF12" s="1840"/>
      <c r="AG12" s="1841"/>
      <c r="AH12" s="1842"/>
      <c r="AI12" s="1843"/>
      <c r="AJ12" s="1839"/>
      <c r="AK12" s="1836"/>
      <c r="AL12" s="1835"/>
      <c r="AM12" s="1836"/>
      <c r="AN12" s="1849"/>
      <c r="AO12" s="1877"/>
    </row>
    <row r="13" ht="18.25" customHeight="1">
      <c r="A13" s="1813"/>
      <c r="B13" s="1831">
        <v>43639</v>
      </c>
      <c r="C13" s="1832"/>
      <c r="D13" s="1848"/>
      <c r="E13" s="1834"/>
      <c r="F13" s="1835"/>
      <c r="G13" s="1836"/>
      <c r="H13" s="1835"/>
      <c r="I13" s="1837"/>
      <c r="J13" s="1835"/>
      <c r="K13" s="1836"/>
      <c r="L13" s="1835"/>
      <c r="M13" s="1836"/>
      <c r="N13" s="1835"/>
      <c r="O13" s="1838"/>
      <c r="P13" s="1839"/>
      <c r="Q13" s="1836"/>
      <c r="R13" s="1835"/>
      <c r="S13" s="1836"/>
      <c r="T13" s="1835"/>
      <c r="U13" s="1836"/>
      <c r="V13" s="1835"/>
      <c r="W13" s="1838"/>
      <c r="X13" s="1839"/>
      <c r="Y13" s="1836"/>
      <c r="Z13" s="1835"/>
      <c r="AA13" s="1836"/>
      <c r="AB13" s="1835"/>
      <c r="AC13" s="1836"/>
      <c r="AD13" s="1835"/>
      <c r="AE13" s="1838"/>
      <c r="AF13" s="1840"/>
      <c r="AG13" s="1841"/>
      <c r="AH13" s="1842"/>
      <c r="AI13" s="1843"/>
      <c r="AJ13" s="1839"/>
      <c r="AK13" s="1836"/>
      <c r="AL13" s="1835"/>
      <c r="AM13" s="1836"/>
      <c r="AN13" s="1849"/>
      <c r="AO13" s="1877"/>
    </row>
    <row r="14" ht="18.25" customHeight="1">
      <c r="A14" s="1813"/>
      <c r="B14" s="1831">
        <v>43646</v>
      </c>
      <c r="C14" s="1832"/>
      <c r="D14" s="1848"/>
      <c r="E14" s="1834"/>
      <c r="F14" s="1835"/>
      <c r="G14" s="1836"/>
      <c r="H14" s="1835"/>
      <c r="I14" s="1837"/>
      <c r="J14" s="1835"/>
      <c r="K14" s="1836"/>
      <c r="L14" s="1835"/>
      <c r="M14" s="1836"/>
      <c r="N14" s="1835"/>
      <c r="O14" s="1838"/>
      <c r="P14" s="1839"/>
      <c r="Q14" s="1836"/>
      <c r="R14" s="1835"/>
      <c r="S14" s="1836"/>
      <c r="T14" s="1835"/>
      <c r="U14" s="1836"/>
      <c r="V14" s="1835"/>
      <c r="W14" s="1838"/>
      <c r="X14" s="1839"/>
      <c r="Y14" s="1836"/>
      <c r="Z14" s="1835"/>
      <c r="AA14" s="1836"/>
      <c r="AB14" s="1835"/>
      <c r="AC14" s="1836"/>
      <c r="AD14" s="1835"/>
      <c r="AE14" s="1838"/>
      <c r="AF14" s="1840"/>
      <c r="AG14" s="1841"/>
      <c r="AH14" s="1842"/>
      <c r="AI14" s="1843"/>
      <c r="AJ14" s="1839"/>
      <c r="AK14" s="1836"/>
      <c r="AL14" s="1835"/>
      <c r="AM14" s="1836"/>
      <c r="AN14" s="1849"/>
      <c r="AO14" s="1877"/>
    </row>
    <row r="15" ht="18.25" customHeight="1">
      <c r="A15" s="1813"/>
      <c r="B15" s="1831">
        <v>43673</v>
      </c>
      <c r="C15" s="1832"/>
      <c r="D15" s="1848"/>
      <c r="E15" s="1834"/>
      <c r="F15" s="1835"/>
      <c r="G15" s="1836"/>
      <c r="H15" s="1835"/>
      <c r="I15" s="1837"/>
      <c r="J15" s="1835"/>
      <c r="K15" s="1836"/>
      <c r="L15" s="1835"/>
      <c r="M15" s="1836"/>
      <c r="N15" s="1835"/>
      <c r="O15" s="1838"/>
      <c r="P15" s="1839"/>
      <c r="Q15" s="1836"/>
      <c r="R15" s="1835"/>
      <c r="S15" s="1836"/>
      <c r="T15" s="1835"/>
      <c r="U15" s="1836"/>
      <c r="V15" s="1835"/>
      <c r="W15" s="1838"/>
      <c r="X15" s="1839"/>
      <c r="Y15" s="1836"/>
      <c r="Z15" s="1835"/>
      <c r="AA15" s="1836"/>
      <c r="AB15" s="1835"/>
      <c r="AC15" s="1836"/>
      <c r="AD15" s="1835"/>
      <c r="AE15" s="1838"/>
      <c r="AF15" s="1840"/>
      <c r="AG15" s="1853"/>
      <c r="AH15" s="1854"/>
      <c r="AI15" s="1843"/>
      <c r="AJ15" s="1839"/>
      <c r="AK15" s="1836"/>
      <c r="AL15" s="1835"/>
      <c r="AM15" s="1836"/>
      <c r="AN15" s="1849"/>
      <c r="AO15" s="1877"/>
    </row>
    <row r="16" ht="18.25" customHeight="1">
      <c r="A16" s="1813"/>
      <c r="B16" s="1814">
        <v>43693</v>
      </c>
      <c r="C16" s="1815"/>
      <c r="D16" s="1846"/>
      <c r="E16" s="1817"/>
      <c r="F16" s="1818"/>
      <c r="G16" s="1819"/>
      <c r="H16" s="1818"/>
      <c r="I16" s="1820"/>
      <c r="J16" s="1818"/>
      <c r="K16" s="1819"/>
      <c r="L16" s="1818"/>
      <c r="M16" s="1819"/>
      <c r="N16" s="1818"/>
      <c r="O16" s="1821"/>
      <c r="P16" s="1822"/>
      <c r="Q16" s="1819"/>
      <c r="R16" s="1818"/>
      <c r="S16" s="1819"/>
      <c r="T16" s="1818"/>
      <c r="U16" s="1819"/>
      <c r="V16" s="1818"/>
      <c r="W16" s="1821"/>
      <c r="X16" s="1822"/>
      <c r="Y16" s="1819"/>
      <c r="Z16" s="1818"/>
      <c r="AA16" s="1819"/>
      <c r="AB16" s="1818"/>
      <c r="AC16" s="1819"/>
      <c r="AD16" s="1818"/>
      <c r="AE16" s="1821"/>
      <c r="AF16" s="1824"/>
      <c r="AG16" s="1847"/>
      <c r="AH16" s="1826"/>
      <c r="AI16" s="1827"/>
      <c r="AJ16" s="1822"/>
      <c r="AK16" s="1819"/>
      <c r="AL16" s="1818"/>
      <c r="AM16" s="1819"/>
      <c r="AN16" s="1828"/>
      <c r="AO16" s="1875"/>
    </row>
    <row r="17" ht="18.25" customHeight="1">
      <c r="A17" s="1813"/>
      <c r="B17" s="1798">
        <v>43837</v>
      </c>
      <c r="C17" s="1799"/>
      <c r="D17" s="1800">
        <v>84.09999999999999</v>
      </c>
      <c r="E17" s="1878">
        <v>189</v>
      </c>
      <c r="F17" s="1810">
        <v>45.9</v>
      </c>
      <c r="G17" s="1809">
        <v>4.8</v>
      </c>
      <c r="H17" s="1810">
        <v>79.3</v>
      </c>
      <c r="I17" s="1859">
        <v>0.057</v>
      </c>
      <c r="J17" s="1810">
        <v>33</v>
      </c>
      <c r="K17" s="1809">
        <v>34</v>
      </c>
      <c r="L17" s="1810">
        <v>106</v>
      </c>
      <c r="M17" s="1809">
        <v>84</v>
      </c>
      <c r="N17" s="1810">
        <v>54</v>
      </c>
      <c r="O17" s="1860">
        <v>55</v>
      </c>
      <c r="P17" s="1807">
        <v>3</v>
      </c>
      <c r="Q17" s="1809">
        <v>3</v>
      </c>
      <c r="R17" s="1810">
        <v>3</v>
      </c>
      <c r="S17" s="1809">
        <v>3</v>
      </c>
      <c r="T17" s="1810">
        <v>3</v>
      </c>
      <c r="U17" s="1809">
        <v>2</v>
      </c>
      <c r="V17" s="1810">
        <v>2</v>
      </c>
      <c r="W17" s="1860">
        <v>19</v>
      </c>
      <c r="X17" s="1807">
        <v>57</v>
      </c>
      <c r="Y17" s="1809">
        <v>205</v>
      </c>
      <c r="Z17" s="1810">
        <v>195</v>
      </c>
      <c r="AA17" s="1809">
        <v>174</v>
      </c>
      <c r="AB17" s="1802"/>
      <c r="AC17" s="1803"/>
      <c r="AD17" s="1802"/>
      <c r="AE17" s="1805"/>
      <c r="AF17" s="1808">
        <v>3.425925925925926e-05</v>
      </c>
      <c r="AG17" s="1809">
        <v>10</v>
      </c>
      <c r="AH17" s="1810"/>
      <c r="AI17" s="1811">
        <v>0.0001975694444444444</v>
      </c>
      <c r="AJ17" s="1807">
        <v>94</v>
      </c>
      <c r="AK17" s="1809">
        <v>70</v>
      </c>
      <c r="AL17" s="1810">
        <v>12</v>
      </c>
      <c r="AM17" s="1809">
        <v>126</v>
      </c>
      <c r="AN17" s="1830">
        <v>89</v>
      </c>
      <c r="AO17" s="1874"/>
    </row>
    <row r="18" ht="18.25" customHeight="1">
      <c r="A18" s="1813"/>
      <c r="B18" s="1831">
        <v>43982</v>
      </c>
      <c r="C18" s="1832"/>
      <c r="D18" s="1848"/>
      <c r="E18" s="1834"/>
      <c r="F18" s="1835"/>
      <c r="G18" s="1836"/>
      <c r="H18" s="1835"/>
      <c r="I18" s="1837"/>
      <c r="J18" s="1835"/>
      <c r="K18" s="1836"/>
      <c r="L18" s="1835"/>
      <c r="M18" s="1836"/>
      <c r="N18" s="1835"/>
      <c r="O18" s="1838"/>
      <c r="P18" s="1839"/>
      <c r="Q18" s="1836"/>
      <c r="R18" s="1835"/>
      <c r="S18" s="1836"/>
      <c r="T18" s="1835"/>
      <c r="U18" s="1836"/>
      <c r="V18" s="1835"/>
      <c r="W18" s="1838"/>
      <c r="X18" s="1839"/>
      <c r="Y18" s="1836"/>
      <c r="Z18" s="1835"/>
      <c r="AA18" s="1836"/>
      <c r="AB18" s="1835"/>
      <c r="AC18" s="1836"/>
      <c r="AD18" s="1835"/>
      <c r="AE18" s="1838"/>
      <c r="AF18" s="1840"/>
      <c r="AG18" s="1841"/>
      <c r="AH18" s="1842"/>
      <c r="AI18" s="1843"/>
      <c r="AJ18" s="1839"/>
      <c r="AK18" s="1836"/>
      <c r="AL18" s="1835"/>
      <c r="AM18" s="1836"/>
      <c r="AN18" s="1849"/>
      <c r="AO18" s="1877"/>
    </row>
    <row r="19" ht="18.25" customHeight="1">
      <c r="A19" s="1813"/>
      <c r="B19" s="1831">
        <v>43983</v>
      </c>
      <c r="C19" s="1832"/>
      <c r="D19" s="1848"/>
      <c r="E19" s="1834"/>
      <c r="F19" s="1835"/>
      <c r="G19" s="1836"/>
      <c r="H19" s="1835"/>
      <c r="I19" s="1837"/>
      <c r="J19" s="1835"/>
      <c r="K19" s="1836"/>
      <c r="L19" s="1835"/>
      <c r="M19" s="1836"/>
      <c r="N19" s="1835"/>
      <c r="O19" s="1838"/>
      <c r="P19" s="1839"/>
      <c r="Q19" s="1836"/>
      <c r="R19" s="1835"/>
      <c r="S19" s="1836"/>
      <c r="T19" s="1835"/>
      <c r="U19" s="1836"/>
      <c r="V19" s="1835"/>
      <c r="W19" s="1838"/>
      <c r="X19" s="1839"/>
      <c r="Y19" s="1836"/>
      <c r="Z19" s="1835"/>
      <c r="AA19" s="1836"/>
      <c r="AB19" s="1842">
        <v>45.2</v>
      </c>
      <c r="AC19" s="1841">
        <v>38.9</v>
      </c>
      <c r="AD19" s="1835"/>
      <c r="AE19" s="1838"/>
      <c r="AF19" s="1840"/>
      <c r="AG19" s="1841"/>
      <c r="AH19" s="1842"/>
      <c r="AI19" s="1843"/>
      <c r="AJ19" s="1839"/>
      <c r="AK19" s="1836"/>
      <c r="AL19" s="1835"/>
      <c r="AM19" s="1836"/>
      <c r="AN19" s="1849"/>
      <c r="AO19" s="1877"/>
    </row>
    <row r="20" ht="18.25" customHeight="1">
      <c r="A20" s="1813"/>
      <c r="B20" s="1831">
        <v>44031</v>
      </c>
      <c r="C20" s="1832"/>
      <c r="D20" s="1848"/>
      <c r="E20" s="1834"/>
      <c r="F20" s="1835"/>
      <c r="G20" s="1836"/>
      <c r="H20" s="1835"/>
      <c r="I20" s="1837"/>
      <c r="J20" s="1835"/>
      <c r="K20" s="1836"/>
      <c r="L20" s="1835"/>
      <c r="M20" s="1836"/>
      <c r="N20" s="1835"/>
      <c r="O20" s="1838"/>
      <c r="P20" s="1839"/>
      <c r="Q20" s="1836"/>
      <c r="R20" s="1835"/>
      <c r="S20" s="1836"/>
      <c r="T20" s="1835"/>
      <c r="U20" s="1836"/>
      <c r="V20" s="1835"/>
      <c r="W20" s="1838"/>
      <c r="X20" s="1844">
        <v>69</v>
      </c>
      <c r="Y20" s="1841">
        <v>232</v>
      </c>
      <c r="Z20" s="1842">
        <v>221</v>
      </c>
      <c r="AA20" s="1841">
        <v>229</v>
      </c>
      <c r="AB20" s="1835"/>
      <c r="AC20" s="1836"/>
      <c r="AD20" s="1835"/>
      <c r="AE20" s="1838"/>
      <c r="AF20" s="1840"/>
      <c r="AG20" s="1841"/>
      <c r="AH20" s="1842"/>
      <c r="AI20" s="1843"/>
      <c r="AJ20" s="1844">
        <v>100</v>
      </c>
      <c r="AK20" s="1841">
        <v>69</v>
      </c>
      <c r="AL20" s="1842">
        <v>9</v>
      </c>
      <c r="AM20" s="1841">
        <v>150</v>
      </c>
      <c r="AN20" s="1845">
        <v>100</v>
      </c>
      <c r="AO20" s="1877"/>
    </row>
    <row r="21" ht="18.25" customHeight="1">
      <c r="A21" s="1813"/>
      <c r="B21" s="1831">
        <v>44034</v>
      </c>
      <c r="C21" s="1832"/>
      <c r="D21" s="1848"/>
      <c r="E21" s="1834"/>
      <c r="F21" s="1835"/>
      <c r="G21" s="1836"/>
      <c r="H21" s="1835"/>
      <c r="I21" s="1837"/>
      <c r="J21" s="1835"/>
      <c r="K21" s="1836"/>
      <c r="L21" s="1835"/>
      <c r="M21" s="1836"/>
      <c r="N21" s="1835"/>
      <c r="O21" s="1838"/>
      <c r="P21" s="1839"/>
      <c r="Q21" s="1836"/>
      <c r="R21" s="1835"/>
      <c r="S21" s="1836"/>
      <c r="T21" s="1835"/>
      <c r="U21" s="1836"/>
      <c r="V21" s="1835"/>
      <c r="W21" s="1838"/>
      <c r="X21" s="1839"/>
      <c r="Y21" s="1836"/>
      <c r="Z21" s="1835"/>
      <c r="AA21" s="1836"/>
      <c r="AB21" s="1842">
        <v>47.3</v>
      </c>
      <c r="AC21" s="1841">
        <v>39.3</v>
      </c>
      <c r="AD21" s="1835"/>
      <c r="AE21" s="1838"/>
      <c r="AF21" s="1840">
        <v>3.391203703703704e-05</v>
      </c>
      <c r="AG21" s="1876">
        <v>11</v>
      </c>
      <c r="AH21" s="1842"/>
      <c r="AI21" s="1843">
        <v>0.0001804398148148148</v>
      </c>
      <c r="AJ21" s="1839"/>
      <c r="AK21" s="1836"/>
      <c r="AL21" s="1835"/>
      <c r="AM21" s="1836"/>
      <c r="AN21" s="1849"/>
      <c r="AO21" s="1877"/>
    </row>
    <row r="22" ht="18.25" customHeight="1">
      <c r="A22" s="1813"/>
      <c r="B22" s="1831">
        <v>44055</v>
      </c>
      <c r="C22" s="1832"/>
      <c r="D22" s="1848"/>
      <c r="E22" s="1834"/>
      <c r="F22" s="1835"/>
      <c r="G22" s="1836"/>
      <c r="H22" s="1835"/>
      <c r="I22" s="1837"/>
      <c r="J22" s="1835"/>
      <c r="K22" s="1836"/>
      <c r="L22" s="1835"/>
      <c r="M22" s="1836"/>
      <c r="N22" s="1835"/>
      <c r="O22" s="1838"/>
      <c r="P22" s="1839"/>
      <c r="Q22" s="1836"/>
      <c r="R22" s="1835"/>
      <c r="S22" s="1836"/>
      <c r="T22" s="1835"/>
      <c r="U22" s="1836"/>
      <c r="V22" s="1835"/>
      <c r="W22" s="1838"/>
      <c r="X22" s="1844">
        <v>53</v>
      </c>
      <c r="Y22" s="1841">
        <v>191</v>
      </c>
      <c r="Z22" s="1842">
        <v>164</v>
      </c>
      <c r="AA22" s="1841">
        <v>154</v>
      </c>
      <c r="AB22" s="1842">
        <v>49.4</v>
      </c>
      <c r="AC22" s="1841">
        <v>39.3</v>
      </c>
      <c r="AD22" s="1842">
        <v>37.6</v>
      </c>
      <c r="AE22" s="1850">
        <v>0.29</v>
      </c>
      <c r="AF22" s="1840">
        <v>3.356481481481482e-05</v>
      </c>
      <c r="AG22" s="1841"/>
      <c r="AH22" s="1842"/>
      <c r="AI22" s="1843"/>
      <c r="AJ22" s="1844">
        <v>100</v>
      </c>
      <c r="AK22" s="1841">
        <v>75</v>
      </c>
      <c r="AL22" s="1842">
        <v>11</v>
      </c>
      <c r="AM22" s="1841">
        <v>145</v>
      </c>
      <c r="AN22" s="1845">
        <v>95</v>
      </c>
      <c r="AO22" s="1877"/>
    </row>
    <row r="23" ht="18.25" customHeight="1">
      <c r="A23" s="1813"/>
      <c r="B23" s="1831">
        <v>44041</v>
      </c>
      <c r="C23" s="1832"/>
      <c r="D23" s="1848"/>
      <c r="E23" s="1834"/>
      <c r="F23" s="1835"/>
      <c r="G23" s="1836"/>
      <c r="H23" s="1835"/>
      <c r="I23" s="1837"/>
      <c r="J23" s="1835"/>
      <c r="K23" s="1836"/>
      <c r="L23" s="1835"/>
      <c r="M23" s="1836"/>
      <c r="N23" s="1835"/>
      <c r="O23" s="1838"/>
      <c r="P23" s="1844">
        <v>1</v>
      </c>
      <c r="Q23" s="1841">
        <v>3</v>
      </c>
      <c r="R23" s="1842">
        <v>3</v>
      </c>
      <c r="S23" s="1841">
        <v>0</v>
      </c>
      <c r="T23" s="1842">
        <v>2</v>
      </c>
      <c r="U23" s="1841">
        <v>2</v>
      </c>
      <c r="V23" s="1842">
        <v>2</v>
      </c>
      <c r="W23" s="1850">
        <v>13</v>
      </c>
      <c r="X23" s="1839"/>
      <c r="Y23" s="1836"/>
      <c r="Z23" s="1835"/>
      <c r="AA23" s="1836"/>
      <c r="AB23" s="1835"/>
      <c r="AC23" s="1836"/>
      <c r="AD23" s="1835"/>
      <c r="AE23" s="1838"/>
      <c r="AF23" s="1840"/>
      <c r="AG23" s="1841"/>
      <c r="AH23" s="1842"/>
      <c r="AI23" s="1843"/>
      <c r="AJ23" s="1839"/>
      <c r="AK23" s="1836"/>
      <c r="AL23" s="1835"/>
      <c r="AM23" s="1836"/>
      <c r="AN23" s="1849"/>
      <c r="AO23" s="1877"/>
    </row>
    <row r="24" ht="18.25" customHeight="1">
      <c r="A24" s="1813"/>
      <c r="B24" s="1831">
        <v>44136</v>
      </c>
      <c r="C24" s="1832"/>
      <c r="D24" s="1848"/>
      <c r="E24" s="1834"/>
      <c r="F24" s="1835"/>
      <c r="G24" s="1836"/>
      <c r="H24" s="1835"/>
      <c r="I24" s="1837"/>
      <c r="J24" s="1835"/>
      <c r="K24" s="1836"/>
      <c r="L24" s="1835"/>
      <c r="M24" s="1836"/>
      <c r="N24" s="1835"/>
      <c r="O24" s="1838"/>
      <c r="P24" s="1839"/>
      <c r="Q24" s="1836"/>
      <c r="R24" s="1835"/>
      <c r="S24" s="1836"/>
      <c r="T24" s="1835"/>
      <c r="U24" s="1836"/>
      <c r="V24" s="1835"/>
      <c r="W24" s="1838"/>
      <c r="X24" s="1839"/>
      <c r="Y24" s="1836"/>
      <c r="Z24" s="1835"/>
      <c r="AA24" s="1836"/>
      <c r="AB24" s="1835"/>
      <c r="AC24" s="1836"/>
      <c r="AD24" s="1835"/>
      <c r="AE24" s="1838"/>
      <c r="AF24" s="1840"/>
      <c r="AG24" s="1841"/>
      <c r="AH24" s="1842"/>
      <c r="AI24" s="1843"/>
      <c r="AJ24" s="1839"/>
      <c r="AK24" s="1836"/>
      <c r="AL24" s="1835"/>
      <c r="AM24" s="1836"/>
      <c r="AN24" s="1849"/>
      <c r="AO24" s="1877"/>
    </row>
    <row r="25" ht="18.25" customHeight="1">
      <c r="A25" s="1813"/>
      <c r="B25" s="1814">
        <v>44167</v>
      </c>
      <c r="C25" s="1815"/>
      <c r="D25" s="1816">
        <v>90.09999999999999</v>
      </c>
      <c r="E25" s="1817"/>
      <c r="F25" s="1818"/>
      <c r="G25" s="1819"/>
      <c r="H25" s="1818"/>
      <c r="I25" s="1820"/>
      <c r="J25" s="1826">
        <v>35</v>
      </c>
      <c r="K25" s="1825">
        <v>35</v>
      </c>
      <c r="L25" s="1826">
        <v>104.5</v>
      </c>
      <c r="M25" s="1819"/>
      <c r="N25" s="1826">
        <v>61.5</v>
      </c>
      <c r="O25" s="1857">
        <v>62</v>
      </c>
      <c r="P25" s="1822"/>
      <c r="Q25" s="1819"/>
      <c r="R25" s="1818"/>
      <c r="S25" s="1819"/>
      <c r="T25" s="1818"/>
      <c r="U25" s="1819"/>
      <c r="V25" s="1818"/>
      <c r="W25" s="1821"/>
      <c r="X25" s="1822"/>
      <c r="Y25" s="1819"/>
      <c r="Z25" s="1818"/>
      <c r="AA25" s="1819"/>
      <c r="AB25" s="1818"/>
      <c r="AC25" s="1819"/>
      <c r="AD25" s="1818"/>
      <c r="AE25" s="1821"/>
      <c r="AF25" s="1824"/>
      <c r="AG25" s="1825"/>
      <c r="AH25" s="1826"/>
      <c r="AI25" s="1827"/>
      <c r="AJ25" s="1822"/>
      <c r="AK25" s="1819"/>
      <c r="AL25" s="1818"/>
      <c r="AM25" s="1819"/>
      <c r="AN25" s="1828"/>
      <c r="AO25" s="1875"/>
    </row>
    <row r="26" ht="18.25" customHeight="1">
      <c r="A26" s="1861"/>
      <c r="B26" s="1862">
        <v>44209</v>
      </c>
      <c r="C26" s="1799"/>
      <c r="D26" s="1800">
        <v>90</v>
      </c>
      <c r="E26" s="1801"/>
      <c r="F26" s="1802"/>
      <c r="G26" s="1803"/>
      <c r="H26" s="1802"/>
      <c r="I26" s="1804"/>
      <c r="J26" s="1802"/>
      <c r="K26" s="1803"/>
      <c r="L26" s="1802"/>
      <c r="M26" s="1803"/>
      <c r="N26" s="1802"/>
      <c r="O26" s="1805"/>
      <c r="P26" s="1806"/>
      <c r="Q26" s="1803"/>
      <c r="R26" s="1802"/>
      <c r="S26" s="1803"/>
      <c r="T26" s="1802"/>
      <c r="U26" s="1803"/>
      <c r="V26" s="1802"/>
      <c r="W26" s="1805"/>
      <c r="X26" s="1806"/>
      <c r="Y26" s="1803"/>
      <c r="Z26" s="1802"/>
      <c r="AA26" s="1803"/>
      <c r="AB26" s="1802"/>
      <c r="AC26" s="1803"/>
      <c r="AD26" s="1802"/>
      <c r="AE26" s="1805"/>
      <c r="AF26" s="1808"/>
      <c r="AG26" s="1809">
        <v>9.5</v>
      </c>
      <c r="AH26" s="1810">
        <v>151</v>
      </c>
      <c r="AI26" s="1811"/>
      <c r="AJ26" s="1807">
        <v>96.5</v>
      </c>
      <c r="AK26" s="1809">
        <v>87.5</v>
      </c>
      <c r="AL26" s="1810">
        <v>15</v>
      </c>
      <c r="AM26" s="1809">
        <v>138</v>
      </c>
      <c r="AN26" s="1810">
        <v>96.5</v>
      </c>
      <c r="AO26" s="1802"/>
    </row>
    <row r="27" ht="18.25" customHeight="1">
      <c r="A27" s="1861"/>
      <c r="B27" s="1863">
        <v>44258</v>
      </c>
      <c r="C27" s="1832"/>
      <c r="D27" s="1833">
        <v>88</v>
      </c>
      <c r="E27" s="1851">
        <v>186</v>
      </c>
      <c r="F27" s="1835"/>
      <c r="G27" s="1836"/>
      <c r="H27" s="1835"/>
      <c r="I27" s="1837"/>
      <c r="J27" t="s" s="1900">
        <v>519</v>
      </c>
      <c r="K27" t="s" s="1901">
        <v>519</v>
      </c>
      <c r="L27" t="s" s="1900">
        <v>520</v>
      </c>
      <c r="M27" t="s" s="1901">
        <v>521</v>
      </c>
      <c r="N27" t="s" s="1900">
        <v>522</v>
      </c>
      <c r="O27" t="s" s="1902">
        <v>522</v>
      </c>
      <c r="P27" s="1839"/>
      <c r="Q27" s="1836"/>
      <c r="R27" s="1835"/>
      <c r="S27" s="1836"/>
      <c r="T27" s="1835"/>
      <c r="U27" s="1836"/>
      <c r="V27" s="1835"/>
      <c r="W27" s="1838"/>
      <c r="X27" s="1839"/>
      <c r="Y27" s="1836"/>
      <c r="Z27" s="1835"/>
      <c r="AA27" s="1836"/>
      <c r="AB27" s="1835"/>
      <c r="AC27" s="1836"/>
      <c r="AD27" s="1835"/>
      <c r="AE27" s="1838"/>
      <c r="AF27" s="1840"/>
      <c r="AG27" s="1841"/>
      <c r="AH27" s="1842"/>
      <c r="AI27" s="1843"/>
      <c r="AJ27" s="1839"/>
      <c r="AK27" s="1836"/>
      <c r="AL27" s="1835"/>
      <c r="AM27" s="1836"/>
      <c r="AN27" s="1835"/>
      <c r="AO27" s="1835"/>
    </row>
    <row r="28" ht="18.25" customHeight="1">
      <c r="A28" s="1861"/>
      <c r="B28" s="1863">
        <v>44283</v>
      </c>
      <c r="C28" s="1832"/>
      <c r="D28" s="1848"/>
      <c r="E28" s="1834"/>
      <c r="F28" s="1835"/>
      <c r="G28" s="1836"/>
      <c r="H28" s="1835"/>
      <c r="I28" s="1837"/>
      <c r="J28" s="1835"/>
      <c r="K28" s="1836"/>
      <c r="L28" s="1835"/>
      <c r="M28" s="1836"/>
      <c r="N28" s="1835"/>
      <c r="O28" s="1838"/>
      <c r="P28" s="1839"/>
      <c r="Q28" s="1836"/>
      <c r="R28" s="1835"/>
      <c r="S28" s="1836"/>
      <c r="T28" s="1835"/>
      <c r="U28" s="1836"/>
      <c r="V28" s="1835"/>
      <c r="W28" s="1838"/>
      <c r="X28" s="1839"/>
      <c r="Y28" s="1836"/>
      <c r="Z28" s="1835"/>
      <c r="AA28" s="1836"/>
      <c r="AB28" s="1835"/>
      <c r="AC28" s="1836"/>
      <c r="AD28" s="1835"/>
      <c r="AE28" s="1838"/>
      <c r="AF28" s="1840"/>
      <c r="AG28" s="1841">
        <v>10</v>
      </c>
      <c r="AH28" s="1842"/>
      <c r="AI28" s="1843"/>
      <c r="AJ28" s="1844">
        <v>100</v>
      </c>
      <c r="AK28" s="1841">
        <v>88.5</v>
      </c>
      <c r="AL28" s="1842">
        <v>15</v>
      </c>
      <c r="AM28" s="1841">
        <v>156</v>
      </c>
      <c r="AN28" s="1842">
        <v>100</v>
      </c>
      <c r="AO28" s="1835"/>
    </row>
    <row r="29" ht="18.25" customHeight="1">
      <c r="A29" s="1861"/>
      <c r="B29" s="1863"/>
      <c r="C29" s="1832"/>
      <c r="D29" s="1848"/>
      <c r="E29" s="1834"/>
      <c r="F29" s="1835"/>
      <c r="G29" s="1836"/>
      <c r="H29" s="1835"/>
      <c r="I29" s="1837"/>
      <c r="J29" s="1835"/>
      <c r="K29" s="1836"/>
      <c r="L29" s="1835"/>
      <c r="M29" s="1836"/>
      <c r="N29" s="1835"/>
      <c r="O29" s="1838"/>
      <c r="P29" s="1839"/>
      <c r="Q29" s="1836"/>
      <c r="R29" s="1835"/>
      <c r="S29" s="1836"/>
      <c r="T29" s="1835"/>
      <c r="U29" s="1836"/>
      <c r="V29" s="1835"/>
      <c r="W29" s="1838"/>
      <c r="X29" s="1839"/>
      <c r="Y29" s="1836"/>
      <c r="Z29" s="1835"/>
      <c r="AA29" s="1836"/>
      <c r="AB29" s="1835"/>
      <c r="AC29" s="1836"/>
      <c r="AD29" s="1835"/>
      <c r="AE29" s="1838"/>
      <c r="AF29" s="1840"/>
      <c r="AG29" s="1841"/>
      <c r="AH29" s="1842"/>
      <c r="AI29" s="1843"/>
      <c r="AJ29" s="1839"/>
      <c r="AK29" s="1836"/>
      <c r="AL29" s="1835"/>
      <c r="AM29" s="1836"/>
      <c r="AN29" s="1835"/>
      <c r="AO29" s="1835"/>
    </row>
    <row r="30" ht="18.25" customHeight="1">
      <c r="A30" s="1861"/>
      <c r="B30" s="1863"/>
      <c r="C30" s="1832"/>
      <c r="D30" s="1848"/>
      <c r="E30" s="1834"/>
      <c r="F30" s="1835"/>
      <c r="G30" s="1836"/>
      <c r="H30" s="1835"/>
      <c r="I30" s="1837"/>
      <c r="J30" s="1835"/>
      <c r="K30" s="1836"/>
      <c r="L30" s="1835"/>
      <c r="M30" s="1836"/>
      <c r="N30" s="1835"/>
      <c r="O30" s="1838"/>
      <c r="P30" s="1839"/>
      <c r="Q30" s="1836"/>
      <c r="R30" s="1835"/>
      <c r="S30" s="1836"/>
      <c r="T30" s="1835"/>
      <c r="U30" s="1836"/>
      <c r="V30" s="1835"/>
      <c r="W30" s="1838"/>
      <c r="X30" s="1839"/>
      <c r="Y30" s="1836"/>
      <c r="Z30" s="1835"/>
      <c r="AA30" s="1836"/>
      <c r="AB30" s="1835"/>
      <c r="AC30" s="1836"/>
      <c r="AD30" s="1835"/>
      <c r="AE30" s="1838"/>
      <c r="AF30" s="1840"/>
      <c r="AG30" s="1841"/>
      <c r="AH30" s="1842"/>
      <c r="AI30" s="1843"/>
      <c r="AJ30" s="1839"/>
      <c r="AK30" s="1836"/>
      <c r="AL30" s="1835"/>
      <c r="AM30" s="1836"/>
      <c r="AN30" s="1835"/>
      <c r="AO30" s="1835"/>
    </row>
    <row r="31" ht="18.25" customHeight="1">
      <c r="A31" t="s" s="1864">
        <v>460</v>
      </c>
      <c r="B31" s="1865"/>
      <c r="C31" s="1866"/>
      <c r="D31" s="1842">
        <f>MAX(D4:D29)</f>
        <v>90.09999999999999</v>
      </c>
      <c r="E31" s="1841">
        <f>MAX(E4:E29)</f>
        <v>189</v>
      </c>
      <c r="F31" s="1842">
        <f>MAX(F4:F29)</f>
        <v>45.9</v>
      </c>
      <c r="G31" s="1841">
        <f>MAX(G4:G29)</f>
        <v>4.8</v>
      </c>
      <c r="H31" s="1842">
        <f>MAX(H4:H29)</f>
        <v>79.3</v>
      </c>
      <c r="I31" s="1852">
        <f>MAX(I4:I29)</f>
        <v>0.057</v>
      </c>
      <c r="J31" s="1842">
        <f>MAX(J4:J29)</f>
        <v>35</v>
      </c>
      <c r="K31" s="1841">
        <f>MAX(K4:K29)</f>
        <v>35</v>
      </c>
      <c r="L31" s="1842">
        <f>MAX(L4:L29)</f>
        <v>106</v>
      </c>
      <c r="M31" s="1841">
        <f>MAX(M4:M29)</f>
        <v>84</v>
      </c>
      <c r="N31" s="1842">
        <f>MAX(N4:N29)</f>
        <v>61.5</v>
      </c>
      <c r="O31" s="1841">
        <f>MAX(O4:O29)</f>
        <v>62</v>
      </c>
      <c r="P31" s="1842">
        <f>MAX(P4:P29)</f>
        <v>3</v>
      </c>
      <c r="Q31" s="1841">
        <f>MAX(Q4:Q29)</f>
        <v>3</v>
      </c>
      <c r="R31" s="1842">
        <f>MAX(R4:R29)</f>
        <v>3</v>
      </c>
      <c r="S31" s="1841">
        <f>MAX(S4:S29)</f>
        <v>3</v>
      </c>
      <c r="T31" s="1842">
        <f>MAX(T4:T29)</f>
        <v>3</v>
      </c>
      <c r="U31" s="1841">
        <f>MAX(U4:U29)</f>
        <v>2</v>
      </c>
      <c r="V31" s="1842">
        <f>MAX(V4:V29)</f>
        <v>2</v>
      </c>
      <c r="W31" s="1841">
        <f>MAX(W4:W29)</f>
        <v>19</v>
      </c>
      <c r="X31" s="1842">
        <f>MAX(X4:X29)</f>
        <v>69</v>
      </c>
      <c r="Y31" s="1841">
        <f>MAX(Y4:Y29)</f>
        <v>232</v>
      </c>
      <c r="Z31" s="1842">
        <f>MAX(Z4:Z29)</f>
        <v>221</v>
      </c>
      <c r="AA31" s="1841">
        <f>MAX(AA4:AA29)</f>
        <v>229</v>
      </c>
      <c r="AB31" s="1842">
        <f>MAX(AB4:AB29)</f>
        <v>49.4</v>
      </c>
      <c r="AC31" s="1841">
        <f>MAX(AC4:AC29)</f>
        <v>39.3</v>
      </c>
      <c r="AD31" s="1842">
        <f>MAX(AD4:AD29)</f>
        <v>37.6</v>
      </c>
      <c r="AE31" s="1841">
        <f>MIN(AE4:AE30)</f>
        <v>0.29</v>
      </c>
      <c r="AF31" s="1867">
        <v>3.356481481481482e-05</v>
      </c>
      <c r="AG31" s="1841">
        <f>MAX(AG4:AG29)</f>
        <v>11</v>
      </c>
      <c r="AH31" s="1842">
        <f>MAX(AH4:AH29)</f>
        <v>151</v>
      </c>
      <c r="AI31" s="1868">
        <v>0.0001804398148148148</v>
      </c>
      <c r="AJ31" s="1842">
        <f>MAX(AJ4:AJ29)</f>
        <v>100</v>
      </c>
      <c r="AK31" s="1841">
        <f>MAX(AK4:AK29)</f>
        <v>88.5</v>
      </c>
      <c r="AL31" s="1842">
        <f>MAX(AL4:AL29)</f>
        <v>15</v>
      </c>
      <c r="AM31" s="1841">
        <f>MAX(AM4:AM29)</f>
        <v>156</v>
      </c>
      <c r="AN31" s="1842">
        <f>MAX(AN4:AN29)</f>
        <v>100</v>
      </c>
      <c r="AO31" s="1842">
        <f>MAX(AO4:AO29)</f>
        <v>0</v>
      </c>
    </row>
  </sheetData>
  <mergeCells count="8">
    <mergeCell ref="A1:AO1"/>
    <mergeCell ref="E2:O2"/>
    <mergeCell ref="P2:W2"/>
    <mergeCell ref="X2:AE2"/>
    <mergeCell ref="AF2:AI2"/>
    <mergeCell ref="A4:A29"/>
    <mergeCell ref="A31:B31"/>
    <mergeCell ref="AJ2:AO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Q30"/>
  <sheetViews>
    <sheetView workbookViewId="0" showGridLines="0" defaultGridColor="1">
      <pane topLeftCell="D1" xSplit="3" ySplit="0" activePane="topRight" state="frozen"/>
    </sheetView>
  </sheetViews>
  <sheetFormatPr defaultColWidth="16.3333" defaultRowHeight="19.9" customHeight="1" outlineLevelRow="0" outlineLevelCol="0"/>
  <cols>
    <col min="1" max="2" width="16.3516" style="1917" customWidth="1"/>
    <col min="3" max="3" width="16.5" style="1917" customWidth="1"/>
    <col min="4" max="43" width="16.3516" style="1917" customWidth="1"/>
    <col min="44" max="16384" width="16.3516" style="1917" customWidth="1"/>
  </cols>
  <sheetData>
    <row r="1" ht="21.4" customHeight="1">
      <c r="A1" t="s" s="521">
        <v>415</v>
      </c>
      <c r="B1" t="s" s="522">
        <v>523</v>
      </c>
      <c r="C1" t="s" s="1333">
        <v>179</v>
      </c>
      <c r="D1" t="s" s="1334">
        <v>180</v>
      </c>
      <c r="E1" s="1335"/>
      <c r="F1" t="s" s="1334">
        <v>181</v>
      </c>
      <c r="G1" s="1335"/>
      <c r="H1" t="s" s="1334">
        <v>182</v>
      </c>
      <c r="I1" s="1335"/>
      <c r="J1" t="s" s="1334">
        <v>183</v>
      </c>
      <c r="K1" s="1335"/>
      <c r="L1" t="s" s="1334">
        <v>184</v>
      </c>
      <c r="M1" s="1335"/>
      <c r="N1" t="s" s="1334">
        <v>185</v>
      </c>
      <c r="O1" s="1335"/>
      <c r="P1" t="s" s="1334">
        <v>186</v>
      </c>
      <c r="Q1" s="1335"/>
      <c r="R1" t="s" s="1334">
        <v>187</v>
      </c>
      <c r="S1" s="1335"/>
      <c r="T1" t="s" s="1334">
        <v>188</v>
      </c>
      <c r="U1" s="1335"/>
      <c r="V1" s="1761"/>
      <c r="W1" s="1335"/>
      <c r="X1" s="1762"/>
      <c r="Y1" s="1335"/>
      <c r="Z1" s="1762"/>
      <c r="AA1" s="1335"/>
      <c r="AB1" s="1762"/>
      <c r="AC1" s="1335"/>
      <c r="AD1" s="1762"/>
      <c r="AE1" s="1335"/>
      <c r="AF1" s="1762"/>
      <c r="AG1" s="1335"/>
      <c r="AH1" s="1762"/>
      <c r="AI1" s="1335"/>
      <c r="AJ1" s="1762"/>
      <c r="AK1" s="1335"/>
      <c r="AL1" s="1762"/>
      <c r="AM1" s="1335"/>
      <c r="AN1" s="1762"/>
      <c r="AO1" s="1335"/>
      <c r="AP1" s="1762"/>
      <c r="AQ1" s="1335"/>
    </row>
    <row r="2" ht="21.4" customHeight="1">
      <c r="A2" s="533"/>
      <c r="B2" s="534"/>
      <c r="C2" t="s" s="1341">
        <v>194</v>
      </c>
      <c r="D2" s="1342"/>
      <c r="E2" s="1343"/>
      <c r="F2" s="1342"/>
      <c r="G2" s="1343"/>
      <c r="H2" s="1344"/>
      <c r="I2" s="1733"/>
      <c r="J2" s="1344"/>
      <c r="K2" s="1733"/>
      <c r="L2" s="1344"/>
      <c r="M2" s="1733"/>
      <c r="N2" s="1344"/>
      <c r="O2" s="1733"/>
      <c r="P2" s="1344"/>
      <c r="Q2" s="1733"/>
      <c r="R2" s="1344"/>
      <c r="S2" s="1733"/>
      <c r="T2" s="1344"/>
      <c r="U2" s="1733"/>
      <c r="V2" s="1764"/>
      <c r="W2" s="1733"/>
      <c r="X2" s="1344"/>
      <c r="Y2" s="1733"/>
      <c r="Z2" s="1344"/>
      <c r="AA2" s="1733"/>
      <c r="AB2" s="1344"/>
      <c r="AC2" s="1733"/>
      <c r="AD2" s="1344"/>
      <c r="AE2" s="1733"/>
      <c r="AF2" s="1344"/>
      <c r="AG2" s="1733"/>
      <c r="AH2" s="1344"/>
      <c r="AI2" s="1733"/>
      <c r="AJ2" s="1344"/>
      <c r="AK2" s="1733"/>
      <c r="AL2" s="1344"/>
      <c r="AM2" s="1733"/>
      <c r="AN2" s="1344"/>
      <c r="AO2" s="1733"/>
      <c r="AP2" s="1344"/>
      <c r="AQ2" s="1733"/>
    </row>
    <row r="3" ht="21.4" customHeight="1">
      <c r="A3" t="s" s="545">
        <v>109</v>
      </c>
      <c r="B3" s="546"/>
      <c r="C3" t="s" s="1349">
        <v>203</v>
      </c>
      <c r="D3" t="s" s="545">
        <v>204</v>
      </c>
      <c r="E3" t="s" s="1349">
        <v>205</v>
      </c>
      <c r="F3" t="s" s="545">
        <v>204</v>
      </c>
      <c r="G3" t="s" s="1349">
        <v>205</v>
      </c>
      <c r="H3" t="s" s="1350">
        <v>204</v>
      </c>
      <c r="I3" t="s" s="1736">
        <v>205</v>
      </c>
      <c r="J3" t="s" s="1350">
        <v>204</v>
      </c>
      <c r="K3" t="s" s="1736">
        <v>205</v>
      </c>
      <c r="L3" t="s" s="1350">
        <v>204</v>
      </c>
      <c r="M3" t="s" s="1736">
        <v>205</v>
      </c>
      <c r="N3" t="s" s="1350">
        <v>204</v>
      </c>
      <c r="O3" t="s" s="1736">
        <v>205</v>
      </c>
      <c r="P3" t="s" s="1350">
        <v>204</v>
      </c>
      <c r="Q3" t="s" s="1736">
        <v>205</v>
      </c>
      <c r="R3" t="s" s="1350">
        <v>204</v>
      </c>
      <c r="S3" t="s" s="1736">
        <v>205</v>
      </c>
      <c r="T3" t="s" s="1350">
        <v>204</v>
      </c>
      <c r="U3" t="s" s="1736">
        <v>205</v>
      </c>
      <c r="V3" t="s" s="1350">
        <v>204</v>
      </c>
      <c r="W3" t="s" s="1736">
        <v>205</v>
      </c>
      <c r="X3" t="s" s="1350">
        <v>204</v>
      </c>
      <c r="Y3" t="s" s="1736">
        <v>205</v>
      </c>
      <c r="Z3" t="s" s="1350">
        <v>204</v>
      </c>
      <c r="AA3" t="s" s="1736">
        <v>205</v>
      </c>
      <c r="AB3" t="s" s="1350">
        <v>204</v>
      </c>
      <c r="AC3" t="s" s="1736">
        <v>205</v>
      </c>
      <c r="AD3" t="s" s="1350">
        <v>204</v>
      </c>
      <c r="AE3" t="s" s="1736">
        <v>205</v>
      </c>
      <c r="AF3" t="s" s="1350">
        <v>204</v>
      </c>
      <c r="AG3" t="s" s="1736">
        <v>205</v>
      </c>
      <c r="AH3" t="s" s="1350">
        <v>204</v>
      </c>
      <c r="AI3" t="s" s="1736">
        <v>205</v>
      </c>
      <c r="AJ3" t="s" s="1350">
        <v>204</v>
      </c>
      <c r="AK3" t="s" s="1736">
        <v>205</v>
      </c>
      <c r="AL3" t="s" s="1350">
        <v>204</v>
      </c>
      <c r="AM3" t="s" s="1736">
        <v>205</v>
      </c>
      <c r="AN3" t="s" s="1350">
        <v>204</v>
      </c>
      <c r="AO3" t="s" s="1736">
        <v>205</v>
      </c>
      <c r="AP3" t="s" s="1350">
        <v>204</v>
      </c>
      <c r="AQ3" t="s" s="1736">
        <v>205</v>
      </c>
    </row>
    <row r="4" ht="20.1" customHeight="1">
      <c r="A4" s="1354">
        <f>SUM(D4:U4)</f>
        <v>4</v>
      </c>
      <c r="B4" t="s" s="556">
        <v>206</v>
      </c>
      <c r="C4" t="s" s="1351">
        <v>407</v>
      </c>
      <c r="D4" s="1354">
        <f>'1.Spieltag'!V5</f>
        <v>1</v>
      </c>
      <c r="E4" s="1355">
        <f>'1.Spieltag'!W5</f>
        <v>2</v>
      </c>
      <c r="F4" s="1354">
        <f>'2.Spieltag'!V4</f>
        <v>0</v>
      </c>
      <c r="G4" s="1355">
        <f>'2.Spieltag'!W4</f>
        <v>0</v>
      </c>
      <c r="H4" s="1354">
        <f>'3.Spieltag'!V4</f>
        <v>1</v>
      </c>
      <c r="I4" s="1355">
        <f>'3.Spieltag'!W4</f>
        <v>0</v>
      </c>
      <c r="J4" s="1354">
        <f>'4.Spieltag'!V4</f>
        <v>0</v>
      </c>
      <c r="K4" s="1355">
        <f>'4.Spieltag'!W4</f>
        <v>0</v>
      </c>
      <c r="L4" s="1354">
        <f>'5.Spieltag'!V4</f>
        <v>0</v>
      </c>
      <c r="M4" s="1355">
        <f>'5.Spieltag'!W4</f>
        <v>0</v>
      </c>
      <c r="N4" s="1354">
        <f>'6.Spieltag'!V4</f>
        <v>0</v>
      </c>
      <c r="O4" s="1355">
        <f>'6.Spieltag'!W4</f>
        <v>0</v>
      </c>
      <c r="P4" s="1354">
        <f>'7.Spieltag'!V4</f>
        <v>0</v>
      </c>
      <c r="Q4" s="1355">
        <f>'7.Spieltag'!W4</f>
        <v>0</v>
      </c>
      <c r="R4" s="1354">
        <f>'8.Spieltag'!V4</f>
        <v>0</v>
      </c>
      <c r="S4" s="1355">
        <f>'8.Spieltag'!W4</f>
        <v>0</v>
      </c>
      <c r="T4" s="1354">
        <f>'9.Spieltag'!V4</f>
        <v>0</v>
      </c>
      <c r="U4" s="1355">
        <f>'9.Spieltag'!W4</f>
        <v>0</v>
      </c>
      <c r="V4" s="1737"/>
      <c r="W4" s="1738"/>
      <c r="X4" s="1737"/>
      <c r="Y4" s="1738"/>
      <c r="Z4" s="1737"/>
      <c r="AA4" s="1738"/>
      <c r="AB4" s="1737"/>
      <c r="AC4" s="1738"/>
      <c r="AD4" s="1737"/>
      <c r="AE4" s="1738"/>
      <c r="AF4" s="1737"/>
      <c r="AG4" s="1738"/>
      <c r="AH4" s="1737"/>
      <c r="AI4" s="1738"/>
      <c r="AJ4" s="1737"/>
      <c r="AK4" s="1738"/>
      <c r="AL4" s="1737"/>
      <c r="AM4" s="1738"/>
      <c r="AN4" s="1737"/>
      <c r="AO4" s="1738"/>
      <c r="AP4" s="1737"/>
      <c r="AQ4" s="1738"/>
    </row>
    <row r="5" ht="20.1" customHeight="1">
      <c r="A5" s="1352">
        <f>SUM(D5:U5)</f>
        <v>10</v>
      </c>
      <c r="B5" s="567"/>
      <c r="C5" t="s" s="1351">
        <v>408</v>
      </c>
      <c r="D5" s="1352">
        <f>'1.Spieltag'!V6</f>
        <v>0</v>
      </c>
      <c r="E5" s="1353">
        <f>'1.Spieltag'!W6</f>
        <v>0</v>
      </c>
      <c r="F5" s="1352">
        <f>'2.Spieltag'!V5</f>
        <v>0</v>
      </c>
      <c r="G5" s="1353">
        <f>'2.Spieltag'!W5</f>
        <v>0</v>
      </c>
      <c r="H5" s="1352">
        <f>'3.Spieltag'!V5</f>
        <v>0</v>
      </c>
      <c r="I5" s="1353">
        <f>'3.Spieltag'!W5</f>
        <v>4</v>
      </c>
      <c r="J5" s="1352">
        <f>'4.Spieltag'!V5</f>
        <v>2</v>
      </c>
      <c r="K5" s="1353">
        <f>'4.Spieltag'!W5</f>
        <v>2</v>
      </c>
      <c r="L5" s="1352">
        <f>'5.Spieltag'!V5</f>
        <v>2</v>
      </c>
      <c r="M5" s="1353">
        <f>'5.Spieltag'!W5</f>
        <v>0</v>
      </c>
      <c r="N5" s="1352">
        <f>'6.Spieltag'!V5</f>
        <v>0</v>
      </c>
      <c r="O5" s="1353">
        <f>'6.Spieltag'!W5</f>
        <v>0</v>
      </c>
      <c r="P5" s="1352">
        <f>'7.Spieltag'!V5</f>
        <v>0</v>
      </c>
      <c r="Q5" s="1353">
        <f>'7.Spieltag'!W5</f>
        <v>0</v>
      </c>
      <c r="R5" s="1352">
        <f>'8.Spieltag'!V5</f>
        <v>0</v>
      </c>
      <c r="S5" s="1353">
        <f>'8.Spieltag'!W5</f>
        <v>0</v>
      </c>
      <c r="T5" s="1352">
        <f>'9.Spieltag'!V5</f>
        <v>0</v>
      </c>
      <c r="U5" s="1353">
        <f>'9.Spieltag'!W5</f>
        <v>0</v>
      </c>
      <c r="V5" s="1739"/>
      <c r="W5" s="1740"/>
      <c r="X5" s="1739"/>
      <c r="Y5" s="1740"/>
      <c r="Z5" s="1739"/>
      <c r="AA5" s="1740"/>
      <c r="AB5" s="1739"/>
      <c r="AC5" s="1740"/>
      <c r="AD5" s="1739"/>
      <c r="AE5" s="1740"/>
      <c r="AF5" s="1739"/>
      <c r="AG5" s="1740"/>
      <c r="AH5" s="1739"/>
      <c r="AI5" s="1740"/>
      <c r="AJ5" s="1739"/>
      <c r="AK5" s="1740"/>
      <c r="AL5" s="1739"/>
      <c r="AM5" s="1740"/>
      <c r="AN5" s="1739"/>
      <c r="AO5" s="1740"/>
      <c r="AP5" s="1739"/>
      <c r="AQ5" s="1740"/>
    </row>
    <row r="6" ht="20.1" customHeight="1">
      <c r="A6" s="1354">
        <f>SUM(D6:U6)</f>
        <v>1</v>
      </c>
      <c r="B6" s="567"/>
      <c r="C6" t="s" s="1351">
        <v>208</v>
      </c>
      <c r="D6" s="1354">
        <f>'1.Spieltag'!V7</f>
        <v>0</v>
      </c>
      <c r="E6" s="1355">
        <f>'1.Spieltag'!W7</f>
        <v>0</v>
      </c>
      <c r="F6" s="1354">
        <f>'2.Spieltag'!V6</f>
        <v>0</v>
      </c>
      <c r="G6" s="1355">
        <f>'2.Spieltag'!W6</f>
        <v>0</v>
      </c>
      <c r="H6" s="1354">
        <f>'3.Spieltag'!V6</f>
        <v>0</v>
      </c>
      <c r="I6" s="1355">
        <f>'3.Spieltag'!W6</f>
        <v>0</v>
      </c>
      <c r="J6" s="1354">
        <f>'4.Spieltag'!V6</f>
        <v>1</v>
      </c>
      <c r="K6" s="1355">
        <f>'4.Spieltag'!W6</f>
        <v>0</v>
      </c>
      <c r="L6" s="1354">
        <f>'5.Spieltag'!V6</f>
        <v>0</v>
      </c>
      <c r="M6" s="1355">
        <f>'5.Spieltag'!W6</f>
        <v>0</v>
      </c>
      <c r="N6" s="1354">
        <f>'6.Spieltag'!V6</f>
        <v>0</v>
      </c>
      <c r="O6" s="1355">
        <f>'6.Spieltag'!W6</f>
        <v>0</v>
      </c>
      <c r="P6" s="1354">
        <f>'7.Spieltag'!V6</f>
        <v>0</v>
      </c>
      <c r="Q6" s="1355">
        <f>'7.Spieltag'!W6</f>
        <v>0</v>
      </c>
      <c r="R6" s="1354">
        <f>'8.Spieltag'!V6</f>
        <v>0</v>
      </c>
      <c r="S6" s="1355">
        <f>'8.Spieltag'!W6</f>
        <v>0</v>
      </c>
      <c r="T6" s="1354">
        <f>'9.Spieltag'!V6</f>
        <v>0</v>
      </c>
      <c r="U6" s="1355">
        <f>'9.Spieltag'!W6</f>
        <v>0</v>
      </c>
      <c r="V6" s="1737"/>
      <c r="W6" s="1738"/>
      <c r="X6" s="1737"/>
      <c r="Y6" s="1738"/>
      <c r="Z6" s="1737"/>
      <c r="AA6" s="1738"/>
      <c r="AB6" s="1737"/>
      <c r="AC6" s="1738"/>
      <c r="AD6" s="1737"/>
      <c r="AE6" s="1738"/>
      <c r="AF6" s="1737"/>
      <c r="AG6" s="1738"/>
      <c r="AH6" s="1737"/>
      <c r="AI6" s="1738"/>
      <c r="AJ6" s="1737"/>
      <c r="AK6" s="1738"/>
      <c r="AL6" s="1737"/>
      <c r="AM6" s="1738"/>
      <c r="AN6" s="1737"/>
      <c r="AO6" s="1738"/>
      <c r="AP6" s="1737"/>
      <c r="AQ6" s="1738"/>
    </row>
    <row r="7" ht="20.1" customHeight="1">
      <c r="A7" s="1352">
        <f>SUM(D7:U7)</f>
        <v>1</v>
      </c>
      <c r="B7" s="567"/>
      <c r="C7" t="s" s="1351">
        <v>209</v>
      </c>
      <c r="D7" s="1352">
        <f>'1.Spieltag'!V8</f>
        <v>0</v>
      </c>
      <c r="E7" s="1353">
        <f>'1.Spieltag'!W8</f>
        <v>0</v>
      </c>
      <c r="F7" s="1352">
        <f>'2.Spieltag'!V7</f>
        <v>0</v>
      </c>
      <c r="G7" s="1353">
        <f>'2.Spieltag'!W7</f>
        <v>0</v>
      </c>
      <c r="H7" s="1352">
        <f>'3.Spieltag'!V7</f>
        <v>0</v>
      </c>
      <c r="I7" s="1353">
        <f>'3.Spieltag'!W7</f>
        <v>0</v>
      </c>
      <c r="J7" s="1352">
        <f>'4.Spieltag'!V7</f>
        <v>0</v>
      </c>
      <c r="K7" s="1353">
        <f>'4.Spieltag'!W7</f>
        <v>1</v>
      </c>
      <c r="L7" s="1352">
        <f>'5.Spieltag'!V7</f>
        <v>0</v>
      </c>
      <c r="M7" s="1353">
        <f>'5.Spieltag'!W7</f>
        <v>0</v>
      </c>
      <c r="N7" s="1352">
        <f>'6.Spieltag'!V7</f>
        <v>0</v>
      </c>
      <c r="O7" s="1353">
        <f>'6.Spieltag'!W7</f>
        <v>0</v>
      </c>
      <c r="P7" s="1352">
        <f>'7.Spieltag'!V7</f>
        <v>0</v>
      </c>
      <c r="Q7" s="1353">
        <f>'7.Spieltag'!W7</f>
        <v>0</v>
      </c>
      <c r="R7" s="1352">
        <f>'8.Spieltag'!V7</f>
        <v>0</v>
      </c>
      <c r="S7" s="1353">
        <f>'8.Spieltag'!W7</f>
        <v>0</v>
      </c>
      <c r="T7" s="1352">
        <f>'9.Spieltag'!V7</f>
        <v>0</v>
      </c>
      <c r="U7" s="1353">
        <f>'9.Spieltag'!W7</f>
        <v>0</v>
      </c>
      <c r="V7" s="1739"/>
      <c r="W7" s="1740"/>
      <c r="X7" s="1739"/>
      <c r="Y7" s="1740"/>
      <c r="Z7" s="1739"/>
      <c r="AA7" s="1740"/>
      <c r="AB7" s="1739"/>
      <c r="AC7" s="1740"/>
      <c r="AD7" s="1739"/>
      <c r="AE7" s="1740"/>
      <c r="AF7" s="1739"/>
      <c r="AG7" s="1740"/>
      <c r="AH7" s="1739"/>
      <c r="AI7" s="1740"/>
      <c r="AJ7" s="1739"/>
      <c r="AK7" s="1740"/>
      <c r="AL7" s="1739"/>
      <c r="AM7" s="1740"/>
      <c r="AN7" s="1739"/>
      <c r="AO7" s="1740"/>
      <c r="AP7" s="1739"/>
      <c r="AQ7" s="1740"/>
    </row>
    <row r="8" ht="20.1" customHeight="1">
      <c r="A8" s="1354">
        <f>SUM(D8:U8)</f>
        <v>0</v>
      </c>
      <c r="B8" s="567"/>
      <c r="C8" t="s" s="1351">
        <v>210</v>
      </c>
      <c r="D8" s="1354">
        <f>'1.Spieltag'!V9</f>
        <v>0</v>
      </c>
      <c r="E8" s="1355">
        <f>'1.Spieltag'!W9</f>
        <v>0</v>
      </c>
      <c r="F8" s="1354">
        <f>'2.Spieltag'!V8</f>
        <v>0</v>
      </c>
      <c r="G8" s="1355">
        <f>'2.Spieltag'!W8</f>
        <v>0</v>
      </c>
      <c r="H8" s="1354">
        <f>'3.Spieltag'!V8</f>
        <v>0</v>
      </c>
      <c r="I8" s="1355">
        <f>'3.Spieltag'!W8</f>
        <v>0</v>
      </c>
      <c r="J8" s="1354">
        <f>'4.Spieltag'!V8</f>
        <v>0</v>
      </c>
      <c r="K8" s="1355">
        <f>'4.Spieltag'!W8</f>
        <v>0</v>
      </c>
      <c r="L8" s="1354">
        <f>'5.Spieltag'!V8</f>
        <v>0</v>
      </c>
      <c r="M8" s="1355">
        <f>'5.Spieltag'!W8</f>
        <v>0</v>
      </c>
      <c r="N8" s="1354">
        <f>'6.Spieltag'!V8</f>
        <v>0</v>
      </c>
      <c r="O8" s="1355">
        <f>'6.Spieltag'!W8</f>
        <v>0</v>
      </c>
      <c r="P8" s="1354">
        <f>'7.Spieltag'!V8</f>
        <v>0</v>
      </c>
      <c r="Q8" s="1355">
        <f>'7.Spieltag'!W8</f>
        <v>0</v>
      </c>
      <c r="R8" s="1354">
        <f>'8.Spieltag'!V8</f>
        <v>0</v>
      </c>
      <c r="S8" s="1355">
        <f>'8.Spieltag'!W8</f>
        <v>0</v>
      </c>
      <c r="T8" s="1354">
        <f>'9.Spieltag'!V8</f>
        <v>0</v>
      </c>
      <c r="U8" s="1355">
        <f>'9.Spieltag'!W8</f>
        <v>0</v>
      </c>
      <c r="V8" s="1737"/>
      <c r="W8" s="1738"/>
      <c r="X8" s="1737"/>
      <c r="Y8" s="1738"/>
      <c r="Z8" s="1737"/>
      <c r="AA8" s="1738"/>
      <c r="AB8" s="1737"/>
      <c r="AC8" s="1738"/>
      <c r="AD8" s="1737"/>
      <c r="AE8" s="1738"/>
      <c r="AF8" s="1737"/>
      <c r="AG8" s="1738"/>
      <c r="AH8" s="1737"/>
      <c r="AI8" s="1738"/>
      <c r="AJ8" s="1737"/>
      <c r="AK8" s="1738"/>
      <c r="AL8" s="1737"/>
      <c r="AM8" s="1738"/>
      <c r="AN8" s="1737"/>
      <c r="AO8" s="1738"/>
      <c r="AP8" s="1737"/>
      <c r="AQ8" s="1738"/>
    </row>
    <row r="9" ht="20.1" customHeight="1">
      <c r="A9" s="1352">
        <f>SUM(D9:U9)</f>
        <v>0</v>
      </c>
      <c r="B9" s="567"/>
      <c r="C9" t="s" s="1351">
        <v>211</v>
      </c>
      <c r="D9" s="1352">
        <f>'1.Spieltag'!V10</f>
        <v>0</v>
      </c>
      <c r="E9" s="1353">
        <f>'1.Spieltag'!W10</f>
        <v>0</v>
      </c>
      <c r="F9" s="1352">
        <f>'2.Spieltag'!V9</f>
        <v>0</v>
      </c>
      <c r="G9" s="1353">
        <f>'2.Spieltag'!W9</f>
        <v>0</v>
      </c>
      <c r="H9" s="1352">
        <f>'3.Spieltag'!V9</f>
        <v>0</v>
      </c>
      <c r="I9" s="1353">
        <f>'3.Spieltag'!W9</f>
        <v>0</v>
      </c>
      <c r="J9" s="1352">
        <f>'4.Spieltag'!V9</f>
        <v>0</v>
      </c>
      <c r="K9" s="1353">
        <f>'4.Spieltag'!W9</f>
        <v>0</v>
      </c>
      <c r="L9" s="1352">
        <f>'5.Spieltag'!V9</f>
        <v>0</v>
      </c>
      <c r="M9" s="1353">
        <f>'5.Spieltag'!W9</f>
        <v>0</v>
      </c>
      <c r="N9" s="1352">
        <f>'6.Spieltag'!V9</f>
        <v>0</v>
      </c>
      <c r="O9" s="1353">
        <f>'6.Spieltag'!W9</f>
        <v>0</v>
      </c>
      <c r="P9" s="1352">
        <f>'7.Spieltag'!V9</f>
        <v>0</v>
      </c>
      <c r="Q9" s="1353">
        <f>'7.Spieltag'!W9</f>
        <v>0</v>
      </c>
      <c r="R9" s="1352">
        <f>'8.Spieltag'!V9</f>
        <v>0</v>
      </c>
      <c r="S9" s="1353">
        <f>'8.Spieltag'!W9</f>
        <v>0</v>
      </c>
      <c r="T9" s="1352">
        <f>'9.Spieltag'!V9</f>
        <v>0</v>
      </c>
      <c r="U9" s="1353">
        <f>'9.Spieltag'!W9</f>
        <v>0</v>
      </c>
      <c r="V9" s="1739"/>
      <c r="W9" s="1740"/>
      <c r="X9" s="1739"/>
      <c r="Y9" s="1740"/>
      <c r="Z9" s="1739"/>
      <c r="AA9" s="1740"/>
      <c r="AB9" s="1739"/>
      <c r="AC9" s="1740"/>
      <c r="AD9" s="1739"/>
      <c r="AE9" s="1740"/>
      <c r="AF9" s="1739"/>
      <c r="AG9" s="1740"/>
      <c r="AH9" s="1739"/>
      <c r="AI9" s="1740"/>
      <c r="AJ9" s="1739"/>
      <c r="AK9" s="1740"/>
      <c r="AL9" s="1739"/>
      <c r="AM9" s="1740"/>
      <c r="AN9" s="1739"/>
      <c r="AO9" s="1740"/>
      <c r="AP9" s="1739"/>
      <c r="AQ9" s="1740"/>
    </row>
    <row r="10" ht="20.45" customHeight="1">
      <c r="A10" s="1354">
        <f>SUM(D10:U10)</f>
        <v>0</v>
      </c>
      <c r="B10" s="574"/>
      <c r="C10" t="s" s="1356">
        <v>212</v>
      </c>
      <c r="D10" s="1354">
        <f>'1.Spieltag'!V11</f>
        <v>0</v>
      </c>
      <c r="E10" s="1355">
        <f>'1.Spieltag'!W11</f>
        <v>0</v>
      </c>
      <c r="F10" s="1354">
        <f>'2.Spieltag'!V10</f>
        <v>0</v>
      </c>
      <c r="G10" s="1355">
        <f>'2.Spieltag'!W10</f>
        <v>0</v>
      </c>
      <c r="H10" s="1354">
        <f>'3.Spieltag'!V10</f>
        <v>0</v>
      </c>
      <c r="I10" s="1355">
        <f>'3.Spieltag'!W10</f>
        <v>0</v>
      </c>
      <c r="J10" s="1354">
        <f>'4.Spieltag'!V10</f>
        <v>0</v>
      </c>
      <c r="K10" s="1355">
        <f>'4.Spieltag'!W10</f>
        <v>0</v>
      </c>
      <c r="L10" s="1354">
        <f>'5.Spieltag'!V10</f>
        <v>0</v>
      </c>
      <c r="M10" s="1355">
        <f>'5.Spieltag'!W10</f>
        <v>0</v>
      </c>
      <c r="N10" s="1354">
        <f>'6.Spieltag'!V10</f>
        <v>0</v>
      </c>
      <c r="O10" s="1355">
        <f>'6.Spieltag'!W10</f>
        <v>0</v>
      </c>
      <c r="P10" s="1354">
        <f>'7.Spieltag'!V10</f>
        <v>0</v>
      </c>
      <c r="Q10" s="1355">
        <f>'7.Spieltag'!W10</f>
        <v>0</v>
      </c>
      <c r="R10" s="1354">
        <f>'8.Spieltag'!V10</f>
        <v>0</v>
      </c>
      <c r="S10" s="1355">
        <f>'8.Spieltag'!W10</f>
        <v>0</v>
      </c>
      <c r="T10" s="1354">
        <f>'9.Spieltag'!V10</f>
        <v>0</v>
      </c>
      <c r="U10" s="1355">
        <f>'9.Spieltag'!W10</f>
        <v>0</v>
      </c>
      <c r="V10" s="1737"/>
      <c r="W10" s="1738"/>
      <c r="X10" s="1737"/>
      <c r="Y10" s="1738"/>
      <c r="Z10" s="1737"/>
      <c r="AA10" s="1738"/>
      <c r="AB10" s="1737"/>
      <c r="AC10" s="1738"/>
      <c r="AD10" s="1737"/>
      <c r="AE10" s="1738"/>
      <c r="AF10" s="1737"/>
      <c r="AG10" s="1738"/>
      <c r="AH10" s="1737"/>
      <c r="AI10" s="1738"/>
      <c r="AJ10" s="1737"/>
      <c r="AK10" s="1738"/>
      <c r="AL10" s="1737"/>
      <c r="AM10" s="1738"/>
      <c r="AN10" s="1737"/>
      <c r="AO10" s="1738"/>
      <c r="AP10" s="1737"/>
      <c r="AQ10" s="1738"/>
    </row>
    <row r="11" ht="8.45" customHeight="1">
      <c r="A11" s="576">
        <f>SUM(D11:I11)</f>
        <v>0</v>
      </c>
      <c r="B11" s="577"/>
      <c r="C11" s="1743"/>
      <c r="D11" s="1744"/>
      <c r="E11" s="1359"/>
      <c r="F11" s="1358"/>
      <c r="G11" s="1359"/>
      <c r="H11" s="1358"/>
      <c r="I11" s="1359"/>
      <c r="J11" s="1358"/>
      <c r="K11" s="1359"/>
      <c r="L11" s="1358"/>
      <c r="M11" s="1359"/>
      <c r="N11" s="1358"/>
      <c r="O11" s="1359"/>
      <c r="P11" s="1358"/>
      <c r="Q11" s="1359"/>
      <c r="R11" s="1358"/>
      <c r="S11" s="1359"/>
      <c r="T11" s="1358"/>
      <c r="U11" s="1359"/>
      <c r="V11" s="1358"/>
      <c r="W11" s="1359"/>
      <c r="X11" s="1358"/>
      <c r="Y11" s="1359"/>
      <c r="Z11" s="1358"/>
      <c r="AA11" s="1359"/>
      <c r="AB11" s="1358"/>
      <c r="AC11" s="1359"/>
      <c r="AD11" s="1358"/>
      <c r="AE11" s="1359"/>
      <c r="AF11" s="1358"/>
      <c r="AG11" s="1359"/>
      <c r="AH11" s="1358"/>
      <c r="AI11" s="1359"/>
      <c r="AJ11" s="1358"/>
      <c r="AK11" s="1359"/>
      <c r="AL11" s="1358"/>
      <c r="AM11" s="1359"/>
      <c r="AN11" s="1358"/>
      <c r="AO11" s="1359"/>
      <c r="AP11" s="1358"/>
      <c r="AQ11" s="1359"/>
    </row>
    <row r="12" ht="20.45" customHeight="1">
      <c r="A12" s="1352">
        <f>SUM(D12:U12)</f>
        <v>0</v>
      </c>
      <c r="B12" t="s" s="585">
        <v>213</v>
      </c>
      <c r="C12" t="s" s="1362">
        <v>82</v>
      </c>
      <c r="D12" s="1768"/>
      <c r="E12" s="1769"/>
      <c r="F12" s="1768"/>
      <c r="G12" s="1769"/>
      <c r="H12" s="1768"/>
      <c r="I12" s="1769"/>
      <c r="J12" s="1768"/>
      <c r="K12" s="1769"/>
      <c r="L12" s="1768"/>
      <c r="M12" s="1769"/>
      <c r="N12" s="1768"/>
      <c r="O12" s="1769"/>
      <c r="P12" s="1768"/>
      <c r="Q12" s="1769"/>
      <c r="R12" s="1768"/>
      <c r="S12" s="1769"/>
      <c r="T12" s="1768"/>
      <c r="U12" s="1769"/>
      <c r="V12" s="1768"/>
      <c r="W12" s="1769"/>
      <c r="X12" s="1768"/>
      <c r="Y12" s="1769"/>
      <c r="Z12" s="1768"/>
      <c r="AA12" s="1769"/>
      <c r="AB12" s="1768"/>
      <c r="AC12" s="1769"/>
      <c r="AD12" s="1768"/>
      <c r="AE12" s="1769"/>
      <c r="AF12" s="1768"/>
      <c r="AG12" s="1769"/>
      <c r="AH12" s="1768"/>
      <c r="AI12" s="1769"/>
      <c r="AJ12" s="1768"/>
      <c r="AK12" s="1769"/>
      <c r="AL12" s="1768"/>
      <c r="AM12" s="1769"/>
      <c r="AN12" s="1768"/>
      <c r="AO12" s="1769"/>
      <c r="AP12" s="1768"/>
      <c r="AQ12" s="1769"/>
    </row>
    <row r="13" ht="20.45" customHeight="1">
      <c r="A13" s="1354">
        <f>SUM(D13:U13)</f>
        <v>0</v>
      </c>
      <c r="B13" s="574"/>
      <c r="C13" t="s" s="1356">
        <v>76</v>
      </c>
      <c r="D13" s="1768"/>
      <c r="E13" s="1769"/>
      <c r="F13" s="1768"/>
      <c r="G13" s="1769"/>
      <c r="H13" s="1768"/>
      <c r="I13" s="1769"/>
      <c r="J13" s="1768"/>
      <c r="K13" s="1769"/>
      <c r="L13" s="1768"/>
      <c r="M13" s="1769"/>
      <c r="N13" s="1768"/>
      <c r="O13" s="1769"/>
      <c r="P13" s="1768"/>
      <c r="Q13" s="1769"/>
      <c r="R13" s="1768"/>
      <c r="S13" s="1769"/>
      <c r="T13" s="1768"/>
      <c r="U13" s="1769"/>
      <c r="V13" s="1768"/>
      <c r="W13" s="1769"/>
      <c r="X13" s="1768"/>
      <c r="Y13" s="1769"/>
      <c r="Z13" s="1768"/>
      <c r="AA13" s="1769"/>
      <c r="AB13" s="1768"/>
      <c r="AC13" s="1769"/>
      <c r="AD13" s="1768"/>
      <c r="AE13" s="1769"/>
      <c r="AF13" s="1768"/>
      <c r="AG13" s="1769"/>
      <c r="AH13" s="1768"/>
      <c r="AI13" s="1769"/>
      <c r="AJ13" s="1768"/>
      <c r="AK13" s="1769"/>
      <c r="AL13" s="1768"/>
      <c r="AM13" s="1769"/>
      <c r="AN13" s="1768"/>
      <c r="AO13" s="1769"/>
      <c r="AP13" s="1768"/>
      <c r="AQ13" s="1769"/>
    </row>
    <row r="14" ht="8.45" customHeight="1">
      <c r="A14" s="576">
        <f>SUM(D14:I14)</f>
        <v>0</v>
      </c>
      <c r="B14" s="577"/>
      <c r="C14" s="1743"/>
      <c r="D14" s="1744"/>
      <c r="E14" s="1359"/>
      <c r="F14" s="1358"/>
      <c r="G14" s="1359"/>
      <c r="H14" s="1358"/>
      <c r="I14" s="1359"/>
      <c r="J14" s="1358"/>
      <c r="K14" s="1359"/>
      <c r="L14" s="1358"/>
      <c r="M14" s="1359"/>
      <c r="N14" s="1358"/>
      <c r="O14" s="1359"/>
      <c r="P14" s="1358"/>
      <c r="Q14" s="1359"/>
      <c r="R14" s="1358"/>
      <c r="S14" s="1359"/>
      <c r="T14" s="1358"/>
      <c r="U14" s="1359"/>
      <c r="V14" s="1358"/>
      <c r="W14" s="1359"/>
      <c r="X14" s="1358"/>
      <c r="Y14" s="1359"/>
      <c r="Z14" s="1358"/>
      <c r="AA14" s="1359"/>
      <c r="AB14" s="1358"/>
      <c r="AC14" s="1359"/>
      <c r="AD14" s="1358"/>
      <c r="AE14" s="1359"/>
      <c r="AF14" s="1358"/>
      <c r="AG14" s="1359"/>
      <c r="AH14" s="1358"/>
      <c r="AI14" s="1359"/>
      <c r="AJ14" s="1358"/>
      <c r="AK14" s="1359"/>
      <c r="AL14" s="1358"/>
      <c r="AM14" s="1359"/>
      <c r="AN14" s="1358"/>
      <c r="AO14" s="1359"/>
      <c r="AP14" s="1358"/>
      <c r="AQ14" s="1359"/>
    </row>
    <row r="15" ht="20.45" customHeight="1">
      <c r="A15" s="1352">
        <f>SUM(D15:U15)</f>
        <v>1</v>
      </c>
      <c r="B15" t="s" s="585">
        <v>214</v>
      </c>
      <c r="C15" t="s" s="1362">
        <v>215</v>
      </c>
      <c r="D15" s="1352">
        <f>'1.Spieltag'!V16</f>
        <v>0</v>
      </c>
      <c r="E15" s="1353">
        <f>'1.Spieltag'!W16</f>
        <v>0</v>
      </c>
      <c r="F15" s="1352">
        <f>'2.Spieltag'!V15</f>
        <v>0</v>
      </c>
      <c r="G15" s="1353">
        <f>'2.Spieltag'!W15</f>
        <v>0</v>
      </c>
      <c r="H15" s="1352">
        <f>'3.Spieltag'!V15</f>
        <v>1</v>
      </c>
      <c r="I15" s="1353">
        <f>'3.Spieltag'!W15</f>
        <v>0</v>
      </c>
      <c r="J15" s="1352">
        <f>'4.Spieltag'!V15</f>
        <v>0</v>
      </c>
      <c r="K15" s="1353">
        <f>'4.Spieltag'!W15</f>
        <v>0</v>
      </c>
      <c r="L15" s="1352">
        <f>'5.Spieltag'!V15</f>
        <v>0</v>
      </c>
      <c r="M15" s="1353">
        <f>'5.Spieltag'!W15</f>
        <v>0</v>
      </c>
      <c r="N15" s="1352">
        <f>'6.Spieltag'!V15</f>
        <v>0</v>
      </c>
      <c r="O15" s="1353">
        <f>'6.Spieltag'!W15</f>
        <v>0</v>
      </c>
      <c r="P15" s="1352">
        <f>'7.Spieltag'!V15</f>
        <v>0</v>
      </c>
      <c r="Q15" s="1353">
        <f>'7.Spieltag'!W15</f>
        <v>0</v>
      </c>
      <c r="R15" s="1352">
        <f>'8.Spieltag'!V15</f>
        <v>0</v>
      </c>
      <c r="S15" s="1353">
        <f>'8.Spieltag'!W15</f>
        <v>0</v>
      </c>
      <c r="T15" s="1352">
        <f>'9.Spieltag'!V15</f>
        <v>0</v>
      </c>
      <c r="U15" s="1353">
        <f>'9.Spieltag'!W15</f>
        <v>0</v>
      </c>
      <c r="V15" s="1739"/>
      <c r="W15" s="1740"/>
      <c r="X15" s="1739"/>
      <c r="Y15" s="1740"/>
      <c r="Z15" s="1739"/>
      <c r="AA15" s="1740"/>
      <c r="AB15" s="1739"/>
      <c r="AC15" s="1740"/>
      <c r="AD15" s="1739"/>
      <c r="AE15" s="1740"/>
      <c r="AF15" s="1739"/>
      <c r="AG15" s="1740"/>
      <c r="AH15" s="1739"/>
      <c r="AI15" s="1740"/>
      <c r="AJ15" s="1739"/>
      <c r="AK15" s="1740"/>
      <c r="AL15" s="1739"/>
      <c r="AM15" s="1740"/>
      <c r="AN15" s="1739"/>
      <c r="AO15" s="1740"/>
      <c r="AP15" s="1739"/>
      <c r="AQ15" s="1740"/>
    </row>
    <row r="16" ht="20.1" customHeight="1">
      <c r="A16" s="1354">
        <f>SUM(D16:U16)</f>
        <v>1</v>
      </c>
      <c r="B16" s="567"/>
      <c r="C16" t="s" s="1351">
        <v>216</v>
      </c>
      <c r="D16" s="1354">
        <f>'1.Spieltag'!V17</f>
        <v>0</v>
      </c>
      <c r="E16" s="1355">
        <f>'1.Spieltag'!W17</f>
        <v>0</v>
      </c>
      <c r="F16" s="1354">
        <f>'2.Spieltag'!V16</f>
        <v>0</v>
      </c>
      <c r="G16" s="1355">
        <f>'2.Spieltag'!W16</f>
        <v>0</v>
      </c>
      <c r="H16" s="1354">
        <f>'3.Spieltag'!V16</f>
        <v>0</v>
      </c>
      <c r="I16" s="1355">
        <f>'3.Spieltag'!W16</f>
        <v>0</v>
      </c>
      <c r="J16" s="1354">
        <f>'4.Spieltag'!V16</f>
        <v>1</v>
      </c>
      <c r="K16" s="1355">
        <f>'4.Spieltag'!W16</f>
        <v>0</v>
      </c>
      <c r="L16" s="1354">
        <f>'5.Spieltag'!V16</f>
        <v>0</v>
      </c>
      <c r="M16" s="1355">
        <f>'5.Spieltag'!W16</f>
        <v>0</v>
      </c>
      <c r="N16" s="1354">
        <f>'6.Spieltag'!V16</f>
        <v>0</v>
      </c>
      <c r="O16" s="1355">
        <f>'6.Spieltag'!W16</f>
        <v>0</v>
      </c>
      <c r="P16" s="1354">
        <f>'7.Spieltag'!V16</f>
        <v>0</v>
      </c>
      <c r="Q16" s="1355">
        <f>'7.Spieltag'!W16</f>
        <v>0</v>
      </c>
      <c r="R16" s="1354">
        <f>'8.Spieltag'!V16</f>
        <v>0</v>
      </c>
      <c r="S16" s="1355">
        <f>'8.Spieltag'!W16</f>
        <v>0</v>
      </c>
      <c r="T16" s="1354">
        <f>'9.Spieltag'!V16</f>
        <v>0</v>
      </c>
      <c r="U16" s="1355">
        <f>'9.Spieltag'!W16</f>
        <v>0</v>
      </c>
      <c r="V16" s="1737"/>
      <c r="W16" s="1738"/>
      <c r="X16" s="1737"/>
      <c r="Y16" s="1738"/>
      <c r="Z16" s="1737"/>
      <c r="AA16" s="1738"/>
      <c r="AB16" s="1737"/>
      <c r="AC16" s="1738"/>
      <c r="AD16" s="1737"/>
      <c r="AE16" s="1738"/>
      <c r="AF16" s="1737"/>
      <c r="AG16" s="1738"/>
      <c r="AH16" s="1737"/>
      <c r="AI16" s="1738"/>
      <c r="AJ16" s="1737"/>
      <c r="AK16" s="1738"/>
      <c r="AL16" s="1737"/>
      <c r="AM16" s="1738"/>
      <c r="AN16" s="1737"/>
      <c r="AO16" s="1738"/>
      <c r="AP16" s="1737"/>
      <c r="AQ16" s="1738"/>
    </row>
    <row r="17" ht="20.45" customHeight="1">
      <c r="A17" s="1352">
        <f>SUM(D17:U17)</f>
        <v>0</v>
      </c>
      <c r="B17" s="574"/>
      <c r="C17" t="s" s="1356">
        <v>217</v>
      </c>
      <c r="D17" s="1352">
        <f>'1.Spieltag'!V18</f>
        <v>0</v>
      </c>
      <c r="E17" s="1353">
        <f>'1.Spieltag'!W18</f>
        <v>0</v>
      </c>
      <c r="F17" s="1352">
        <f>'2.Spieltag'!V17</f>
        <v>0</v>
      </c>
      <c r="G17" s="1353">
        <f>'2.Spieltag'!W17</f>
        <v>0</v>
      </c>
      <c r="H17" s="1352">
        <f>'3.Spieltag'!V17</f>
        <v>0</v>
      </c>
      <c r="I17" s="1353">
        <f>'3.Spieltag'!W17</f>
        <v>0</v>
      </c>
      <c r="J17" s="1352">
        <f>'4.Spieltag'!V17</f>
        <v>0</v>
      </c>
      <c r="K17" s="1353">
        <f>'4.Spieltag'!W17</f>
        <v>0</v>
      </c>
      <c r="L17" s="1352">
        <f>'5.Spieltag'!V17</f>
        <v>0</v>
      </c>
      <c r="M17" s="1353">
        <f>'5.Spieltag'!W17</f>
        <v>0</v>
      </c>
      <c r="N17" s="1352">
        <f>'6.Spieltag'!V17</f>
        <v>0</v>
      </c>
      <c r="O17" s="1353">
        <f>'6.Spieltag'!W17</f>
        <v>0</v>
      </c>
      <c r="P17" s="1352">
        <f>'7.Spieltag'!V17</f>
        <v>0</v>
      </c>
      <c r="Q17" s="1353">
        <f>'7.Spieltag'!W17</f>
        <v>0</v>
      </c>
      <c r="R17" s="1352">
        <f>'8.Spieltag'!V17</f>
        <v>0</v>
      </c>
      <c r="S17" s="1353">
        <f>'8.Spieltag'!W17</f>
        <v>0</v>
      </c>
      <c r="T17" s="1352">
        <f>'9.Spieltag'!V17</f>
        <v>0</v>
      </c>
      <c r="U17" s="1353">
        <f>'9.Spieltag'!W17</f>
        <v>0</v>
      </c>
      <c r="V17" s="1739"/>
      <c r="W17" s="1740"/>
      <c r="X17" s="1739"/>
      <c r="Y17" s="1740"/>
      <c r="Z17" s="1739"/>
      <c r="AA17" s="1740"/>
      <c r="AB17" s="1739"/>
      <c r="AC17" s="1740"/>
      <c r="AD17" s="1739"/>
      <c r="AE17" s="1740"/>
      <c r="AF17" s="1739"/>
      <c r="AG17" s="1740"/>
      <c r="AH17" s="1739"/>
      <c r="AI17" s="1740"/>
      <c r="AJ17" s="1739"/>
      <c r="AK17" s="1740"/>
      <c r="AL17" s="1739"/>
      <c r="AM17" s="1740"/>
      <c r="AN17" s="1739"/>
      <c r="AO17" s="1740"/>
      <c r="AP17" s="1739"/>
      <c r="AQ17" s="1740"/>
    </row>
    <row r="18" ht="8.45" customHeight="1">
      <c r="A18" s="576">
        <f>SUM(D18:I18)</f>
        <v>0</v>
      </c>
      <c r="B18" s="577"/>
      <c r="C18" s="1743"/>
      <c r="D18" s="1744"/>
      <c r="E18" s="1359"/>
      <c r="F18" s="1358"/>
      <c r="G18" s="1359"/>
      <c r="H18" s="1358"/>
      <c r="I18" s="1359"/>
      <c r="J18" s="1358"/>
      <c r="K18" s="1359"/>
      <c r="L18" s="1358"/>
      <c r="M18" s="1359"/>
      <c r="N18" s="1358"/>
      <c r="O18" s="1359"/>
      <c r="P18" s="1358"/>
      <c r="Q18" s="1359"/>
      <c r="R18" s="1358"/>
      <c r="S18" s="1359"/>
      <c r="T18" s="1358"/>
      <c r="U18" s="1359"/>
      <c r="V18" s="1358"/>
      <c r="W18" s="1359"/>
      <c r="X18" s="1358"/>
      <c r="Y18" s="1359"/>
      <c r="Z18" s="1358"/>
      <c r="AA18" s="1359"/>
      <c r="AB18" s="1358"/>
      <c r="AC18" s="1359"/>
      <c r="AD18" s="1358"/>
      <c r="AE18" s="1359"/>
      <c r="AF18" s="1358"/>
      <c r="AG18" s="1359"/>
      <c r="AH18" s="1358"/>
      <c r="AI18" s="1359"/>
      <c r="AJ18" s="1358"/>
      <c r="AK18" s="1359"/>
      <c r="AL18" s="1358"/>
      <c r="AM18" s="1359"/>
      <c r="AN18" s="1358"/>
      <c r="AO18" s="1359"/>
      <c r="AP18" s="1358"/>
      <c r="AQ18" s="1359"/>
    </row>
    <row r="19" ht="20.45" customHeight="1">
      <c r="A19" s="1354">
        <f>SUM(D19:U19)</f>
        <v>0</v>
      </c>
      <c r="B19" t="s" s="585">
        <v>218</v>
      </c>
      <c r="C19" t="s" s="1362">
        <v>52</v>
      </c>
      <c r="D19" s="1354">
        <f>'1.Spieltag'!V20</f>
        <v>0</v>
      </c>
      <c r="E19" s="1355">
        <f>'1.Spieltag'!W20</f>
        <v>0</v>
      </c>
      <c r="F19" s="1354">
        <f>'2.Spieltag'!V19</f>
        <v>0</v>
      </c>
      <c r="G19" s="1355">
        <f>'2.Spieltag'!W19</f>
        <v>0</v>
      </c>
      <c r="H19" s="1354">
        <f>'3.Spieltag'!V19</f>
        <v>0</v>
      </c>
      <c r="I19" s="1355">
        <f>'3.Spieltag'!W19</f>
        <v>0</v>
      </c>
      <c r="J19" s="1354">
        <f>'4.Spieltag'!V19</f>
        <v>0</v>
      </c>
      <c r="K19" s="1355">
        <f>'4.Spieltag'!W19</f>
        <v>0</v>
      </c>
      <c r="L19" s="1354">
        <f>'5.Spieltag'!V19</f>
        <v>0</v>
      </c>
      <c r="M19" s="1355">
        <f>'5.Spieltag'!W19</f>
        <v>0</v>
      </c>
      <c r="N19" s="1354">
        <f>'6.Spieltag'!V19</f>
        <v>0</v>
      </c>
      <c r="O19" s="1355">
        <f>'6.Spieltag'!W19</f>
        <v>0</v>
      </c>
      <c r="P19" s="1354">
        <f>'7.Spieltag'!V19</f>
        <v>0</v>
      </c>
      <c r="Q19" s="1355">
        <f>'7.Spieltag'!W19</f>
        <v>0</v>
      </c>
      <c r="R19" s="1354">
        <f>'8.Spieltag'!V19</f>
        <v>0</v>
      </c>
      <c r="S19" s="1355">
        <f>'8.Spieltag'!W19</f>
        <v>0</v>
      </c>
      <c r="T19" s="1354">
        <f>'9.Spieltag'!V19</f>
        <v>0</v>
      </c>
      <c r="U19" s="1355">
        <f>'9.Spieltag'!W19</f>
        <v>0</v>
      </c>
      <c r="V19" s="1737"/>
      <c r="W19" s="1738"/>
      <c r="X19" s="1737"/>
      <c r="Y19" s="1738"/>
      <c r="Z19" s="1737"/>
      <c r="AA19" s="1738"/>
      <c r="AB19" s="1737"/>
      <c r="AC19" s="1738"/>
      <c r="AD19" s="1737"/>
      <c r="AE19" s="1738"/>
      <c r="AF19" s="1737"/>
      <c r="AG19" s="1738"/>
      <c r="AH19" s="1737"/>
      <c r="AI19" s="1738"/>
      <c r="AJ19" s="1737"/>
      <c r="AK19" s="1738"/>
      <c r="AL19" s="1737"/>
      <c r="AM19" s="1738"/>
      <c r="AN19" s="1737"/>
      <c r="AO19" s="1738"/>
      <c r="AP19" s="1737"/>
      <c r="AQ19" s="1738"/>
    </row>
    <row r="20" ht="20.1" customHeight="1">
      <c r="A20" s="1352">
        <f>SUM(D20:U20)</f>
        <v>12</v>
      </c>
      <c r="B20" s="567"/>
      <c r="C20" t="s" s="1366">
        <v>219</v>
      </c>
      <c r="D20" s="1352">
        <f>'1.Spieltag'!V21</f>
        <v>1</v>
      </c>
      <c r="E20" s="1353">
        <f>'1.Spieltag'!W21</f>
        <v>1</v>
      </c>
      <c r="F20" s="1352">
        <f>'2.Spieltag'!V20</f>
        <v>0</v>
      </c>
      <c r="G20" s="1353">
        <f>'2.Spieltag'!W20</f>
        <v>0</v>
      </c>
      <c r="H20" s="1352">
        <f>'3.Spieltag'!V20</f>
        <v>2</v>
      </c>
      <c r="I20" s="1353">
        <f>'3.Spieltag'!W20</f>
        <v>1</v>
      </c>
      <c r="J20" s="1352">
        <f>'4.Spieltag'!V20</f>
        <v>5</v>
      </c>
      <c r="K20" s="1353">
        <f>'4.Spieltag'!W20</f>
        <v>0</v>
      </c>
      <c r="L20" s="1352">
        <f>'5.Spieltag'!V20</f>
        <v>2</v>
      </c>
      <c r="M20" s="1353">
        <f>'5.Spieltag'!W20</f>
        <v>0</v>
      </c>
      <c r="N20" s="1352">
        <f>'6.Spieltag'!V20</f>
        <v>0</v>
      </c>
      <c r="O20" s="1353">
        <f>'6.Spieltag'!W20</f>
        <v>0</v>
      </c>
      <c r="P20" s="1352">
        <f>'7.Spieltag'!V20</f>
        <v>0</v>
      </c>
      <c r="Q20" s="1353">
        <f>'7.Spieltag'!W20</f>
        <v>0</v>
      </c>
      <c r="R20" s="1352">
        <f>'8.Spieltag'!V20</f>
        <v>0</v>
      </c>
      <c r="S20" s="1353">
        <f>'8.Spieltag'!W20</f>
        <v>0</v>
      </c>
      <c r="T20" s="1352">
        <f>'9.Spieltag'!V20</f>
        <v>0</v>
      </c>
      <c r="U20" s="1353">
        <f>'9.Spieltag'!W20</f>
        <v>0</v>
      </c>
      <c r="V20" s="1739"/>
      <c r="W20" s="1740"/>
      <c r="X20" s="1739"/>
      <c r="Y20" s="1740"/>
      <c r="Z20" s="1739"/>
      <c r="AA20" s="1740"/>
      <c r="AB20" s="1739"/>
      <c r="AC20" s="1740"/>
      <c r="AD20" s="1739"/>
      <c r="AE20" s="1740"/>
      <c r="AF20" s="1739"/>
      <c r="AG20" s="1740"/>
      <c r="AH20" s="1739"/>
      <c r="AI20" s="1740"/>
      <c r="AJ20" s="1739"/>
      <c r="AK20" s="1740"/>
      <c r="AL20" s="1739"/>
      <c r="AM20" s="1740"/>
      <c r="AN20" s="1739"/>
      <c r="AO20" s="1740"/>
      <c r="AP20" s="1739"/>
      <c r="AQ20" s="1740"/>
    </row>
    <row r="21" ht="20.1" customHeight="1">
      <c r="A21" s="1354">
        <f>SUM(D21:U21)</f>
        <v>0</v>
      </c>
      <c r="B21" s="567"/>
      <c r="C21" t="s" s="1366">
        <v>220</v>
      </c>
      <c r="D21" s="1354">
        <f>'1.Spieltag'!V22</f>
        <v>0</v>
      </c>
      <c r="E21" s="1355">
        <f>'1.Spieltag'!W22</f>
        <v>0</v>
      </c>
      <c r="F21" s="1354">
        <f>'2.Spieltag'!V21</f>
        <v>0</v>
      </c>
      <c r="G21" s="1355">
        <f>'2.Spieltag'!W21</f>
        <v>0</v>
      </c>
      <c r="H21" s="1354">
        <f>'3.Spieltag'!V21</f>
        <v>0</v>
      </c>
      <c r="I21" s="1355">
        <f>'3.Spieltag'!W21</f>
        <v>0</v>
      </c>
      <c r="J21" s="1354">
        <f>'4.Spieltag'!V21</f>
        <v>0</v>
      </c>
      <c r="K21" s="1355">
        <f>'4.Spieltag'!W21</f>
        <v>0</v>
      </c>
      <c r="L21" s="1354">
        <f>'5.Spieltag'!V21</f>
        <v>0</v>
      </c>
      <c r="M21" s="1355">
        <f>'5.Spieltag'!W21</f>
        <v>0</v>
      </c>
      <c r="N21" s="1354">
        <f>'6.Spieltag'!V21</f>
        <v>0</v>
      </c>
      <c r="O21" s="1355">
        <f>'6.Spieltag'!W21</f>
        <v>0</v>
      </c>
      <c r="P21" s="1354">
        <f>'7.Spieltag'!V21</f>
        <v>0</v>
      </c>
      <c r="Q21" s="1355">
        <f>'7.Spieltag'!W21</f>
        <v>0</v>
      </c>
      <c r="R21" s="1354">
        <f>'8.Spieltag'!V21</f>
        <v>0</v>
      </c>
      <c r="S21" s="1355">
        <f>'8.Spieltag'!W21</f>
        <v>0</v>
      </c>
      <c r="T21" s="1354">
        <f>'9.Spieltag'!V21</f>
        <v>0</v>
      </c>
      <c r="U21" s="1355">
        <f>'9.Spieltag'!W21</f>
        <v>0</v>
      </c>
      <c r="V21" s="1737"/>
      <c r="W21" s="1738"/>
      <c r="X21" s="1737"/>
      <c r="Y21" s="1738"/>
      <c r="Z21" s="1737"/>
      <c r="AA21" s="1738"/>
      <c r="AB21" s="1737"/>
      <c r="AC21" s="1738"/>
      <c r="AD21" s="1737"/>
      <c r="AE21" s="1738"/>
      <c r="AF21" s="1737"/>
      <c r="AG21" s="1738"/>
      <c r="AH21" s="1737"/>
      <c r="AI21" s="1738"/>
      <c r="AJ21" s="1737"/>
      <c r="AK21" s="1738"/>
      <c r="AL21" s="1737"/>
      <c r="AM21" s="1738"/>
      <c r="AN21" s="1737"/>
      <c r="AO21" s="1738"/>
      <c r="AP21" s="1737"/>
      <c r="AQ21" s="1738"/>
    </row>
    <row r="22" ht="20.1" customHeight="1">
      <c r="A22" s="1352">
        <f>SUM(D22:U22)</f>
        <v>0</v>
      </c>
      <c r="B22" s="567"/>
      <c r="C22" t="s" s="1366">
        <v>221</v>
      </c>
      <c r="D22" s="1352">
        <f>'1.Spieltag'!V23</f>
        <v>0</v>
      </c>
      <c r="E22" s="1353">
        <f>'1.Spieltag'!W23</f>
        <v>0</v>
      </c>
      <c r="F22" s="1352">
        <f>'2.Spieltag'!V22</f>
        <v>0</v>
      </c>
      <c r="G22" s="1353">
        <f>'2.Spieltag'!W22</f>
        <v>0</v>
      </c>
      <c r="H22" s="1352">
        <f>'3.Spieltag'!V22</f>
        <v>0</v>
      </c>
      <c r="I22" s="1353">
        <f>'3.Spieltag'!W22</f>
        <v>0</v>
      </c>
      <c r="J22" s="1352">
        <f>'4.Spieltag'!V22</f>
        <v>0</v>
      </c>
      <c r="K22" s="1353">
        <f>'4.Spieltag'!W22</f>
        <v>0</v>
      </c>
      <c r="L22" s="1352">
        <f>'5.Spieltag'!V22</f>
        <v>0</v>
      </c>
      <c r="M22" s="1353">
        <f>'5.Spieltag'!W22</f>
        <v>0</v>
      </c>
      <c r="N22" s="1352">
        <f>'6.Spieltag'!V22</f>
        <v>0</v>
      </c>
      <c r="O22" s="1353">
        <f>'6.Spieltag'!W22</f>
        <v>0</v>
      </c>
      <c r="P22" s="1352">
        <f>'7.Spieltag'!V22</f>
        <v>0</v>
      </c>
      <c r="Q22" s="1353">
        <f>'7.Spieltag'!W22</f>
        <v>0</v>
      </c>
      <c r="R22" s="1352">
        <f>'8.Spieltag'!V22</f>
        <v>0</v>
      </c>
      <c r="S22" s="1353">
        <f>'8.Spieltag'!W22</f>
        <v>0</v>
      </c>
      <c r="T22" s="1352">
        <f>'9.Spieltag'!V22</f>
        <v>0</v>
      </c>
      <c r="U22" s="1353">
        <f>'9.Spieltag'!W22</f>
        <v>0</v>
      </c>
      <c r="V22" s="1739"/>
      <c r="W22" s="1740"/>
      <c r="X22" s="1739"/>
      <c r="Y22" s="1740"/>
      <c r="Z22" s="1739"/>
      <c r="AA22" s="1740"/>
      <c r="AB22" s="1739"/>
      <c r="AC22" s="1740"/>
      <c r="AD22" s="1739"/>
      <c r="AE22" s="1740"/>
      <c r="AF22" s="1739"/>
      <c r="AG22" s="1740"/>
      <c r="AH22" s="1739"/>
      <c r="AI22" s="1740"/>
      <c r="AJ22" s="1739"/>
      <c r="AK22" s="1740"/>
      <c r="AL22" s="1739"/>
      <c r="AM22" s="1740"/>
      <c r="AN22" s="1739"/>
      <c r="AO22" s="1740"/>
      <c r="AP22" s="1739"/>
      <c r="AQ22" s="1740"/>
    </row>
    <row r="23" ht="20.1" customHeight="1">
      <c r="A23" s="1354">
        <f>SUM(D23:U23)</f>
        <v>0</v>
      </c>
      <c r="B23" s="567"/>
      <c r="C23" t="s" s="1366">
        <v>222</v>
      </c>
      <c r="D23" s="1354">
        <f>'1.Spieltag'!V24</f>
        <v>0</v>
      </c>
      <c r="E23" s="1355">
        <f>'1.Spieltag'!W24</f>
        <v>0</v>
      </c>
      <c r="F23" s="1354">
        <f>'2.Spieltag'!V23</f>
        <v>0</v>
      </c>
      <c r="G23" s="1355">
        <f>'2.Spieltag'!W23</f>
        <v>0</v>
      </c>
      <c r="H23" s="1354">
        <f>'3.Spieltag'!V23</f>
        <v>0</v>
      </c>
      <c r="I23" s="1355">
        <f>'3.Spieltag'!W23</f>
        <v>0</v>
      </c>
      <c r="J23" s="1354">
        <f>'4.Spieltag'!V23</f>
        <v>0</v>
      </c>
      <c r="K23" s="1355">
        <f>'4.Spieltag'!W23</f>
        <v>0</v>
      </c>
      <c r="L23" s="1354">
        <f>'5.Spieltag'!V23</f>
        <v>0</v>
      </c>
      <c r="M23" s="1355">
        <f>'5.Spieltag'!W23</f>
        <v>0</v>
      </c>
      <c r="N23" s="1354">
        <f>'6.Spieltag'!V23</f>
        <v>0</v>
      </c>
      <c r="O23" s="1355">
        <f>'6.Spieltag'!W23</f>
        <v>0</v>
      </c>
      <c r="P23" s="1354">
        <f>'7.Spieltag'!V23</f>
        <v>0</v>
      </c>
      <c r="Q23" s="1355">
        <f>'7.Spieltag'!W23</f>
        <v>0</v>
      </c>
      <c r="R23" s="1354">
        <f>'8.Spieltag'!V23</f>
        <v>0</v>
      </c>
      <c r="S23" s="1355">
        <f>'8.Spieltag'!W23</f>
        <v>0</v>
      </c>
      <c r="T23" s="1354">
        <f>'9.Spieltag'!V23</f>
        <v>0</v>
      </c>
      <c r="U23" s="1355">
        <f>'9.Spieltag'!W23</f>
        <v>0</v>
      </c>
      <c r="V23" s="1737"/>
      <c r="W23" s="1738"/>
      <c r="X23" s="1737"/>
      <c r="Y23" s="1738"/>
      <c r="Z23" s="1737"/>
      <c r="AA23" s="1738"/>
      <c r="AB23" s="1737"/>
      <c r="AC23" s="1738"/>
      <c r="AD23" s="1737"/>
      <c r="AE23" s="1738"/>
      <c r="AF23" s="1737"/>
      <c r="AG23" s="1738"/>
      <c r="AH23" s="1737"/>
      <c r="AI23" s="1738"/>
      <c r="AJ23" s="1737"/>
      <c r="AK23" s="1738"/>
      <c r="AL23" s="1737"/>
      <c r="AM23" s="1738"/>
      <c r="AN23" s="1737"/>
      <c r="AO23" s="1738"/>
      <c r="AP23" s="1737"/>
      <c r="AQ23" s="1738"/>
    </row>
    <row r="24" ht="20.1" customHeight="1">
      <c r="A24" s="1352">
        <f>SUM(D24:U24)</f>
        <v>10</v>
      </c>
      <c r="B24" s="567"/>
      <c r="C24" t="s" s="1366">
        <v>223</v>
      </c>
      <c r="D24" s="1352">
        <f>'1.Spieltag'!V25</f>
        <v>1</v>
      </c>
      <c r="E24" s="1353">
        <f>'1.Spieltag'!W25</f>
        <v>1</v>
      </c>
      <c r="F24" s="1352">
        <f>'2.Spieltag'!V24</f>
        <v>0</v>
      </c>
      <c r="G24" s="1353">
        <f>'2.Spieltag'!W24</f>
        <v>0</v>
      </c>
      <c r="H24" s="1352">
        <f>'3.Spieltag'!V24</f>
        <v>1</v>
      </c>
      <c r="I24" s="1353">
        <f>'3.Spieltag'!W24</f>
        <v>1</v>
      </c>
      <c r="J24" s="1352">
        <f>'4.Spieltag'!V24</f>
        <v>4</v>
      </c>
      <c r="K24" s="1353">
        <f>'4.Spieltag'!W24</f>
        <v>0</v>
      </c>
      <c r="L24" s="1352">
        <f>'5.Spieltag'!V24</f>
        <v>2</v>
      </c>
      <c r="M24" s="1353">
        <f>'5.Spieltag'!W24</f>
        <v>0</v>
      </c>
      <c r="N24" s="1352">
        <f>'6.Spieltag'!V24</f>
        <v>0</v>
      </c>
      <c r="O24" s="1353">
        <f>'6.Spieltag'!W24</f>
        <v>0</v>
      </c>
      <c r="P24" s="1352">
        <f>'7.Spieltag'!V24</f>
        <v>0</v>
      </c>
      <c r="Q24" s="1353">
        <f>'7.Spieltag'!W24</f>
        <v>0</v>
      </c>
      <c r="R24" s="1352">
        <f>'8.Spieltag'!V24</f>
        <v>0</v>
      </c>
      <c r="S24" s="1353">
        <f>'8.Spieltag'!W24</f>
        <v>0</v>
      </c>
      <c r="T24" s="1352">
        <f>'9.Spieltag'!V24</f>
        <v>0</v>
      </c>
      <c r="U24" s="1353">
        <f>'9.Spieltag'!W24</f>
        <v>0</v>
      </c>
      <c r="V24" s="1739"/>
      <c r="W24" s="1740"/>
      <c r="X24" s="1739"/>
      <c r="Y24" s="1740"/>
      <c r="Z24" s="1739"/>
      <c r="AA24" s="1740"/>
      <c r="AB24" s="1739"/>
      <c r="AC24" s="1740"/>
      <c r="AD24" s="1739"/>
      <c r="AE24" s="1740"/>
      <c r="AF24" s="1739"/>
      <c r="AG24" s="1740"/>
      <c r="AH24" s="1739"/>
      <c r="AI24" s="1740"/>
      <c r="AJ24" s="1739"/>
      <c r="AK24" s="1740"/>
      <c r="AL24" s="1739"/>
      <c r="AM24" s="1740"/>
      <c r="AN24" s="1739"/>
      <c r="AO24" s="1740"/>
      <c r="AP24" s="1739"/>
      <c r="AQ24" s="1740"/>
    </row>
    <row r="25" ht="20.1" customHeight="1">
      <c r="A25" s="1354">
        <f>SUM(D25:U25)</f>
        <v>0</v>
      </c>
      <c r="B25" s="567"/>
      <c r="C25" t="s" s="1366">
        <v>409</v>
      </c>
      <c r="D25" s="1354">
        <f>'1.Spieltag'!V26</f>
        <v>0</v>
      </c>
      <c r="E25" s="1355">
        <f>'1.Spieltag'!W26</f>
        <v>0</v>
      </c>
      <c r="F25" s="1354">
        <f>'2.Spieltag'!V25</f>
        <v>0</v>
      </c>
      <c r="G25" s="1355">
        <f>'2.Spieltag'!W25</f>
        <v>0</v>
      </c>
      <c r="H25" s="1354">
        <f>'3.Spieltag'!V25</f>
        <v>0</v>
      </c>
      <c r="I25" s="1355">
        <f>'3.Spieltag'!W25</f>
        <v>0</v>
      </c>
      <c r="J25" s="1354">
        <f>'4.Spieltag'!V25</f>
        <v>0</v>
      </c>
      <c r="K25" s="1355">
        <f>'4.Spieltag'!W25</f>
        <v>0</v>
      </c>
      <c r="L25" s="1354">
        <f>'5.Spieltag'!V25</f>
        <v>0</v>
      </c>
      <c r="M25" s="1355">
        <f>'5.Spieltag'!W25</f>
        <v>0</v>
      </c>
      <c r="N25" s="1354">
        <f>'6.Spieltag'!V25</f>
        <v>0</v>
      </c>
      <c r="O25" s="1355">
        <f>'6.Spieltag'!W25</f>
        <v>0</v>
      </c>
      <c r="P25" s="1354">
        <f>'7.Spieltag'!V25</f>
        <v>0</v>
      </c>
      <c r="Q25" s="1355">
        <f>'7.Spieltag'!W25</f>
        <v>0</v>
      </c>
      <c r="R25" s="1354">
        <f>'8.Spieltag'!V25</f>
        <v>0</v>
      </c>
      <c r="S25" s="1355">
        <f>'8.Spieltag'!W25</f>
        <v>0</v>
      </c>
      <c r="T25" s="1354">
        <f>'9.Spieltag'!V25</f>
        <v>0</v>
      </c>
      <c r="U25" s="1355">
        <f>'9.Spieltag'!W25</f>
        <v>0</v>
      </c>
      <c r="V25" s="1737"/>
      <c r="W25" s="1738"/>
      <c r="X25" s="1737"/>
      <c r="Y25" s="1738"/>
      <c r="Z25" s="1737"/>
      <c r="AA25" s="1738"/>
      <c r="AB25" s="1737"/>
      <c r="AC25" s="1738"/>
      <c r="AD25" s="1737"/>
      <c r="AE25" s="1738"/>
      <c r="AF25" s="1737"/>
      <c r="AG25" s="1738"/>
      <c r="AH25" s="1737"/>
      <c r="AI25" s="1738"/>
      <c r="AJ25" s="1737"/>
      <c r="AK25" s="1738"/>
      <c r="AL25" s="1737"/>
      <c r="AM25" s="1738"/>
      <c r="AN25" s="1737"/>
      <c r="AO25" s="1738"/>
      <c r="AP25" s="1737"/>
      <c r="AQ25" s="1738"/>
    </row>
    <row r="26" ht="20.1" customHeight="1">
      <c r="A26" s="1352">
        <f>SUM(D26:U26)</f>
        <v>0</v>
      </c>
      <c r="B26" s="567"/>
      <c r="C26" t="s" s="1351">
        <v>225</v>
      </c>
      <c r="D26" s="1352">
        <f>'1.Spieltag'!V27</f>
        <v>0</v>
      </c>
      <c r="E26" s="1353">
        <f>'1.Spieltag'!W27</f>
        <v>0</v>
      </c>
      <c r="F26" s="1352">
        <f>'2.Spieltag'!V26</f>
        <v>0</v>
      </c>
      <c r="G26" s="1353">
        <f>'2.Spieltag'!W26</f>
        <v>0</v>
      </c>
      <c r="H26" s="1352">
        <f>'3.Spieltag'!V26</f>
        <v>0</v>
      </c>
      <c r="I26" s="1353">
        <f>'3.Spieltag'!W26</f>
        <v>0</v>
      </c>
      <c r="J26" s="1352">
        <f>'4.Spieltag'!V26</f>
        <v>0</v>
      </c>
      <c r="K26" s="1353">
        <f>'4.Spieltag'!W26</f>
        <v>0</v>
      </c>
      <c r="L26" s="1352">
        <f>'5.Spieltag'!V26</f>
        <v>0</v>
      </c>
      <c r="M26" s="1353">
        <f>'5.Spieltag'!W26</f>
        <v>0</v>
      </c>
      <c r="N26" s="1352">
        <f>'6.Spieltag'!V26</f>
        <v>0</v>
      </c>
      <c r="O26" s="1353">
        <f>'6.Spieltag'!W26</f>
        <v>0</v>
      </c>
      <c r="P26" s="1352">
        <f>'7.Spieltag'!V26</f>
        <v>0</v>
      </c>
      <c r="Q26" s="1353">
        <f>'7.Spieltag'!W26</f>
        <v>0</v>
      </c>
      <c r="R26" s="1352">
        <f>'8.Spieltag'!V26</f>
        <v>0</v>
      </c>
      <c r="S26" s="1353">
        <f>'8.Spieltag'!W26</f>
        <v>0</v>
      </c>
      <c r="T26" s="1352">
        <f>'9.Spieltag'!V26</f>
        <v>0</v>
      </c>
      <c r="U26" s="1353">
        <f>'9.Spieltag'!W26</f>
        <v>0</v>
      </c>
      <c r="V26" s="1739"/>
      <c r="W26" s="1740"/>
      <c r="X26" s="1739"/>
      <c r="Y26" s="1740"/>
      <c r="Z26" s="1739"/>
      <c r="AA26" s="1740"/>
      <c r="AB26" s="1739"/>
      <c r="AC26" s="1740"/>
      <c r="AD26" s="1739"/>
      <c r="AE26" s="1740"/>
      <c r="AF26" s="1739"/>
      <c r="AG26" s="1740"/>
      <c r="AH26" s="1739"/>
      <c r="AI26" s="1740"/>
      <c r="AJ26" s="1739"/>
      <c r="AK26" s="1740"/>
      <c r="AL26" s="1739"/>
      <c r="AM26" s="1740"/>
      <c r="AN26" s="1739"/>
      <c r="AO26" s="1740"/>
      <c r="AP26" s="1739"/>
      <c r="AQ26" s="1740"/>
    </row>
    <row r="27" ht="20.1" customHeight="1">
      <c r="A27" s="1354">
        <f>SUM(D27:U27)</f>
        <v>5</v>
      </c>
      <c r="B27" s="567"/>
      <c r="C27" t="s" s="1351">
        <v>226</v>
      </c>
      <c r="D27" s="1354">
        <f>'1.Spieltag'!V28</f>
        <v>0</v>
      </c>
      <c r="E27" s="1355">
        <f>'1.Spieltag'!W28</f>
        <v>0</v>
      </c>
      <c r="F27" s="1354">
        <f>'2.Spieltag'!V27</f>
        <v>0</v>
      </c>
      <c r="G27" s="1355">
        <f>'2.Spieltag'!W27</f>
        <v>0</v>
      </c>
      <c r="H27" s="1354">
        <f>'3.Spieltag'!V27</f>
        <v>1</v>
      </c>
      <c r="I27" s="1355">
        <f>'3.Spieltag'!W27</f>
        <v>0</v>
      </c>
      <c r="J27" s="1354">
        <f>'4.Spieltag'!V27</f>
        <v>2</v>
      </c>
      <c r="K27" s="1355">
        <f>'4.Spieltag'!W27</f>
        <v>1</v>
      </c>
      <c r="L27" s="1354">
        <f>'5.Spieltag'!V27</f>
        <v>1</v>
      </c>
      <c r="M27" s="1355">
        <f>'5.Spieltag'!W27</f>
        <v>0</v>
      </c>
      <c r="N27" s="1354">
        <f>'6.Spieltag'!V27</f>
        <v>0</v>
      </c>
      <c r="O27" s="1355">
        <f>'6.Spieltag'!W27</f>
        <v>0</v>
      </c>
      <c r="P27" s="1354">
        <f>'7.Spieltag'!V27</f>
        <v>0</v>
      </c>
      <c r="Q27" s="1355">
        <f>'7.Spieltag'!W27</f>
        <v>0</v>
      </c>
      <c r="R27" s="1354">
        <f>'8.Spieltag'!V27</f>
        <v>0</v>
      </c>
      <c r="S27" s="1355">
        <f>'8.Spieltag'!W27</f>
        <v>0</v>
      </c>
      <c r="T27" s="1354">
        <f>'9.Spieltag'!V27</f>
        <v>0</v>
      </c>
      <c r="U27" s="1355">
        <f>'9.Spieltag'!W27</f>
        <v>0</v>
      </c>
      <c r="V27" s="1737"/>
      <c r="W27" s="1738"/>
      <c r="X27" s="1737"/>
      <c r="Y27" s="1738"/>
      <c r="Z27" s="1737"/>
      <c r="AA27" s="1738"/>
      <c r="AB27" s="1737"/>
      <c r="AC27" s="1738"/>
      <c r="AD27" s="1737"/>
      <c r="AE27" s="1738"/>
      <c r="AF27" s="1737"/>
      <c r="AG27" s="1738"/>
      <c r="AH27" s="1737"/>
      <c r="AI27" s="1738"/>
      <c r="AJ27" s="1737"/>
      <c r="AK27" s="1738"/>
      <c r="AL27" s="1737"/>
      <c r="AM27" s="1738"/>
      <c r="AN27" s="1737"/>
      <c r="AO27" s="1738"/>
      <c r="AP27" s="1737"/>
      <c r="AQ27" s="1738"/>
    </row>
    <row r="28" ht="21.4" customHeight="1">
      <c r="A28" s="1352">
        <f>SUM(D28:U28)</f>
        <v>0</v>
      </c>
      <c r="B28" s="595"/>
      <c r="C28" t="s" s="1367">
        <v>227</v>
      </c>
      <c r="D28" s="1352">
        <f>'1.Spieltag'!V29</f>
        <v>0</v>
      </c>
      <c r="E28" s="1353">
        <f>'1.Spieltag'!W29</f>
        <v>0</v>
      </c>
      <c r="F28" s="1352">
        <f>'2.Spieltag'!V28</f>
        <v>0</v>
      </c>
      <c r="G28" s="1353">
        <f>'2.Spieltag'!W28</f>
        <v>0</v>
      </c>
      <c r="H28" s="1352">
        <f>'3.Spieltag'!V28</f>
        <v>0</v>
      </c>
      <c r="I28" s="1353">
        <f>'3.Spieltag'!W28</f>
        <v>0</v>
      </c>
      <c r="J28" s="1352">
        <f>'4.Spieltag'!V28</f>
        <v>0</v>
      </c>
      <c r="K28" s="1353">
        <f>'4.Spieltag'!W28</f>
        <v>0</v>
      </c>
      <c r="L28" s="1352">
        <f>'5.Spieltag'!V28</f>
        <v>0</v>
      </c>
      <c r="M28" s="1353">
        <f>'5.Spieltag'!W28</f>
        <v>0</v>
      </c>
      <c r="N28" s="1352">
        <f>'6.Spieltag'!V28</f>
        <v>0</v>
      </c>
      <c r="O28" s="1353">
        <f>'6.Spieltag'!W28</f>
        <v>0</v>
      </c>
      <c r="P28" s="1352">
        <f>'7.Spieltag'!V28</f>
        <v>0</v>
      </c>
      <c r="Q28" s="1353">
        <f>'7.Spieltag'!W28</f>
        <v>0</v>
      </c>
      <c r="R28" s="1352">
        <f>'8.Spieltag'!V28</f>
        <v>0</v>
      </c>
      <c r="S28" s="1353">
        <f>'8.Spieltag'!W28</f>
        <v>0</v>
      </c>
      <c r="T28" s="1352">
        <f>'9.Spieltag'!V28</f>
        <v>0</v>
      </c>
      <c r="U28" s="1353">
        <f>'9.Spieltag'!W28</f>
        <v>0</v>
      </c>
      <c r="V28" s="1739"/>
      <c r="W28" s="1740"/>
      <c r="X28" s="1739"/>
      <c r="Y28" s="1740"/>
      <c r="Z28" s="1739"/>
      <c r="AA28" s="1740"/>
      <c r="AB28" s="1739"/>
      <c r="AC28" s="1740"/>
      <c r="AD28" s="1739"/>
      <c r="AE28" s="1740"/>
      <c r="AF28" s="1739"/>
      <c r="AG28" s="1740"/>
      <c r="AH28" s="1739"/>
      <c r="AI28" s="1740"/>
      <c r="AJ28" s="1739"/>
      <c r="AK28" s="1740"/>
      <c r="AL28" s="1739"/>
      <c r="AM28" s="1740"/>
      <c r="AN28" s="1739"/>
      <c r="AO28" s="1740"/>
      <c r="AP28" s="1739"/>
      <c r="AQ28" s="1740"/>
    </row>
    <row r="29" ht="8.45" customHeight="1">
      <c r="A29" s="598">
        <f>SUM(D29:I29)</f>
        <v>0</v>
      </c>
      <c r="B29" s="599"/>
      <c r="C29" s="1773"/>
      <c r="D29" s="1358"/>
      <c r="E29" s="1359"/>
      <c r="F29" s="1358"/>
      <c r="G29" s="1359"/>
      <c r="H29" s="1358"/>
      <c r="I29" s="1359"/>
      <c r="J29" s="1358"/>
      <c r="K29" s="1359"/>
      <c r="L29" s="1358"/>
      <c r="M29" s="1359"/>
      <c r="N29" s="1358"/>
      <c r="O29" s="1359"/>
      <c r="P29" s="1358"/>
      <c r="Q29" s="1359"/>
      <c r="R29" s="1358"/>
      <c r="S29" s="1359"/>
      <c r="T29" s="1358"/>
      <c r="U29" s="1359"/>
      <c r="V29" s="1358"/>
      <c r="W29" s="1359"/>
      <c r="X29" s="1358"/>
      <c r="Y29" s="1359"/>
      <c r="Z29" s="1358"/>
      <c r="AA29" s="1359"/>
      <c r="AB29" s="1358"/>
      <c r="AC29" s="1359"/>
      <c r="AD29" s="1358"/>
      <c r="AE29" s="1359"/>
      <c r="AF29" s="1358"/>
      <c r="AG29" s="1359"/>
      <c r="AH29" s="1358"/>
      <c r="AI29" s="1359"/>
      <c r="AJ29" s="1358"/>
      <c r="AK29" s="1359"/>
      <c r="AL29" s="1358"/>
      <c r="AM29" s="1359"/>
      <c r="AN29" s="1358"/>
      <c r="AO29" s="1359"/>
      <c r="AP29" s="1358"/>
      <c r="AQ29" s="1359"/>
    </row>
    <row r="30" ht="20.7" customHeight="1">
      <c r="A30" s="1775">
        <f>(($A20-$A21)*100%)/($A20-$A21+$A27)</f>
        <v>0.705882352941176</v>
      </c>
      <c r="B30" t="s" s="1776">
        <v>34</v>
      </c>
      <c r="C30" s="1370"/>
      <c r="D30" s="1358"/>
      <c r="E30" s="1359"/>
      <c r="F30" s="1374"/>
      <c r="G30" s="1373"/>
      <c r="H30" s="1374"/>
      <c r="I30" s="1373"/>
      <c r="J30" s="1374"/>
      <c r="K30" s="1373"/>
      <c r="L30" s="1374"/>
      <c r="M30" s="1373"/>
      <c r="N30" s="1374"/>
      <c r="O30" s="1373"/>
      <c r="P30" s="1374"/>
      <c r="Q30" s="1373"/>
      <c r="R30" s="1374"/>
      <c r="S30" s="1373"/>
      <c r="T30" s="1374"/>
      <c r="U30" s="1373"/>
      <c r="V30" s="1374"/>
      <c r="W30" s="1373"/>
      <c r="X30" s="1374"/>
      <c r="Y30" s="1373"/>
      <c r="Z30" s="1374"/>
      <c r="AA30" s="1373"/>
      <c r="AB30" s="1374"/>
      <c r="AC30" s="1373"/>
      <c r="AD30" s="1374"/>
      <c r="AE30" s="1373"/>
      <c r="AF30" s="1374"/>
      <c r="AG30" s="1373"/>
      <c r="AH30" s="1374"/>
      <c r="AI30" s="1373"/>
      <c r="AJ30" s="1374"/>
      <c r="AK30" s="1373"/>
      <c r="AL30" s="1374"/>
      <c r="AM30" s="1373"/>
      <c r="AN30" s="1374"/>
      <c r="AO30" s="1373"/>
      <c r="AP30" s="1374"/>
      <c r="AQ30" s="1373"/>
    </row>
  </sheetData>
  <mergeCells count="44">
    <mergeCell ref="B4:B10"/>
    <mergeCell ref="B15:B17"/>
    <mergeCell ref="B19:B28"/>
    <mergeCell ref="B12:B13"/>
    <mergeCell ref="D2:E2"/>
    <mergeCell ref="F2:G2"/>
    <mergeCell ref="L2:M2"/>
    <mergeCell ref="J2:K2"/>
    <mergeCell ref="H2:I2"/>
    <mergeCell ref="D1:E1"/>
    <mergeCell ref="L1:M1"/>
    <mergeCell ref="J1:K1"/>
    <mergeCell ref="H1:I1"/>
    <mergeCell ref="F1:G1"/>
    <mergeCell ref="R2:S2"/>
    <mergeCell ref="P2:Q2"/>
    <mergeCell ref="N2:O2"/>
    <mergeCell ref="AB1:AC1"/>
    <mergeCell ref="Z1:AA1"/>
    <mergeCell ref="X1:Y1"/>
    <mergeCell ref="V1:W1"/>
    <mergeCell ref="T1:U1"/>
    <mergeCell ref="R1:S1"/>
    <mergeCell ref="P1:Q1"/>
    <mergeCell ref="N1:O1"/>
    <mergeCell ref="AB2:AC2"/>
    <mergeCell ref="Z2:AA2"/>
    <mergeCell ref="X2:Y2"/>
    <mergeCell ref="V2:W2"/>
    <mergeCell ref="T2:U2"/>
    <mergeCell ref="AF2:AG2"/>
    <mergeCell ref="AD2:AE2"/>
    <mergeCell ref="AP1:AQ1"/>
    <mergeCell ref="AN1:AO1"/>
    <mergeCell ref="AL1:AM1"/>
    <mergeCell ref="AJ1:AK1"/>
    <mergeCell ref="AH1:AI1"/>
    <mergeCell ref="AF1:AG1"/>
    <mergeCell ref="AD1:AE1"/>
    <mergeCell ref="AP2:AQ2"/>
    <mergeCell ref="AN2:AO2"/>
    <mergeCell ref="AL2:AM2"/>
    <mergeCell ref="AJ2:AK2"/>
    <mergeCell ref="AH2:AI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O31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14.2" customHeight="1" outlineLevelRow="0" outlineLevelCol="0"/>
  <cols>
    <col min="1" max="41" width="13.3516" style="1918" customWidth="1"/>
    <col min="42" max="16384" width="16.3516" style="1918" customWidth="1"/>
  </cols>
  <sheetData>
    <row r="1" ht="14.6" customHeight="1">
      <c r="A1" t="s" s="1778">
        <v>373</v>
      </c>
      <c r="B1" s="1778"/>
      <c r="C1" s="1778"/>
      <c r="D1" s="1778"/>
      <c r="E1" s="1778"/>
      <c r="F1" s="1778"/>
      <c r="G1" s="1778"/>
      <c r="H1" s="1778"/>
      <c r="I1" s="1778"/>
      <c r="J1" s="1778"/>
      <c r="K1" s="1778"/>
      <c r="L1" s="1778"/>
      <c r="M1" s="1778"/>
      <c r="N1" s="1778"/>
      <c r="O1" s="1778"/>
      <c r="P1" s="1778"/>
      <c r="Q1" s="1778"/>
      <c r="R1" s="1778"/>
      <c r="S1" s="1778"/>
      <c r="T1" s="1778"/>
      <c r="U1" s="1778"/>
      <c r="V1" s="1778"/>
      <c r="W1" s="1778"/>
      <c r="X1" s="1778"/>
      <c r="Y1" s="1778"/>
      <c r="Z1" s="1778"/>
      <c r="AA1" s="1778"/>
      <c r="AB1" s="1778"/>
      <c r="AC1" s="1778"/>
      <c r="AD1" s="1778"/>
      <c r="AE1" s="1778"/>
      <c r="AF1" s="1778"/>
      <c r="AG1" s="1778"/>
      <c r="AH1" s="1778"/>
      <c r="AI1" s="1778"/>
      <c r="AJ1" s="1778"/>
      <c r="AK1" s="1778"/>
      <c r="AL1" s="1778"/>
      <c r="AM1" s="1778"/>
      <c r="AN1" s="1778"/>
      <c r="AO1" s="1778"/>
    </row>
    <row r="2" ht="18.65" customHeight="1">
      <c r="A2" t="s" s="1779">
        <v>526</v>
      </c>
      <c r="B2" t="s" s="1780">
        <v>523</v>
      </c>
      <c r="C2" s="1781"/>
      <c r="D2" s="1782"/>
      <c r="E2" t="s" s="1783">
        <v>418</v>
      </c>
      <c r="F2" s="1782"/>
      <c r="G2" s="1782"/>
      <c r="H2" s="1782"/>
      <c r="I2" s="1782"/>
      <c r="J2" s="1782"/>
      <c r="K2" s="1782"/>
      <c r="L2" s="1782"/>
      <c r="M2" s="1782"/>
      <c r="N2" s="1782"/>
      <c r="O2" s="1782"/>
      <c r="P2" t="s" s="1784">
        <v>419</v>
      </c>
      <c r="Q2" s="1782"/>
      <c r="R2" s="1782"/>
      <c r="S2" s="1782"/>
      <c r="T2" s="1782"/>
      <c r="U2" s="1782"/>
      <c r="V2" s="1782"/>
      <c r="W2" s="1785"/>
      <c r="X2" t="s" s="1786">
        <v>420</v>
      </c>
      <c r="Y2" s="1782"/>
      <c r="Z2" s="1782"/>
      <c r="AA2" s="1782"/>
      <c r="AB2" s="1782"/>
      <c r="AC2" s="1782"/>
      <c r="AD2" s="1782"/>
      <c r="AE2" s="1785"/>
      <c r="AF2" t="s" s="1787">
        <v>421</v>
      </c>
      <c r="AG2" s="1782"/>
      <c r="AH2" s="1782"/>
      <c r="AI2" s="1785"/>
      <c r="AJ2" t="s" s="1786">
        <v>422</v>
      </c>
      <c r="AK2" s="1782"/>
      <c r="AL2" s="1782"/>
      <c r="AM2" s="1782"/>
      <c r="AN2" s="1785"/>
      <c r="AO2" s="1871"/>
    </row>
    <row r="3" ht="39.7" customHeight="1">
      <c r="A3" t="s" s="1919">
        <v>527</v>
      </c>
      <c r="B3" t="s" s="1789">
        <v>423</v>
      </c>
      <c r="C3" s="1790"/>
      <c r="D3" t="s" s="1791">
        <v>424</v>
      </c>
      <c r="E3" t="s" s="1792">
        <v>425</v>
      </c>
      <c r="F3" t="s" s="1793">
        <v>426</v>
      </c>
      <c r="G3" t="s" s="1794">
        <v>427</v>
      </c>
      <c r="H3" t="s" s="1793">
        <v>428</v>
      </c>
      <c r="I3" t="s" s="1794">
        <v>429</v>
      </c>
      <c r="J3" t="s" s="1793">
        <v>430</v>
      </c>
      <c r="K3" t="s" s="1794">
        <v>431</v>
      </c>
      <c r="L3" t="s" s="1793">
        <v>432</v>
      </c>
      <c r="M3" t="s" s="1794">
        <v>433</v>
      </c>
      <c r="N3" t="s" s="1793">
        <v>434</v>
      </c>
      <c r="O3" t="s" s="1795">
        <v>435</v>
      </c>
      <c r="P3" t="s" s="1796">
        <v>436</v>
      </c>
      <c r="Q3" t="s" s="1794">
        <v>437</v>
      </c>
      <c r="R3" t="s" s="1793">
        <v>438</v>
      </c>
      <c r="S3" t="s" s="1794">
        <v>439</v>
      </c>
      <c r="T3" t="s" s="1793">
        <v>440</v>
      </c>
      <c r="U3" t="s" s="1794">
        <v>441</v>
      </c>
      <c r="V3" t="s" s="1793">
        <v>442</v>
      </c>
      <c r="W3" t="s" s="1795">
        <v>443</v>
      </c>
      <c r="X3" t="s" s="1796">
        <v>444</v>
      </c>
      <c r="Y3" t="s" s="1794">
        <v>445</v>
      </c>
      <c r="Z3" t="s" s="1793">
        <v>446</v>
      </c>
      <c r="AA3" t="s" s="1794">
        <v>447</v>
      </c>
      <c r="AB3" t="s" s="1793">
        <v>448</v>
      </c>
      <c r="AC3" t="s" s="1794">
        <v>449</v>
      </c>
      <c r="AD3" t="s" s="1793">
        <v>450</v>
      </c>
      <c r="AE3" t="s" s="1795">
        <v>451</v>
      </c>
      <c r="AF3" t="s" s="1796">
        <v>452</v>
      </c>
      <c r="AG3" t="s" s="1794">
        <v>453</v>
      </c>
      <c r="AH3" t="s" s="1793">
        <v>471</v>
      </c>
      <c r="AI3" t="s" s="1795">
        <v>455</v>
      </c>
      <c r="AJ3" t="s" s="1796">
        <v>456</v>
      </c>
      <c r="AK3" t="s" s="1794">
        <v>457</v>
      </c>
      <c r="AL3" t="s" s="1793">
        <v>339</v>
      </c>
      <c r="AM3" t="s" s="1794">
        <v>458</v>
      </c>
      <c r="AN3" t="s" s="1793">
        <v>459</v>
      </c>
      <c r="AO3" t="s" s="1793">
        <v>466</v>
      </c>
    </row>
    <row r="4" ht="18.25" customHeight="1">
      <c r="A4" s="1797"/>
      <c r="B4" s="1798">
        <v>42976</v>
      </c>
      <c r="C4" s="1799"/>
      <c r="D4" s="1800">
        <v>87</v>
      </c>
      <c r="E4" s="1801"/>
      <c r="F4" s="1802"/>
      <c r="G4" s="1803"/>
      <c r="H4" s="1802"/>
      <c r="I4" s="1804"/>
      <c r="J4" s="1802"/>
      <c r="K4" s="1803"/>
      <c r="L4" s="1802"/>
      <c r="M4" s="1803"/>
      <c r="N4" s="1802"/>
      <c r="O4" s="1805"/>
      <c r="P4" s="1806"/>
      <c r="Q4" s="1803"/>
      <c r="R4" s="1802"/>
      <c r="S4" s="1803"/>
      <c r="T4" s="1802"/>
      <c r="U4" s="1803"/>
      <c r="V4" s="1802"/>
      <c r="W4" s="1805"/>
      <c r="X4" s="1807">
        <v>50</v>
      </c>
      <c r="Y4" s="1803"/>
      <c r="Z4" s="1802"/>
      <c r="AA4" s="1803"/>
      <c r="AB4" s="1802"/>
      <c r="AC4" s="1803"/>
      <c r="AD4" s="1802"/>
      <c r="AE4" s="1805"/>
      <c r="AF4" s="1808">
        <v>3.726851851851852e-05</v>
      </c>
      <c r="AG4" s="1809"/>
      <c r="AH4" s="1810"/>
      <c r="AI4" s="1811"/>
      <c r="AJ4" s="1806"/>
      <c r="AK4" s="1803"/>
      <c r="AL4" s="1810">
        <v>5</v>
      </c>
      <c r="AM4" s="1803"/>
      <c r="AN4" s="1812"/>
      <c r="AO4" s="1874"/>
    </row>
    <row r="5" ht="18.25" customHeight="1">
      <c r="A5" s="1813"/>
      <c r="B5" s="1814">
        <v>43091</v>
      </c>
      <c r="C5" s="1815"/>
      <c r="D5" s="1816">
        <v>92</v>
      </c>
      <c r="E5" s="1817"/>
      <c r="F5" s="1818"/>
      <c r="G5" s="1819"/>
      <c r="H5" s="1818"/>
      <c r="I5" s="1820"/>
      <c r="J5" s="1818"/>
      <c r="K5" s="1819"/>
      <c r="L5" s="1818"/>
      <c r="M5" s="1819"/>
      <c r="N5" s="1818"/>
      <c r="O5" s="1821"/>
      <c r="P5" s="1822"/>
      <c r="Q5" s="1819"/>
      <c r="R5" s="1818"/>
      <c r="S5" s="1819"/>
      <c r="T5" s="1818"/>
      <c r="U5" s="1819"/>
      <c r="V5" s="1818"/>
      <c r="W5" s="1821"/>
      <c r="X5" s="1823">
        <v>52</v>
      </c>
      <c r="Y5" s="1819"/>
      <c r="Z5" s="1818"/>
      <c r="AA5" s="1819"/>
      <c r="AB5" s="1818"/>
      <c r="AC5" s="1819"/>
      <c r="AD5" s="1818"/>
      <c r="AE5" s="1821"/>
      <c r="AF5" s="1824">
        <v>3.946759259259259e-05</v>
      </c>
      <c r="AG5" s="1825">
        <v>9.5</v>
      </c>
      <c r="AH5" s="1826"/>
      <c r="AI5" s="1827"/>
      <c r="AJ5" s="1822"/>
      <c r="AK5" s="1819"/>
      <c r="AL5" s="1826">
        <v>8</v>
      </c>
      <c r="AM5" s="1819"/>
      <c r="AN5" s="1828"/>
      <c r="AO5" s="1875"/>
    </row>
    <row r="6" ht="18.25" customHeight="1">
      <c r="A6" s="1813"/>
      <c r="B6" s="1798">
        <v>43327</v>
      </c>
      <c r="C6" s="1799"/>
      <c r="D6" s="1872"/>
      <c r="E6" s="1801"/>
      <c r="F6" s="1802"/>
      <c r="G6" s="1803"/>
      <c r="H6" s="1802"/>
      <c r="I6" s="1804"/>
      <c r="J6" s="1802"/>
      <c r="K6" s="1803"/>
      <c r="L6" s="1802"/>
      <c r="M6" s="1803"/>
      <c r="N6" s="1802"/>
      <c r="O6" s="1805"/>
      <c r="P6" s="1806"/>
      <c r="Q6" s="1803"/>
      <c r="R6" s="1802"/>
      <c r="S6" s="1803"/>
      <c r="T6" s="1802"/>
      <c r="U6" s="1803"/>
      <c r="V6" s="1802"/>
      <c r="W6" s="1805"/>
      <c r="X6" s="1806"/>
      <c r="Y6" s="1803"/>
      <c r="Z6" s="1802"/>
      <c r="AA6" s="1803"/>
      <c r="AB6" s="1802"/>
      <c r="AC6" s="1803"/>
      <c r="AD6" s="1802"/>
      <c r="AE6" s="1805"/>
      <c r="AF6" s="1808"/>
      <c r="AG6" s="1829"/>
      <c r="AH6" s="1810"/>
      <c r="AI6" s="1811">
        <v>0.0001978009259259259</v>
      </c>
      <c r="AJ6" s="1807">
        <v>80</v>
      </c>
      <c r="AK6" s="1803"/>
      <c r="AL6" s="1810">
        <v>2</v>
      </c>
      <c r="AM6" s="1803"/>
      <c r="AN6" s="1812"/>
      <c r="AO6" s="1874"/>
    </row>
    <row r="7" ht="18.25" customHeight="1">
      <c r="A7" s="1813"/>
      <c r="B7" s="1831">
        <v>43403</v>
      </c>
      <c r="C7" s="1832"/>
      <c r="D7" s="1833">
        <v>95.5</v>
      </c>
      <c r="E7" s="1834"/>
      <c r="F7" s="1835"/>
      <c r="G7" s="1836"/>
      <c r="H7" s="1835"/>
      <c r="I7" s="1837"/>
      <c r="J7" s="1835"/>
      <c r="K7" s="1836"/>
      <c r="L7" s="1835"/>
      <c r="M7" s="1836"/>
      <c r="N7" s="1835"/>
      <c r="O7" s="1838"/>
      <c r="P7" s="1839"/>
      <c r="Q7" s="1836"/>
      <c r="R7" s="1835"/>
      <c r="S7" s="1836"/>
      <c r="T7" s="1835"/>
      <c r="U7" s="1836"/>
      <c r="V7" s="1835"/>
      <c r="W7" s="1838"/>
      <c r="X7" s="1839"/>
      <c r="Y7" s="1836"/>
      <c r="Z7" s="1835"/>
      <c r="AA7" s="1836"/>
      <c r="AB7" s="1835"/>
      <c r="AC7" s="1836"/>
      <c r="AD7" s="1835"/>
      <c r="AE7" s="1838"/>
      <c r="AF7" s="1840"/>
      <c r="AG7" s="1841"/>
      <c r="AH7" s="1842"/>
      <c r="AI7" s="1843"/>
      <c r="AJ7" s="1844">
        <v>85</v>
      </c>
      <c r="AK7" s="1841">
        <v>65</v>
      </c>
      <c r="AL7" s="1842">
        <v>3</v>
      </c>
      <c r="AM7" s="1841">
        <v>90</v>
      </c>
      <c r="AN7" s="1845">
        <v>80</v>
      </c>
      <c r="AO7" s="1877"/>
    </row>
    <row r="8" ht="18.25" customHeight="1">
      <c r="A8" s="1813"/>
      <c r="B8" s="1814">
        <v>43416</v>
      </c>
      <c r="C8" s="1815"/>
      <c r="D8" s="1846"/>
      <c r="E8" s="1817"/>
      <c r="F8" s="1818"/>
      <c r="G8" s="1819"/>
      <c r="H8" s="1818"/>
      <c r="I8" s="1820"/>
      <c r="J8" s="1818"/>
      <c r="K8" s="1819"/>
      <c r="L8" s="1818"/>
      <c r="M8" s="1819"/>
      <c r="N8" s="1818"/>
      <c r="O8" s="1821"/>
      <c r="P8" s="1822"/>
      <c r="Q8" s="1819"/>
      <c r="R8" s="1818"/>
      <c r="S8" s="1819"/>
      <c r="T8" s="1818"/>
      <c r="U8" s="1819"/>
      <c r="V8" s="1818"/>
      <c r="W8" s="1821"/>
      <c r="X8" s="1822"/>
      <c r="Y8" s="1819"/>
      <c r="Z8" s="1818"/>
      <c r="AA8" s="1819"/>
      <c r="AB8" s="1818"/>
      <c r="AC8" s="1819"/>
      <c r="AD8" s="1818"/>
      <c r="AE8" s="1821"/>
      <c r="AF8" s="1824"/>
      <c r="AG8" s="1847">
        <v>10.5</v>
      </c>
      <c r="AH8" s="1826"/>
      <c r="AI8" s="1827"/>
      <c r="AJ8" s="1822"/>
      <c r="AK8" s="1819"/>
      <c r="AL8" s="1818"/>
      <c r="AM8" s="1819"/>
      <c r="AN8" s="1828"/>
      <c r="AO8" s="1875"/>
    </row>
    <row r="9" ht="18.25" customHeight="1">
      <c r="A9" s="1813"/>
      <c r="B9" s="1798">
        <v>43468</v>
      </c>
      <c r="C9" s="1799"/>
      <c r="D9" s="1800">
        <v>96.5</v>
      </c>
      <c r="E9" s="1801"/>
      <c r="F9" s="1802"/>
      <c r="G9" s="1803"/>
      <c r="H9" s="1802"/>
      <c r="I9" s="1804"/>
      <c r="J9" s="1802"/>
      <c r="K9" s="1803"/>
      <c r="L9" s="1802"/>
      <c r="M9" s="1803"/>
      <c r="N9" s="1802"/>
      <c r="O9" s="1805"/>
      <c r="P9" s="1806"/>
      <c r="Q9" s="1803"/>
      <c r="R9" s="1802"/>
      <c r="S9" s="1803"/>
      <c r="T9" s="1802"/>
      <c r="U9" s="1803"/>
      <c r="V9" s="1802"/>
      <c r="W9" s="1805"/>
      <c r="X9" s="1806"/>
      <c r="Y9" s="1803"/>
      <c r="Z9" s="1802"/>
      <c r="AA9" s="1803"/>
      <c r="AB9" s="1802"/>
      <c r="AC9" s="1803"/>
      <c r="AD9" s="1802"/>
      <c r="AE9" s="1805"/>
      <c r="AF9" s="1808"/>
      <c r="AG9" s="1809"/>
      <c r="AH9" s="1810"/>
      <c r="AI9" s="1811"/>
      <c r="AJ9" s="1807">
        <v>90</v>
      </c>
      <c r="AK9" s="1803"/>
      <c r="AL9" s="1802"/>
      <c r="AM9" s="1803"/>
      <c r="AN9" s="1830">
        <v>80</v>
      </c>
      <c r="AO9" s="1874"/>
    </row>
    <row r="10" ht="18.25" customHeight="1">
      <c r="A10" s="1813"/>
      <c r="B10" s="1831">
        <v>43469</v>
      </c>
      <c r="C10" s="1832"/>
      <c r="D10" s="1848"/>
      <c r="E10" s="1834"/>
      <c r="F10" s="1835"/>
      <c r="G10" s="1836"/>
      <c r="H10" s="1835"/>
      <c r="I10" s="1837"/>
      <c r="J10" s="1835"/>
      <c r="K10" s="1836"/>
      <c r="L10" s="1835"/>
      <c r="M10" s="1836"/>
      <c r="N10" s="1835"/>
      <c r="O10" s="1838"/>
      <c r="P10" s="1839"/>
      <c r="Q10" s="1836"/>
      <c r="R10" s="1835"/>
      <c r="S10" s="1836"/>
      <c r="T10" s="1835"/>
      <c r="U10" s="1836"/>
      <c r="V10" s="1835"/>
      <c r="W10" s="1838"/>
      <c r="X10" s="1844">
        <v>57</v>
      </c>
      <c r="Y10" s="1841">
        <v>269</v>
      </c>
      <c r="Z10" s="1835"/>
      <c r="AA10" s="1836"/>
      <c r="AB10" s="1835"/>
      <c r="AC10" s="1836"/>
      <c r="AD10" s="1835"/>
      <c r="AE10" s="1838"/>
      <c r="AF10" s="1840">
        <v>3.368055555555556e-05</v>
      </c>
      <c r="AG10" s="1841">
        <v>11.5</v>
      </c>
      <c r="AH10" s="1842"/>
      <c r="AI10" s="1843">
        <v>0.0001880787037037037</v>
      </c>
      <c r="AJ10" s="1839"/>
      <c r="AK10" s="1836"/>
      <c r="AL10" s="1835"/>
      <c r="AM10" s="1836"/>
      <c r="AN10" s="1849"/>
      <c r="AO10" s="1877"/>
    </row>
    <row r="11" ht="18.25" customHeight="1">
      <c r="A11" s="1813"/>
      <c r="B11" s="1831">
        <v>43470</v>
      </c>
      <c r="C11" s="1832"/>
      <c r="D11" s="1833">
        <v>96.09999999999999</v>
      </c>
      <c r="E11" s="1834"/>
      <c r="F11" s="1835"/>
      <c r="G11" s="1836"/>
      <c r="H11" s="1835"/>
      <c r="I11" s="1837"/>
      <c r="J11" s="1835"/>
      <c r="K11" s="1836"/>
      <c r="L11" s="1835"/>
      <c r="M11" s="1836"/>
      <c r="N11" s="1835"/>
      <c r="O11" s="1838"/>
      <c r="P11" s="1839"/>
      <c r="Q11" s="1836"/>
      <c r="R11" s="1835"/>
      <c r="S11" s="1836"/>
      <c r="T11" s="1835"/>
      <c r="U11" s="1836"/>
      <c r="V11" s="1835"/>
      <c r="W11" s="1838"/>
      <c r="X11" s="1839"/>
      <c r="Y11" s="1836"/>
      <c r="Z11" s="1835"/>
      <c r="AA11" s="1836"/>
      <c r="AB11" s="1835"/>
      <c r="AC11" s="1836"/>
      <c r="AD11" s="1835"/>
      <c r="AE11" s="1838"/>
      <c r="AF11" s="1840"/>
      <c r="AG11" s="1841"/>
      <c r="AH11" s="1842"/>
      <c r="AI11" s="1843"/>
      <c r="AJ11" s="1839"/>
      <c r="AK11" s="1836"/>
      <c r="AL11" s="1835"/>
      <c r="AM11" s="1836"/>
      <c r="AN11" s="1849"/>
      <c r="AO11" s="1877"/>
    </row>
    <row r="12" ht="18.25" customHeight="1">
      <c r="A12" s="1813"/>
      <c r="B12" s="1831">
        <v>43471</v>
      </c>
      <c r="C12" s="1832"/>
      <c r="D12" s="1833">
        <v>96.2</v>
      </c>
      <c r="E12" s="1834"/>
      <c r="F12" s="1835"/>
      <c r="G12" s="1836"/>
      <c r="H12" s="1835"/>
      <c r="I12" s="1837"/>
      <c r="J12" s="1835"/>
      <c r="K12" s="1836"/>
      <c r="L12" s="1835"/>
      <c r="M12" s="1836"/>
      <c r="N12" s="1835"/>
      <c r="O12" s="1838"/>
      <c r="P12" s="1839"/>
      <c r="Q12" s="1836"/>
      <c r="R12" s="1835"/>
      <c r="S12" s="1836"/>
      <c r="T12" s="1835"/>
      <c r="U12" s="1836"/>
      <c r="V12" s="1835"/>
      <c r="W12" s="1838"/>
      <c r="X12" s="1839"/>
      <c r="Y12" s="1836"/>
      <c r="Z12" s="1835"/>
      <c r="AA12" s="1836"/>
      <c r="AB12" s="1835"/>
      <c r="AC12" s="1836"/>
      <c r="AD12" s="1835"/>
      <c r="AE12" s="1838"/>
      <c r="AF12" s="1840"/>
      <c r="AG12" s="1841"/>
      <c r="AH12" s="1842"/>
      <c r="AI12" s="1843"/>
      <c r="AJ12" s="1839"/>
      <c r="AK12" s="1836"/>
      <c r="AL12" s="1835"/>
      <c r="AM12" s="1836"/>
      <c r="AN12" s="1849"/>
      <c r="AO12" s="1912">
        <v>210</v>
      </c>
    </row>
    <row r="13" ht="18.25" customHeight="1">
      <c r="A13" s="1813"/>
      <c r="B13" s="1831">
        <v>43639</v>
      </c>
      <c r="C13" s="1832"/>
      <c r="D13" s="1848"/>
      <c r="E13" s="1834"/>
      <c r="F13" s="1835"/>
      <c r="G13" s="1836"/>
      <c r="H13" s="1835"/>
      <c r="I13" s="1837"/>
      <c r="J13" s="1835"/>
      <c r="K13" s="1836"/>
      <c r="L13" s="1835"/>
      <c r="M13" s="1836"/>
      <c r="N13" s="1835"/>
      <c r="O13" s="1838"/>
      <c r="P13" s="1844">
        <v>2</v>
      </c>
      <c r="Q13" s="1841">
        <v>3</v>
      </c>
      <c r="R13" s="1842">
        <v>3</v>
      </c>
      <c r="S13" s="1841">
        <v>2</v>
      </c>
      <c r="T13" s="1842">
        <v>2</v>
      </c>
      <c r="U13" s="1841">
        <v>3</v>
      </c>
      <c r="V13" s="1842">
        <v>2</v>
      </c>
      <c r="W13" s="1850">
        <v>17</v>
      </c>
      <c r="X13" s="1839"/>
      <c r="Y13" s="1836"/>
      <c r="Z13" s="1835"/>
      <c r="AA13" s="1836"/>
      <c r="AB13" s="1835"/>
      <c r="AC13" s="1836"/>
      <c r="AD13" s="1835"/>
      <c r="AE13" s="1838"/>
      <c r="AF13" s="1840"/>
      <c r="AG13" s="1841"/>
      <c r="AH13" s="1842"/>
      <c r="AI13" s="1843"/>
      <c r="AJ13" s="1839"/>
      <c r="AK13" s="1836"/>
      <c r="AL13" s="1835"/>
      <c r="AM13" s="1836"/>
      <c r="AN13" s="1849"/>
      <c r="AO13" s="1877"/>
    </row>
    <row r="14" ht="18.25" customHeight="1">
      <c r="A14" s="1813"/>
      <c r="B14" s="1831">
        <v>43646</v>
      </c>
      <c r="C14" s="1832"/>
      <c r="D14" s="1833">
        <v>92.3</v>
      </c>
      <c r="E14" s="1851">
        <v>194</v>
      </c>
      <c r="F14" s="1842">
        <v>46.4</v>
      </c>
      <c r="G14" s="1841">
        <v>11.4</v>
      </c>
      <c r="H14" s="1842">
        <v>80.90000000000001</v>
      </c>
      <c r="I14" s="1852">
        <v>0.123</v>
      </c>
      <c r="J14" s="1842">
        <v>32.5</v>
      </c>
      <c r="K14" s="1841">
        <v>34</v>
      </c>
      <c r="L14" s="1842">
        <v>105.5</v>
      </c>
      <c r="M14" s="1841">
        <v>88.5</v>
      </c>
      <c r="N14" s="1842">
        <v>53</v>
      </c>
      <c r="O14" s="1850">
        <v>54</v>
      </c>
      <c r="P14" s="1839"/>
      <c r="Q14" s="1836"/>
      <c r="R14" s="1835"/>
      <c r="S14" s="1836"/>
      <c r="T14" s="1835"/>
      <c r="U14" s="1836"/>
      <c r="V14" s="1835"/>
      <c r="W14" s="1838"/>
      <c r="X14" s="1844">
        <v>62</v>
      </c>
      <c r="Y14" s="1836"/>
      <c r="Z14" s="1835"/>
      <c r="AA14" s="1836"/>
      <c r="AB14" s="1835"/>
      <c r="AC14" s="1836"/>
      <c r="AD14" s="1835"/>
      <c r="AE14" s="1838"/>
      <c r="AF14" s="1840"/>
      <c r="AG14" s="1841"/>
      <c r="AH14" s="1842"/>
      <c r="AI14" s="1843"/>
      <c r="AJ14" s="1844">
        <v>100</v>
      </c>
      <c r="AK14" s="1841">
        <v>65</v>
      </c>
      <c r="AL14" s="1842">
        <v>3</v>
      </c>
      <c r="AM14" s="1841">
        <v>105</v>
      </c>
      <c r="AN14" s="1845">
        <v>87</v>
      </c>
      <c r="AO14" s="1877"/>
    </row>
    <row r="15" ht="18.25" customHeight="1">
      <c r="A15" s="1813"/>
      <c r="B15" s="1831">
        <v>43673</v>
      </c>
      <c r="C15" s="1832"/>
      <c r="D15" s="1833">
        <v>90.5</v>
      </c>
      <c r="E15" s="1851">
        <v>194</v>
      </c>
      <c r="F15" s="1842">
        <v>46.1</v>
      </c>
      <c r="G15" s="1841">
        <v>10.5</v>
      </c>
      <c r="H15" s="1842">
        <v>80</v>
      </c>
      <c r="I15" s="1852">
        <v>0.116</v>
      </c>
      <c r="J15" s="1842">
        <v>32.5</v>
      </c>
      <c r="K15" s="1841">
        <v>33</v>
      </c>
      <c r="L15" s="1842">
        <v>104</v>
      </c>
      <c r="M15" s="1841">
        <v>87.5</v>
      </c>
      <c r="N15" s="1842">
        <v>53.5</v>
      </c>
      <c r="O15" s="1850">
        <v>54</v>
      </c>
      <c r="P15" s="1839"/>
      <c r="Q15" s="1836"/>
      <c r="R15" s="1835"/>
      <c r="S15" s="1836"/>
      <c r="T15" s="1835"/>
      <c r="U15" s="1836"/>
      <c r="V15" s="1835"/>
      <c r="W15" s="1838"/>
      <c r="X15" s="1839"/>
      <c r="Y15" s="1836"/>
      <c r="Z15" s="1835"/>
      <c r="AA15" s="1836"/>
      <c r="AB15" s="1835"/>
      <c r="AC15" s="1836"/>
      <c r="AD15" s="1835"/>
      <c r="AE15" s="1838"/>
      <c r="AF15" s="1840"/>
      <c r="AG15" s="1853"/>
      <c r="AH15" s="1854"/>
      <c r="AI15" s="1843"/>
      <c r="AJ15" s="1844">
        <v>100</v>
      </c>
      <c r="AK15" s="1841">
        <v>70</v>
      </c>
      <c r="AL15" s="1842">
        <v>5</v>
      </c>
      <c r="AM15" s="1841">
        <v>115</v>
      </c>
      <c r="AN15" s="1845">
        <v>85</v>
      </c>
      <c r="AO15" s="1877"/>
    </row>
    <row r="16" ht="18.25" customHeight="1">
      <c r="A16" s="1813"/>
      <c r="B16" s="1814">
        <v>43693</v>
      </c>
      <c r="C16" s="1815"/>
      <c r="D16" s="1816">
        <v>94.3</v>
      </c>
      <c r="E16" s="1855">
        <v>194</v>
      </c>
      <c r="F16" s="1826">
        <v>46.8</v>
      </c>
      <c r="G16" s="1825">
        <v>12.7</v>
      </c>
      <c r="H16" s="1826">
        <v>81.59999999999999</v>
      </c>
      <c r="I16" s="1856">
        <v>0.134</v>
      </c>
      <c r="J16" s="1826">
        <v>31</v>
      </c>
      <c r="K16" s="1825">
        <v>30.5</v>
      </c>
      <c r="L16" s="1826">
        <v>106.5</v>
      </c>
      <c r="M16" s="1825">
        <v>87</v>
      </c>
      <c r="N16" s="1826">
        <v>63.5</v>
      </c>
      <c r="O16" s="1857">
        <v>62.5</v>
      </c>
      <c r="P16" s="1822"/>
      <c r="Q16" s="1819"/>
      <c r="R16" s="1818"/>
      <c r="S16" s="1819"/>
      <c r="T16" s="1818"/>
      <c r="U16" s="1819"/>
      <c r="V16" s="1818"/>
      <c r="W16" s="1821"/>
      <c r="X16" s="1822"/>
      <c r="Y16" s="1819"/>
      <c r="Z16" s="1818"/>
      <c r="AA16" s="1819"/>
      <c r="AB16" s="1818"/>
      <c r="AC16" s="1819"/>
      <c r="AD16" s="1818"/>
      <c r="AE16" s="1821"/>
      <c r="AF16" s="1824">
        <v>3.449074074074074e-05</v>
      </c>
      <c r="AG16" s="1847"/>
      <c r="AH16" s="1826"/>
      <c r="AI16" s="1827">
        <v>0.0002053240740740741</v>
      </c>
      <c r="AJ16" s="1823">
        <v>100</v>
      </c>
      <c r="AK16" s="1825">
        <v>70</v>
      </c>
      <c r="AL16" s="1826">
        <v>6</v>
      </c>
      <c r="AM16" s="1825">
        <v>125</v>
      </c>
      <c r="AN16" s="1858">
        <v>105</v>
      </c>
      <c r="AO16" s="1875"/>
    </row>
    <row r="17" ht="18.25" customHeight="1">
      <c r="A17" s="1813"/>
      <c r="B17" s="1798">
        <v>43837</v>
      </c>
      <c r="C17" s="1799"/>
      <c r="D17" s="1800">
        <v>90</v>
      </c>
      <c r="E17" s="1878">
        <v>194</v>
      </c>
      <c r="F17" s="1810">
        <v>47.2</v>
      </c>
      <c r="G17" s="1809">
        <v>7.9</v>
      </c>
      <c r="H17" s="1810">
        <v>82.09999999999999</v>
      </c>
      <c r="I17" s="1859">
        <v>0.08799999999999999</v>
      </c>
      <c r="J17" s="1810">
        <v>35</v>
      </c>
      <c r="K17" s="1809">
        <v>35</v>
      </c>
      <c r="L17" s="1810">
        <v>107</v>
      </c>
      <c r="M17" s="1809">
        <v>83</v>
      </c>
      <c r="N17" s="1810">
        <v>54</v>
      </c>
      <c r="O17" s="1860">
        <v>55</v>
      </c>
      <c r="P17" s="1807">
        <v>2</v>
      </c>
      <c r="Q17" s="1809">
        <v>0</v>
      </c>
      <c r="R17" s="1810">
        <v>3</v>
      </c>
      <c r="S17" s="1809">
        <v>3</v>
      </c>
      <c r="T17" s="1810">
        <v>2</v>
      </c>
      <c r="U17" s="1809">
        <v>3</v>
      </c>
      <c r="V17" s="1810">
        <v>2</v>
      </c>
      <c r="W17" s="1860">
        <v>15</v>
      </c>
      <c r="X17" s="1806"/>
      <c r="Y17" s="1803"/>
      <c r="Z17" s="1802"/>
      <c r="AA17" s="1803"/>
      <c r="AB17" s="1802"/>
      <c r="AC17" s="1803"/>
      <c r="AD17" s="1802"/>
      <c r="AE17" s="1805"/>
      <c r="AF17" s="1808">
        <v>3.483796296296296e-05</v>
      </c>
      <c r="AG17" s="1809">
        <v>12</v>
      </c>
      <c r="AH17" s="1810"/>
      <c r="AI17" s="1811">
        <v>0.0001969907407407407</v>
      </c>
      <c r="AJ17" s="1807">
        <v>97</v>
      </c>
      <c r="AK17" s="1803"/>
      <c r="AL17" s="1810">
        <v>6</v>
      </c>
      <c r="AM17" s="1803"/>
      <c r="AN17" s="1830">
        <v>100</v>
      </c>
      <c r="AO17" s="1874"/>
    </row>
    <row r="18" ht="18.25" customHeight="1">
      <c r="A18" s="1813"/>
      <c r="B18" s="1831">
        <v>43982</v>
      </c>
      <c r="C18" s="1832"/>
      <c r="D18" s="1848"/>
      <c r="E18" s="1834"/>
      <c r="F18" s="1835"/>
      <c r="G18" s="1836"/>
      <c r="H18" s="1835"/>
      <c r="I18" s="1837"/>
      <c r="J18" s="1835"/>
      <c r="K18" s="1836"/>
      <c r="L18" s="1835"/>
      <c r="M18" s="1836"/>
      <c r="N18" s="1835"/>
      <c r="O18" s="1838"/>
      <c r="P18" s="1839"/>
      <c r="Q18" s="1836"/>
      <c r="R18" s="1835"/>
      <c r="S18" s="1836"/>
      <c r="T18" s="1835"/>
      <c r="U18" s="1836"/>
      <c r="V18" s="1835"/>
      <c r="W18" s="1838"/>
      <c r="X18" s="1839"/>
      <c r="Y18" s="1836"/>
      <c r="Z18" s="1835"/>
      <c r="AA18" s="1836"/>
      <c r="AB18" s="1835"/>
      <c r="AC18" s="1836"/>
      <c r="AD18" s="1835"/>
      <c r="AE18" s="1838"/>
      <c r="AF18" s="1840"/>
      <c r="AG18" s="1841"/>
      <c r="AH18" s="1842"/>
      <c r="AI18" s="1843"/>
      <c r="AJ18" s="1844">
        <v>95</v>
      </c>
      <c r="AK18" s="1841">
        <v>70</v>
      </c>
      <c r="AL18" s="1842">
        <v>13</v>
      </c>
      <c r="AM18" s="1841">
        <v>80</v>
      </c>
      <c r="AN18" s="1845">
        <v>90</v>
      </c>
      <c r="AO18" s="1877"/>
    </row>
    <row r="19" ht="18.25" customHeight="1">
      <c r="A19" s="1813"/>
      <c r="B19" s="1831">
        <v>43983</v>
      </c>
      <c r="C19" s="1832"/>
      <c r="D19" s="1848"/>
      <c r="E19" s="1834"/>
      <c r="F19" s="1835"/>
      <c r="G19" s="1836"/>
      <c r="H19" s="1835"/>
      <c r="I19" s="1837"/>
      <c r="J19" s="1835"/>
      <c r="K19" s="1836"/>
      <c r="L19" s="1835"/>
      <c r="M19" s="1836"/>
      <c r="N19" s="1835"/>
      <c r="O19" s="1838"/>
      <c r="P19" s="1839"/>
      <c r="Q19" s="1836"/>
      <c r="R19" s="1835"/>
      <c r="S19" s="1836"/>
      <c r="T19" s="1835"/>
      <c r="U19" s="1836"/>
      <c r="V19" s="1835"/>
      <c r="W19" s="1838"/>
      <c r="X19" s="1839"/>
      <c r="Y19" s="1836"/>
      <c r="Z19" s="1835"/>
      <c r="AA19" s="1836"/>
      <c r="AB19" s="1842">
        <v>50.02</v>
      </c>
      <c r="AC19" s="1841">
        <v>44.3</v>
      </c>
      <c r="AD19" s="1835"/>
      <c r="AE19" s="1838"/>
      <c r="AF19" s="1840"/>
      <c r="AG19" s="1841"/>
      <c r="AH19" s="1842"/>
      <c r="AI19" s="1843"/>
      <c r="AJ19" s="1839"/>
      <c r="AK19" s="1836"/>
      <c r="AL19" s="1835"/>
      <c r="AM19" s="1836"/>
      <c r="AN19" s="1849"/>
      <c r="AO19" s="1877"/>
    </row>
    <row r="20" ht="18.25" customHeight="1">
      <c r="A20" s="1813"/>
      <c r="B20" s="1831">
        <v>44031</v>
      </c>
      <c r="C20" s="1832"/>
      <c r="D20" s="1848"/>
      <c r="E20" s="1834"/>
      <c r="F20" s="1835"/>
      <c r="G20" s="1836"/>
      <c r="H20" s="1835"/>
      <c r="I20" s="1837"/>
      <c r="J20" s="1835"/>
      <c r="K20" s="1836"/>
      <c r="L20" s="1835"/>
      <c r="M20" s="1836"/>
      <c r="N20" s="1835"/>
      <c r="O20" s="1838"/>
      <c r="P20" s="1839"/>
      <c r="Q20" s="1836"/>
      <c r="R20" s="1835"/>
      <c r="S20" s="1836"/>
      <c r="T20" s="1835"/>
      <c r="U20" s="1836"/>
      <c r="V20" s="1835"/>
      <c r="W20" s="1838"/>
      <c r="X20" s="1844">
        <v>48</v>
      </c>
      <c r="Y20" s="1841">
        <v>260</v>
      </c>
      <c r="Z20" s="1835"/>
      <c r="AA20" s="1841">
        <v>225</v>
      </c>
      <c r="AB20" s="1835"/>
      <c r="AC20" s="1836"/>
      <c r="AD20" s="1835"/>
      <c r="AE20" s="1838"/>
      <c r="AF20" s="1840"/>
      <c r="AG20" s="1841"/>
      <c r="AH20" s="1842"/>
      <c r="AI20" s="1843"/>
      <c r="AJ20" s="1844">
        <v>100</v>
      </c>
      <c r="AK20" s="1841">
        <v>70</v>
      </c>
      <c r="AL20" s="1842">
        <v>14</v>
      </c>
      <c r="AM20" s="1841">
        <v>115</v>
      </c>
      <c r="AN20" s="1845">
        <v>107.5</v>
      </c>
      <c r="AO20" s="1877"/>
    </row>
    <row r="21" ht="18.25" customHeight="1">
      <c r="A21" s="1813"/>
      <c r="B21" s="1831">
        <v>44034</v>
      </c>
      <c r="C21" s="1832"/>
      <c r="D21" s="1848"/>
      <c r="E21" s="1834"/>
      <c r="F21" s="1835"/>
      <c r="G21" s="1836"/>
      <c r="H21" s="1835"/>
      <c r="I21" s="1837"/>
      <c r="J21" s="1835"/>
      <c r="K21" s="1836"/>
      <c r="L21" s="1835"/>
      <c r="M21" s="1836"/>
      <c r="N21" s="1835"/>
      <c r="O21" s="1838"/>
      <c r="P21" s="1839"/>
      <c r="Q21" s="1836"/>
      <c r="R21" s="1835"/>
      <c r="S21" s="1836"/>
      <c r="T21" s="1835"/>
      <c r="U21" s="1836"/>
      <c r="V21" s="1835"/>
      <c r="W21" s="1838"/>
      <c r="X21" s="1839"/>
      <c r="Y21" s="1836"/>
      <c r="Z21" s="1835"/>
      <c r="AA21" s="1836"/>
      <c r="AB21" s="1842">
        <v>45.2</v>
      </c>
      <c r="AC21" s="1841">
        <v>42.1</v>
      </c>
      <c r="AD21" s="1835"/>
      <c r="AE21" s="1838"/>
      <c r="AF21" s="1840">
        <v>3.449074074074074e-05</v>
      </c>
      <c r="AG21" s="1876">
        <v>12.5</v>
      </c>
      <c r="AH21" s="1842"/>
      <c r="AI21" s="1843"/>
      <c r="AJ21" s="1839"/>
      <c r="AK21" s="1836"/>
      <c r="AL21" s="1835"/>
      <c r="AM21" s="1836"/>
      <c r="AN21" s="1849"/>
      <c r="AO21" s="1877"/>
    </row>
    <row r="22" ht="18.25" customHeight="1">
      <c r="A22" s="1813"/>
      <c r="B22" s="1831">
        <v>44055</v>
      </c>
      <c r="C22" s="1832"/>
      <c r="D22" s="1848"/>
      <c r="E22" s="1834"/>
      <c r="F22" s="1835"/>
      <c r="G22" s="1836"/>
      <c r="H22" s="1835"/>
      <c r="I22" s="1837"/>
      <c r="J22" s="1835"/>
      <c r="K22" s="1836"/>
      <c r="L22" s="1835"/>
      <c r="M22" s="1836"/>
      <c r="N22" s="1835"/>
      <c r="O22" s="1838"/>
      <c r="P22" s="1839"/>
      <c r="Q22" s="1836"/>
      <c r="R22" s="1835"/>
      <c r="S22" s="1836"/>
      <c r="T22" s="1835"/>
      <c r="U22" s="1836"/>
      <c r="V22" s="1835"/>
      <c r="W22" s="1838"/>
      <c r="X22" s="1844">
        <v>53</v>
      </c>
      <c r="Y22" s="1841">
        <v>234</v>
      </c>
      <c r="Z22" s="1842">
        <v>210</v>
      </c>
      <c r="AA22" s="1841">
        <v>228</v>
      </c>
      <c r="AB22" s="1842">
        <v>50.8</v>
      </c>
      <c r="AC22" s="1841">
        <v>44.4</v>
      </c>
      <c r="AD22" s="1842">
        <v>49.6</v>
      </c>
      <c r="AE22" s="1850">
        <v>0.44</v>
      </c>
      <c r="AF22" s="1840">
        <v>3.356481481481482e-05</v>
      </c>
      <c r="AG22" s="1841"/>
      <c r="AH22" s="1842"/>
      <c r="AI22" s="1843">
        <v>0.0001721064814814815</v>
      </c>
      <c r="AJ22" s="1844">
        <v>100</v>
      </c>
      <c r="AK22" s="1841">
        <v>80</v>
      </c>
      <c r="AL22" s="1842">
        <v>13</v>
      </c>
      <c r="AM22" s="1841">
        <v>133.5</v>
      </c>
      <c r="AN22" s="1845">
        <v>103.5</v>
      </c>
      <c r="AO22" s="1877"/>
    </row>
    <row r="23" ht="18.25" customHeight="1">
      <c r="A23" s="1813"/>
      <c r="B23" s="1831">
        <v>44041</v>
      </c>
      <c r="C23" s="1832"/>
      <c r="D23" s="1848"/>
      <c r="E23" s="1834"/>
      <c r="F23" s="1835"/>
      <c r="G23" s="1836"/>
      <c r="H23" s="1835"/>
      <c r="I23" s="1837"/>
      <c r="J23" s="1835"/>
      <c r="K23" s="1836"/>
      <c r="L23" s="1835"/>
      <c r="M23" s="1836"/>
      <c r="N23" s="1835"/>
      <c r="O23" s="1838"/>
      <c r="P23" s="1844">
        <v>2</v>
      </c>
      <c r="Q23" s="1841">
        <v>3</v>
      </c>
      <c r="R23" s="1842">
        <v>3</v>
      </c>
      <c r="S23" s="1841">
        <v>2</v>
      </c>
      <c r="T23" s="1842">
        <v>2</v>
      </c>
      <c r="U23" s="1841">
        <v>3</v>
      </c>
      <c r="V23" s="1842">
        <v>2</v>
      </c>
      <c r="W23" s="1850">
        <v>17</v>
      </c>
      <c r="X23" s="1839"/>
      <c r="Y23" s="1836"/>
      <c r="Z23" s="1835"/>
      <c r="AA23" s="1836"/>
      <c r="AB23" s="1835"/>
      <c r="AC23" s="1836"/>
      <c r="AD23" s="1835"/>
      <c r="AE23" s="1838"/>
      <c r="AF23" s="1840"/>
      <c r="AG23" s="1841"/>
      <c r="AH23" s="1842"/>
      <c r="AI23" s="1843"/>
      <c r="AJ23" s="1839"/>
      <c r="AK23" s="1836"/>
      <c r="AL23" s="1835"/>
      <c r="AM23" s="1836"/>
      <c r="AN23" s="1849"/>
      <c r="AO23" s="1877"/>
    </row>
    <row r="24" ht="18.25" customHeight="1">
      <c r="A24" s="1813"/>
      <c r="B24" s="1831">
        <v>44136</v>
      </c>
      <c r="C24" s="1832"/>
      <c r="D24" s="1848"/>
      <c r="E24" s="1834"/>
      <c r="F24" s="1835"/>
      <c r="G24" s="1836"/>
      <c r="H24" s="1835"/>
      <c r="I24" s="1837"/>
      <c r="J24" s="1842">
        <v>31</v>
      </c>
      <c r="K24" s="1841">
        <v>32</v>
      </c>
      <c r="L24" s="1842">
        <v>102</v>
      </c>
      <c r="M24" s="1836"/>
      <c r="N24" s="1842">
        <v>55</v>
      </c>
      <c r="O24" s="1850">
        <v>53</v>
      </c>
      <c r="P24" s="1839"/>
      <c r="Q24" s="1836"/>
      <c r="R24" s="1835"/>
      <c r="S24" s="1836"/>
      <c r="T24" s="1835"/>
      <c r="U24" s="1836"/>
      <c r="V24" s="1835"/>
      <c r="W24" s="1838"/>
      <c r="X24" s="1839"/>
      <c r="Y24" s="1836"/>
      <c r="Z24" s="1835"/>
      <c r="AA24" s="1836"/>
      <c r="AB24" s="1835"/>
      <c r="AC24" s="1836"/>
      <c r="AD24" s="1835"/>
      <c r="AE24" s="1838"/>
      <c r="AF24" s="1840"/>
      <c r="AG24" s="1841"/>
      <c r="AH24" s="1842"/>
      <c r="AI24" s="1843"/>
      <c r="AJ24" s="1839"/>
      <c r="AK24" s="1836"/>
      <c r="AL24" s="1835"/>
      <c r="AM24" s="1836"/>
      <c r="AN24" s="1849"/>
      <c r="AO24" s="1877"/>
    </row>
    <row r="25" ht="18.25" customHeight="1">
      <c r="A25" s="1813"/>
      <c r="B25" s="1814">
        <v>44167</v>
      </c>
      <c r="C25" s="1815"/>
      <c r="D25" s="1846"/>
      <c r="E25" s="1817"/>
      <c r="F25" s="1818"/>
      <c r="G25" s="1819"/>
      <c r="H25" s="1818"/>
      <c r="I25" s="1820"/>
      <c r="J25" s="1826">
        <v>33</v>
      </c>
      <c r="K25" s="1825">
        <v>33</v>
      </c>
      <c r="L25" s="1826">
        <v>103</v>
      </c>
      <c r="M25" s="1819"/>
      <c r="N25" s="1826">
        <v>57.5</v>
      </c>
      <c r="O25" s="1857">
        <v>58.5</v>
      </c>
      <c r="P25" s="1822"/>
      <c r="Q25" s="1819"/>
      <c r="R25" s="1818"/>
      <c r="S25" s="1819"/>
      <c r="T25" s="1818"/>
      <c r="U25" s="1819"/>
      <c r="V25" s="1818"/>
      <c r="W25" s="1821"/>
      <c r="X25" s="1822"/>
      <c r="Y25" s="1819"/>
      <c r="Z25" s="1818"/>
      <c r="AA25" s="1819"/>
      <c r="AB25" s="1818"/>
      <c r="AC25" s="1819"/>
      <c r="AD25" s="1818"/>
      <c r="AE25" s="1821"/>
      <c r="AF25" s="1824"/>
      <c r="AG25" s="1825"/>
      <c r="AH25" s="1826"/>
      <c r="AI25" s="1827"/>
      <c r="AJ25" s="1822"/>
      <c r="AK25" s="1819"/>
      <c r="AL25" s="1818"/>
      <c r="AM25" s="1819"/>
      <c r="AN25" s="1828"/>
      <c r="AO25" s="1875"/>
    </row>
    <row r="26" ht="18.25" customHeight="1">
      <c r="A26" s="1861"/>
      <c r="B26" s="1862">
        <v>44209</v>
      </c>
      <c r="C26" s="1799"/>
      <c r="D26" s="1872"/>
      <c r="E26" s="1801"/>
      <c r="F26" s="1802"/>
      <c r="G26" s="1803"/>
      <c r="H26" s="1802"/>
      <c r="I26" s="1804"/>
      <c r="J26" s="1802"/>
      <c r="K26" s="1803"/>
      <c r="L26" s="1802"/>
      <c r="M26" s="1803"/>
      <c r="N26" s="1802"/>
      <c r="O26" s="1805"/>
      <c r="P26" s="1806"/>
      <c r="Q26" s="1803"/>
      <c r="R26" s="1802"/>
      <c r="S26" s="1803"/>
      <c r="T26" s="1802"/>
      <c r="U26" s="1803"/>
      <c r="V26" s="1802"/>
      <c r="W26" s="1805"/>
      <c r="X26" s="1806"/>
      <c r="Y26" s="1803"/>
      <c r="Z26" s="1802"/>
      <c r="AA26" s="1803"/>
      <c r="AB26" s="1802"/>
      <c r="AC26" s="1803"/>
      <c r="AD26" s="1802"/>
      <c r="AE26" s="1805"/>
      <c r="AF26" s="1808"/>
      <c r="AG26" s="1809"/>
      <c r="AH26" s="1810"/>
      <c r="AI26" s="1811"/>
      <c r="AJ26" s="1806"/>
      <c r="AK26" s="1803"/>
      <c r="AL26" s="1802"/>
      <c r="AM26" s="1803"/>
      <c r="AN26" s="1802"/>
      <c r="AO26" s="1802"/>
    </row>
    <row r="27" ht="18.25" customHeight="1">
      <c r="A27" s="1861"/>
      <c r="B27" s="1863">
        <v>44258</v>
      </c>
      <c r="C27" s="1832"/>
      <c r="D27" s="1833">
        <v>84</v>
      </c>
      <c r="E27" s="1851">
        <v>193</v>
      </c>
      <c r="F27" s="1835"/>
      <c r="G27" s="1836"/>
      <c r="H27" s="1835"/>
      <c r="I27" s="1837"/>
      <c r="J27" s="1835"/>
      <c r="K27" s="1836"/>
      <c r="L27" s="1835"/>
      <c r="M27" s="1836"/>
      <c r="N27" s="1835"/>
      <c r="O27" s="1838"/>
      <c r="P27" s="1839"/>
      <c r="Q27" s="1836"/>
      <c r="R27" s="1835"/>
      <c r="S27" s="1836"/>
      <c r="T27" s="1835"/>
      <c r="U27" s="1836"/>
      <c r="V27" s="1835"/>
      <c r="W27" s="1838"/>
      <c r="X27" s="1839"/>
      <c r="Y27" s="1836"/>
      <c r="Z27" s="1835"/>
      <c r="AA27" s="1836"/>
      <c r="AB27" s="1835"/>
      <c r="AC27" s="1836"/>
      <c r="AD27" s="1835"/>
      <c r="AE27" s="1838"/>
      <c r="AF27" s="1840"/>
      <c r="AG27" s="1841"/>
      <c r="AH27" s="1842"/>
      <c r="AI27" s="1843"/>
      <c r="AJ27" s="1839"/>
      <c r="AK27" s="1836"/>
      <c r="AL27" s="1835"/>
      <c r="AM27" s="1836"/>
      <c r="AN27" s="1835"/>
      <c r="AO27" s="1835"/>
    </row>
    <row r="28" ht="18.25" customHeight="1">
      <c r="A28" s="1861"/>
      <c r="B28" s="1863">
        <v>44283</v>
      </c>
      <c r="C28" s="1832"/>
      <c r="D28" s="1848"/>
      <c r="E28" s="1834"/>
      <c r="F28" s="1835"/>
      <c r="G28" s="1836"/>
      <c r="H28" s="1835"/>
      <c r="I28" s="1837"/>
      <c r="J28" s="1835"/>
      <c r="K28" s="1836"/>
      <c r="L28" s="1835"/>
      <c r="M28" s="1836"/>
      <c r="N28" s="1835"/>
      <c r="O28" s="1838"/>
      <c r="P28" s="1839"/>
      <c r="Q28" s="1836"/>
      <c r="R28" s="1835"/>
      <c r="S28" s="1836"/>
      <c r="T28" s="1835"/>
      <c r="U28" s="1836"/>
      <c r="V28" s="1835"/>
      <c r="W28" s="1838"/>
      <c r="X28" s="1839"/>
      <c r="Y28" s="1836"/>
      <c r="Z28" s="1835"/>
      <c r="AA28" s="1836"/>
      <c r="AB28" s="1835"/>
      <c r="AC28" s="1836"/>
      <c r="AD28" s="1835"/>
      <c r="AE28" s="1838"/>
      <c r="AF28" s="1840"/>
      <c r="AG28" s="1841"/>
      <c r="AH28" s="1842"/>
      <c r="AI28" s="1843"/>
      <c r="AJ28" s="1839"/>
      <c r="AK28" s="1836"/>
      <c r="AL28" s="1835"/>
      <c r="AM28" s="1836"/>
      <c r="AN28" s="1835"/>
      <c r="AO28" s="1835"/>
    </row>
    <row r="29" ht="18.25" customHeight="1">
      <c r="A29" s="1861"/>
      <c r="B29" s="1863"/>
      <c r="C29" s="1832"/>
      <c r="D29" s="1848"/>
      <c r="E29" s="1834"/>
      <c r="F29" s="1835"/>
      <c r="G29" s="1836"/>
      <c r="H29" s="1835"/>
      <c r="I29" s="1837"/>
      <c r="J29" s="1835"/>
      <c r="K29" s="1836"/>
      <c r="L29" s="1835"/>
      <c r="M29" s="1836"/>
      <c r="N29" s="1835"/>
      <c r="O29" s="1838"/>
      <c r="P29" s="1839"/>
      <c r="Q29" s="1836"/>
      <c r="R29" s="1835"/>
      <c r="S29" s="1836"/>
      <c r="T29" s="1835"/>
      <c r="U29" s="1836"/>
      <c r="V29" s="1835"/>
      <c r="W29" s="1838"/>
      <c r="X29" s="1839"/>
      <c r="Y29" s="1836"/>
      <c r="Z29" s="1835"/>
      <c r="AA29" s="1836"/>
      <c r="AB29" s="1835"/>
      <c r="AC29" s="1836"/>
      <c r="AD29" s="1835"/>
      <c r="AE29" s="1838"/>
      <c r="AF29" s="1840"/>
      <c r="AG29" s="1841"/>
      <c r="AH29" s="1842"/>
      <c r="AI29" s="1843"/>
      <c r="AJ29" s="1839"/>
      <c r="AK29" s="1836"/>
      <c r="AL29" s="1835"/>
      <c r="AM29" s="1836"/>
      <c r="AN29" s="1835"/>
      <c r="AO29" s="1835"/>
    </row>
    <row r="30" ht="18.25" customHeight="1">
      <c r="A30" s="1861"/>
      <c r="B30" s="1863"/>
      <c r="C30" s="1832"/>
      <c r="D30" s="1848"/>
      <c r="E30" s="1834"/>
      <c r="F30" s="1835"/>
      <c r="G30" s="1836"/>
      <c r="H30" s="1835"/>
      <c r="I30" s="1837"/>
      <c r="J30" s="1835"/>
      <c r="K30" s="1836"/>
      <c r="L30" s="1835"/>
      <c r="M30" s="1836"/>
      <c r="N30" s="1835"/>
      <c r="O30" s="1838"/>
      <c r="P30" s="1839"/>
      <c r="Q30" s="1836"/>
      <c r="R30" s="1835"/>
      <c r="S30" s="1836"/>
      <c r="T30" s="1835"/>
      <c r="U30" s="1836"/>
      <c r="V30" s="1835"/>
      <c r="W30" s="1838"/>
      <c r="X30" s="1839"/>
      <c r="Y30" s="1836"/>
      <c r="Z30" s="1835"/>
      <c r="AA30" s="1836"/>
      <c r="AB30" s="1835"/>
      <c r="AC30" s="1836"/>
      <c r="AD30" s="1835"/>
      <c r="AE30" s="1838"/>
      <c r="AF30" s="1840"/>
      <c r="AG30" s="1841"/>
      <c r="AH30" s="1842"/>
      <c r="AI30" s="1843"/>
      <c r="AJ30" s="1839"/>
      <c r="AK30" s="1836"/>
      <c r="AL30" s="1835"/>
      <c r="AM30" s="1836"/>
      <c r="AN30" s="1835"/>
      <c r="AO30" s="1835"/>
    </row>
    <row r="31" ht="18.25" customHeight="1">
      <c r="A31" t="s" s="1864">
        <v>460</v>
      </c>
      <c r="B31" s="1865"/>
      <c r="C31" s="1866"/>
      <c r="D31" s="1842">
        <f>MAX(D4:D28)</f>
        <v>96.5</v>
      </c>
      <c r="E31" s="1841">
        <f>MAX(E4:E28)</f>
        <v>194</v>
      </c>
      <c r="F31" s="1842">
        <f>MAX(F4:F28)</f>
        <v>47.2</v>
      </c>
      <c r="G31" s="1841">
        <f>MAX(G4:G28)</f>
        <v>12.7</v>
      </c>
      <c r="H31" s="1842">
        <f>MAX(H4:H28)</f>
        <v>82.09999999999999</v>
      </c>
      <c r="I31" s="1852">
        <f>MAX(I4:I28)</f>
        <v>0.134</v>
      </c>
      <c r="J31" s="1842">
        <f>MAX(J4:J28)</f>
        <v>35</v>
      </c>
      <c r="K31" s="1841">
        <f>MAX(K4:K28)</f>
        <v>35</v>
      </c>
      <c r="L31" s="1842">
        <f>MAX(L4:L28)</f>
        <v>107</v>
      </c>
      <c r="M31" s="1841">
        <f>MAX(M4:M28)</f>
        <v>88.5</v>
      </c>
      <c r="N31" s="1842">
        <f>MAX(N4:N28)</f>
        <v>63.5</v>
      </c>
      <c r="O31" s="1841">
        <f>MAX(O4:O28)</f>
        <v>62.5</v>
      </c>
      <c r="P31" s="1842">
        <f>MAX(P4:P28)</f>
        <v>2</v>
      </c>
      <c r="Q31" s="1841">
        <f>MAX(Q4:Q28)</f>
        <v>3</v>
      </c>
      <c r="R31" s="1842">
        <f>MAX(R4:R28)</f>
        <v>3</v>
      </c>
      <c r="S31" s="1841">
        <f>MAX(S4:S28)</f>
        <v>3</v>
      </c>
      <c r="T31" s="1842">
        <f>MAX(T4:T28)</f>
        <v>2</v>
      </c>
      <c r="U31" s="1841">
        <f>MAX(U4:U28)</f>
        <v>3</v>
      </c>
      <c r="V31" s="1842">
        <f>MAX(V4:V28)</f>
        <v>2</v>
      </c>
      <c r="W31" s="1841">
        <f>MAX(W4:W28)</f>
        <v>17</v>
      </c>
      <c r="X31" s="1842">
        <f>MAX(X4:X28)</f>
        <v>62</v>
      </c>
      <c r="Y31" s="1841">
        <f>MAX(Y4:Y28)</f>
        <v>269</v>
      </c>
      <c r="Z31" s="1842">
        <f>MAX(Z4:Z28)</f>
        <v>210</v>
      </c>
      <c r="AA31" s="1841">
        <f>MAX(AA4:AA28)</f>
        <v>228</v>
      </c>
      <c r="AB31" s="1842">
        <f>MAX(AB4:AB28)</f>
        <v>50.8</v>
      </c>
      <c r="AC31" s="1841">
        <f>MAX(AC4:AC28)</f>
        <v>44.4</v>
      </c>
      <c r="AD31" s="1842">
        <f>MAX(AD4:AD28)</f>
        <v>49.6</v>
      </c>
      <c r="AE31" s="1841">
        <f>MIN(AE4:AE30)</f>
        <v>0.44</v>
      </c>
      <c r="AF31" s="1867">
        <v>3.356481481481482e-05</v>
      </c>
      <c r="AG31" s="1841">
        <f>MAX(AG4:AG28)</f>
        <v>12.5</v>
      </c>
      <c r="AH31" s="1842">
        <f>MAX(AH4:AH28)</f>
        <v>0</v>
      </c>
      <c r="AI31" s="1868">
        <v>0.0001721064814814815</v>
      </c>
      <c r="AJ31" s="1842">
        <f>MAX(AJ4:AJ28)</f>
        <v>100</v>
      </c>
      <c r="AK31" s="1841">
        <f>MAX(AK4:AK28)</f>
        <v>80</v>
      </c>
      <c r="AL31" s="1842">
        <f>MAX(AL4:AL28)</f>
        <v>14</v>
      </c>
      <c r="AM31" s="1841">
        <f>MAX(AM4:AM28)</f>
        <v>133.5</v>
      </c>
      <c r="AN31" s="1842">
        <f>MAX(AN4:AN28)</f>
        <v>107.5</v>
      </c>
      <c r="AO31" s="1842">
        <f>MAX(AO4:AO28)</f>
        <v>210</v>
      </c>
    </row>
  </sheetData>
  <mergeCells count="8">
    <mergeCell ref="A1:AO1"/>
    <mergeCell ref="E2:O2"/>
    <mergeCell ref="P2:W2"/>
    <mergeCell ref="X2:AE2"/>
    <mergeCell ref="AF2:AI2"/>
    <mergeCell ref="A4:A28"/>
    <mergeCell ref="A31:B31"/>
    <mergeCell ref="AJ2:AO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16384" width="10" customWidth="1"/>
  </cols>
  <sheetData/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Q30"/>
  <sheetViews>
    <sheetView workbookViewId="0" showGridLines="0" defaultGridColor="1">
      <pane topLeftCell="D1" xSplit="3" ySplit="0" activePane="topRight" state="frozen"/>
    </sheetView>
  </sheetViews>
  <sheetFormatPr defaultColWidth="16.3333" defaultRowHeight="19.9" customHeight="1" outlineLevelRow="0" outlineLevelCol="0"/>
  <cols>
    <col min="1" max="2" width="16.3516" style="1920" customWidth="1"/>
    <col min="3" max="3" width="16.5" style="1920" customWidth="1"/>
    <col min="4" max="43" width="16.3516" style="1920" customWidth="1"/>
    <col min="44" max="16384" width="16.3516" style="1920" customWidth="1"/>
  </cols>
  <sheetData>
    <row r="1" ht="21.4" customHeight="1">
      <c r="A1" t="s" s="521">
        <v>415</v>
      </c>
      <c r="B1" t="s" s="522">
        <v>54</v>
      </c>
      <c r="C1" t="s" s="1333">
        <v>179</v>
      </c>
      <c r="D1" t="s" s="1334">
        <v>180</v>
      </c>
      <c r="E1" s="1335"/>
      <c r="F1" t="s" s="1334">
        <v>181</v>
      </c>
      <c r="G1" s="1335"/>
      <c r="H1" t="s" s="1334">
        <v>182</v>
      </c>
      <c r="I1" s="1335"/>
      <c r="J1" t="s" s="1334">
        <v>183</v>
      </c>
      <c r="K1" s="1335"/>
      <c r="L1" t="s" s="1334">
        <v>184</v>
      </c>
      <c r="M1" s="1335"/>
      <c r="N1" t="s" s="1334">
        <v>185</v>
      </c>
      <c r="O1" s="1335"/>
      <c r="P1" t="s" s="1334">
        <v>186</v>
      </c>
      <c r="Q1" s="1335"/>
      <c r="R1" t="s" s="1334">
        <v>187</v>
      </c>
      <c r="S1" s="1335"/>
      <c r="T1" t="s" s="1334">
        <v>188</v>
      </c>
      <c r="U1" s="1335"/>
      <c r="V1" s="1761"/>
      <c r="W1" s="1335"/>
      <c r="X1" s="1762"/>
      <c r="Y1" s="1335"/>
      <c r="Z1" s="1762"/>
      <c r="AA1" s="1335"/>
      <c r="AB1" s="1762"/>
      <c r="AC1" s="1335"/>
      <c r="AD1" s="1762"/>
      <c r="AE1" s="1335"/>
      <c r="AF1" s="1762"/>
      <c r="AG1" s="1335"/>
      <c r="AH1" s="1762"/>
      <c r="AI1" s="1335"/>
      <c r="AJ1" s="1762"/>
      <c r="AK1" s="1335"/>
      <c r="AL1" s="1762"/>
      <c r="AM1" s="1335"/>
      <c r="AN1" s="1762"/>
      <c r="AO1" s="1335"/>
      <c r="AP1" s="1762"/>
      <c r="AQ1" s="1335"/>
    </row>
    <row r="2" ht="21.4" customHeight="1">
      <c r="A2" s="533"/>
      <c r="B2" s="534"/>
      <c r="C2" t="s" s="1341">
        <v>194</v>
      </c>
      <c r="D2" s="1342"/>
      <c r="E2" s="1343"/>
      <c r="F2" s="1342"/>
      <c r="G2" s="1343"/>
      <c r="H2" s="1344"/>
      <c r="I2" s="1733"/>
      <c r="J2" s="1344"/>
      <c r="K2" s="1733"/>
      <c r="L2" s="1344"/>
      <c r="M2" s="1733"/>
      <c r="N2" s="1344"/>
      <c r="O2" s="1733"/>
      <c r="P2" s="1344"/>
      <c r="Q2" s="1733"/>
      <c r="R2" s="1344"/>
      <c r="S2" s="1733"/>
      <c r="T2" s="1344"/>
      <c r="U2" s="1733"/>
      <c r="V2" s="1764"/>
      <c r="W2" s="1733"/>
      <c r="X2" s="1344"/>
      <c r="Y2" s="1733"/>
      <c r="Z2" s="1344"/>
      <c r="AA2" s="1733"/>
      <c r="AB2" s="1344"/>
      <c r="AC2" s="1733"/>
      <c r="AD2" s="1344"/>
      <c r="AE2" s="1733"/>
      <c r="AF2" s="1344"/>
      <c r="AG2" s="1733"/>
      <c r="AH2" s="1344"/>
      <c r="AI2" s="1733"/>
      <c r="AJ2" s="1344"/>
      <c r="AK2" s="1733"/>
      <c r="AL2" s="1344"/>
      <c r="AM2" s="1733"/>
      <c r="AN2" s="1344"/>
      <c r="AO2" s="1733"/>
      <c r="AP2" s="1344"/>
      <c r="AQ2" s="1733"/>
    </row>
    <row r="3" ht="21.4" customHeight="1">
      <c r="A3" t="s" s="545">
        <v>109</v>
      </c>
      <c r="B3" s="546"/>
      <c r="C3" t="s" s="1349">
        <v>203</v>
      </c>
      <c r="D3" t="s" s="545">
        <v>204</v>
      </c>
      <c r="E3" t="s" s="1349">
        <v>205</v>
      </c>
      <c r="F3" t="s" s="545">
        <v>204</v>
      </c>
      <c r="G3" t="s" s="1349">
        <v>205</v>
      </c>
      <c r="H3" t="s" s="1350">
        <v>204</v>
      </c>
      <c r="I3" t="s" s="1736">
        <v>205</v>
      </c>
      <c r="J3" t="s" s="1350">
        <v>204</v>
      </c>
      <c r="K3" t="s" s="1736">
        <v>205</v>
      </c>
      <c r="L3" t="s" s="1350">
        <v>204</v>
      </c>
      <c r="M3" t="s" s="1736">
        <v>205</v>
      </c>
      <c r="N3" t="s" s="1350">
        <v>204</v>
      </c>
      <c r="O3" t="s" s="1736">
        <v>205</v>
      </c>
      <c r="P3" t="s" s="1350">
        <v>204</v>
      </c>
      <c r="Q3" t="s" s="1736">
        <v>205</v>
      </c>
      <c r="R3" t="s" s="1350">
        <v>204</v>
      </c>
      <c r="S3" t="s" s="1736">
        <v>205</v>
      </c>
      <c r="T3" t="s" s="1350">
        <v>204</v>
      </c>
      <c r="U3" t="s" s="1736">
        <v>205</v>
      </c>
      <c r="V3" t="s" s="1350">
        <v>204</v>
      </c>
      <c r="W3" t="s" s="1736">
        <v>205</v>
      </c>
      <c r="X3" t="s" s="1350">
        <v>204</v>
      </c>
      <c r="Y3" t="s" s="1736">
        <v>205</v>
      </c>
      <c r="Z3" t="s" s="1350">
        <v>204</v>
      </c>
      <c r="AA3" t="s" s="1736">
        <v>205</v>
      </c>
      <c r="AB3" t="s" s="1350">
        <v>204</v>
      </c>
      <c r="AC3" t="s" s="1736">
        <v>205</v>
      </c>
      <c r="AD3" t="s" s="1350">
        <v>204</v>
      </c>
      <c r="AE3" t="s" s="1736">
        <v>205</v>
      </c>
      <c r="AF3" t="s" s="1350">
        <v>204</v>
      </c>
      <c r="AG3" t="s" s="1736">
        <v>205</v>
      </c>
      <c r="AH3" t="s" s="1350">
        <v>204</v>
      </c>
      <c r="AI3" t="s" s="1736">
        <v>205</v>
      </c>
      <c r="AJ3" t="s" s="1350">
        <v>204</v>
      </c>
      <c r="AK3" t="s" s="1736">
        <v>205</v>
      </c>
      <c r="AL3" t="s" s="1350">
        <v>204</v>
      </c>
      <c r="AM3" t="s" s="1736">
        <v>205</v>
      </c>
      <c r="AN3" t="s" s="1350">
        <v>204</v>
      </c>
      <c r="AO3" t="s" s="1736">
        <v>205</v>
      </c>
      <c r="AP3" t="s" s="1350">
        <v>204</v>
      </c>
      <c r="AQ3" t="s" s="1736">
        <v>205</v>
      </c>
    </row>
    <row r="4" ht="20.1" customHeight="1">
      <c r="A4" s="1354">
        <f>SUM(D4:U4)</f>
        <v>1</v>
      </c>
      <c r="B4" t="s" s="556">
        <v>206</v>
      </c>
      <c r="C4" t="s" s="1351">
        <v>407</v>
      </c>
      <c r="D4" s="1354">
        <f>'1.Spieltag'!J5</f>
        <v>0</v>
      </c>
      <c r="E4" s="1355">
        <f>'1.Spieltag'!K5</f>
        <v>0</v>
      </c>
      <c r="F4" s="1354">
        <f>'2.Spieltag'!J4</f>
        <v>0</v>
      </c>
      <c r="G4" s="1355">
        <f>'2.Spieltag'!K4</f>
        <v>0</v>
      </c>
      <c r="H4" s="1354">
        <f>'3.Spieltag'!J4</f>
        <v>0</v>
      </c>
      <c r="I4" s="1355">
        <f>'3.Spieltag'!K4</f>
        <v>0</v>
      </c>
      <c r="J4" s="1354">
        <f>'4.Spieltag'!J4</f>
        <v>1</v>
      </c>
      <c r="K4" s="1355">
        <f>'4.Spieltag'!K4</f>
        <v>0</v>
      </c>
      <c r="L4" s="1354">
        <f>'5.Spieltag'!J4</f>
        <v>0</v>
      </c>
      <c r="M4" s="1355">
        <f>'5.Spieltag'!K4</f>
        <v>0</v>
      </c>
      <c r="N4" s="1354">
        <f>'6.Spieltag'!J4</f>
        <v>0</v>
      </c>
      <c r="O4" s="1355">
        <f>'6.Spieltag'!K4</f>
        <v>0</v>
      </c>
      <c r="P4" s="1354">
        <f>'7.Spieltag'!J4</f>
        <v>0</v>
      </c>
      <c r="Q4" s="1355">
        <f>'7.Spieltag'!K4</f>
        <v>0</v>
      </c>
      <c r="R4" s="1354">
        <f>'8.Spieltag'!J4</f>
        <v>0</v>
      </c>
      <c r="S4" s="1355">
        <f>'8.Spieltag'!K4</f>
        <v>0</v>
      </c>
      <c r="T4" s="1354">
        <f>'9.Spieltag'!J4</f>
        <v>0</v>
      </c>
      <c r="U4" s="1355">
        <f>'9.Spieltag'!K4</f>
        <v>0</v>
      </c>
      <c r="V4" s="1737"/>
      <c r="W4" s="1738"/>
      <c r="X4" s="1737"/>
      <c r="Y4" s="1738"/>
      <c r="Z4" s="1737"/>
      <c r="AA4" s="1738"/>
      <c r="AB4" s="1737"/>
      <c r="AC4" s="1738"/>
      <c r="AD4" s="1737"/>
      <c r="AE4" s="1738"/>
      <c r="AF4" s="1737"/>
      <c r="AG4" s="1738"/>
      <c r="AH4" s="1737"/>
      <c r="AI4" s="1738"/>
      <c r="AJ4" s="1737"/>
      <c r="AK4" s="1738"/>
      <c r="AL4" s="1737"/>
      <c r="AM4" s="1738"/>
      <c r="AN4" s="1737"/>
      <c r="AO4" s="1738"/>
      <c r="AP4" s="1737"/>
      <c r="AQ4" s="1738"/>
    </row>
    <row r="5" ht="20.1" customHeight="1">
      <c r="A5" s="1352">
        <f>SUM(D5:U5)</f>
        <v>0</v>
      </c>
      <c r="B5" s="567"/>
      <c r="C5" t="s" s="1351">
        <v>408</v>
      </c>
      <c r="D5" s="1352">
        <f>'1.Spieltag'!J6</f>
        <v>0</v>
      </c>
      <c r="E5" s="1353">
        <f>'1.Spieltag'!K6</f>
        <v>0</v>
      </c>
      <c r="F5" s="1352">
        <f>'2.Spieltag'!J5</f>
        <v>0</v>
      </c>
      <c r="G5" s="1353">
        <f>'2.Spieltag'!K5</f>
        <v>0</v>
      </c>
      <c r="H5" s="1352">
        <f>'3.Spieltag'!J5</f>
        <v>0</v>
      </c>
      <c r="I5" s="1353">
        <f>'3.Spieltag'!K5</f>
        <v>0</v>
      </c>
      <c r="J5" s="1352">
        <f>'4.Spieltag'!J5</f>
        <v>0</v>
      </c>
      <c r="K5" s="1353">
        <f>'4.Spieltag'!K5</f>
        <v>0</v>
      </c>
      <c r="L5" s="1352">
        <f>'5.Spieltag'!J5</f>
        <v>0</v>
      </c>
      <c r="M5" s="1353">
        <f>'5.Spieltag'!K5</f>
        <v>0</v>
      </c>
      <c r="N5" s="1352">
        <f>'6.Spieltag'!J5</f>
        <v>0</v>
      </c>
      <c r="O5" s="1353">
        <f>'6.Spieltag'!K5</f>
        <v>0</v>
      </c>
      <c r="P5" s="1352">
        <f>'7.Spieltag'!J5</f>
        <v>0</v>
      </c>
      <c r="Q5" s="1353">
        <f>'7.Spieltag'!K5</f>
        <v>0</v>
      </c>
      <c r="R5" s="1352">
        <f>'8.Spieltag'!J5</f>
        <v>0</v>
      </c>
      <c r="S5" s="1353">
        <f>'8.Spieltag'!K5</f>
        <v>0</v>
      </c>
      <c r="T5" s="1352">
        <f>'9.Spieltag'!J5</f>
        <v>0</v>
      </c>
      <c r="U5" s="1353">
        <f>'9.Spieltag'!K5</f>
        <v>0</v>
      </c>
      <c r="V5" s="1739"/>
      <c r="W5" s="1740"/>
      <c r="X5" s="1739"/>
      <c r="Y5" s="1740"/>
      <c r="Z5" s="1739"/>
      <c r="AA5" s="1740"/>
      <c r="AB5" s="1739"/>
      <c r="AC5" s="1740"/>
      <c r="AD5" s="1739"/>
      <c r="AE5" s="1740"/>
      <c r="AF5" s="1739"/>
      <c r="AG5" s="1740"/>
      <c r="AH5" s="1739"/>
      <c r="AI5" s="1740"/>
      <c r="AJ5" s="1739"/>
      <c r="AK5" s="1740"/>
      <c r="AL5" s="1739"/>
      <c r="AM5" s="1740"/>
      <c r="AN5" s="1739"/>
      <c r="AO5" s="1740"/>
      <c r="AP5" s="1739"/>
      <c r="AQ5" s="1740"/>
    </row>
    <row r="6" ht="20.1" customHeight="1">
      <c r="A6" s="1354">
        <f>SUM(D6:U6)</f>
        <v>1</v>
      </c>
      <c r="B6" s="567"/>
      <c r="C6" t="s" s="1351">
        <v>208</v>
      </c>
      <c r="D6" s="1354">
        <f>'1.Spieltag'!J7</f>
        <v>0</v>
      </c>
      <c r="E6" s="1355">
        <f>'1.Spieltag'!K7</f>
        <v>0</v>
      </c>
      <c r="F6" s="1354">
        <f>'2.Spieltag'!J6</f>
        <v>1</v>
      </c>
      <c r="G6" s="1355">
        <f>'2.Spieltag'!K6</f>
        <v>0</v>
      </c>
      <c r="H6" s="1354">
        <f>'3.Spieltag'!J6</f>
        <v>0</v>
      </c>
      <c r="I6" s="1355">
        <f>'3.Spieltag'!K6</f>
        <v>0</v>
      </c>
      <c r="J6" s="1354">
        <f>'4.Spieltag'!J6</f>
        <v>0</v>
      </c>
      <c r="K6" s="1355">
        <f>'4.Spieltag'!K6</f>
        <v>0</v>
      </c>
      <c r="L6" s="1354">
        <f>'5.Spieltag'!J6</f>
        <v>0</v>
      </c>
      <c r="M6" s="1355">
        <f>'5.Spieltag'!K6</f>
        <v>0</v>
      </c>
      <c r="N6" s="1354">
        <f>'6.Spieltag'!J6</f>
        <v>0</v>
      </c>
      <c r="O6" s="1355">
        <f>'6.Spieltag'!K6</f>
        <v>0</v>
      </c>
      <c r="P6" s="1354">
        <f>'7.Spieltag'!J6</f>
        <v>0</v>
      </c>
      <c r="Q6" s="1355">
        <f>'7.Spieltag'!K6</f>
        <v>0</v>
      </c>
      <c r="R6" s="1354">
        <f>'8.Spieltag'!J6</f>
        <v>0</v>
      </c>
      <c r="S6" s="1355">
        <f>'8.Spieltag'!K6</f>
        <v>0</v>
      </c>
      <c r="T6" s="1354">
        <f>'9.Spieltag'!J6</f>
        <v>0</v>
      </c>
      <c r="U6" s="1355">
        <f>'9.Spieltag'!K6</f>
        <v>0</v>
      </c>
      <c r="V6" s="1737"/>
      <c r="W6" s="1738"/>
      <c r="X6" s="1737"/>
      <c r="Y6" s="1738"/>
      <c r="Z6" s="1737"/>
      <c r="AA6" s="1738"/>
      <c r="AB6" s="1737"/>
      <c r="AC6" s="1738"/>
      <c r="AD6" s="1737"/>
      <c r="AE6" s="1738"/>
      <c r="AF6" s="1737"/>
      <c r="AG6" s="1738"/>
      <c r="AH6" s="1737"/>
      <c r="AI6" s="1738"/>
      <c r="AJ6" s="1737"/>
      <c r="AK6" s="1738"/>
      <c r="AL6" s="1737"/>
      <c r="AM6" s="1738"/>
      <c r="AN6" s="1737"/>
      <c r="AO6" s="1738"/>
      <c r="AP6" s="1737"/>
      <c r="AQ6" s="1738"/>
    </row>
    <row r="7" ht="20.1" customHeight="1">
      <c r="A7" s="1352">
        <f>SUM(D7:U7)</f>
        <v>4</v>
      </c>
      <c r="B7" s="567"/>
      <c r="C7" t="s" s="1351">
        <v>209</v>
      </c>
      <c r="D7" s="1352">
        <f>'1.Spieltag'!J8</f>
        <v>0</v>
      </c>
      <c r="E7" s="1353">
        <f>'1.Spieltag'!K8</f>
        <v>1</v>
      </c>
      <c r="F7" s="1352">
        <f>'2.Spieltag'!J7</f>
        <v>0</v>
      </c>
      <c r="G7" s="1353">
        <f>'2.Spieltag'!K7</f>
        <v>1</v>
      </c>
      <c r="H7" s="1352">
        <f>'3.Spieltag'!J7</f>
        <v>0</v>
      </c>
      <c r="I7" s="1353">
        <f>'3.Spieltag'!K7</f>
        <v>0</v>
      </c>
      <c r="J7" s="1352">
        <f>'4.Spieltag'!J7</f>
        <v>1</v>
      </c>
      <c r="K7" s="1353">
        <f>'4.Spieltag'!K7</f>
        <v>0</v>
      </c>
      <c r="L7" s="1352">
        <f>'5.Spieltag'!J7</f>
        <v>0</v>
      </c>
      <c r="M7" s="1353">
        <f>'5.Spieltag'!K7</f>
        <v>1</v>
      </c>
      <c r="N7" s="1352">
        <f>'6.Spieltag'!J7</f>
        <v>0</v>
      </c>
      <c r="O7" s="1353">
        <f>'6.Spieltag'!K7</f>
        <v>0</v>
      </c>
      <c r="P7" s="1352">
        <f>'7.Spieltag'!J7</f>
        <v>0</v>
      </c>
      <c r="Q7" s="1353">
        <f>'7.Spieltag'!K7</f>
        <v>0</v>
      </c>
      <c r="R7" s="1352">
        <f>'8.Spieltag'!J7</f>
        <v>0</v>
      </c>
      <c r="S7" s="1353">
        <f>'8.Spieltag'!K7</f>
        <v>0</v>
      </c>
      <c r="T7" s="1352">
        <f>'9.Spieltag'!J7</f>
        <v>0</v>
      </c>
      <c r="U7" s="1353">
        <f>'9.Spieltag'!K7</f>
        <v>0</v>
      </c>
      <c r="V7" s="1739"/>
      <c r="W7" s="1740"/>
      <c r="X7" s="1739"/>
      <c r="Y7" s="1740"/>
      <c r="Z7" s="1739"/>
      <c r="AA7" s="1740"/>
      <c r="AB7" s="1739"/>
      <c r="AC7" s="1740"/>
      <c r="AD7" s="1739"/>
      <c r="AE7" s="1740"/>
      <c r="AF7" s="1739"/>
      <c r="AG7" s="1740"/>
      <c r="AH7" s="1739"/>
      <c r="AI7" s="1740"/>
      <c r="AJ7" s="1739"/>
      <c r="AK7" s="1740"/>
      <c r="AL7" s="1739"/>
      <c r="AM7" s="1740"/>
      <c r="AN7" s="1739"/>
      <c r="AO7" s="1740"/>
      <c r="AP7" s="1739"/>
      <c r="AQ7" s="1740"/>
    </row>
    <row r="8" ht="20.1" customHeight="1">
      <c r="A8" s="1354">
        <f>SUM(D8:U8)</f>
        <v>1</v>
      </c>
      <c r="B8" s="567"/>
      <c r="C8" t="s" s="1351">
        <v>210</v>
      </c>
      <c r="D8" s="1354">
        <f>'1.Spieltag'!J9</f>
        <v>0</v>
      </c>
      <c r="E8" s="1355">
        <f>'1.Spieltag'!K9</f>
        <v>0</v>
      </c>
      <c r="F8" s="1354">
        <f>'2.Spieltag'!J8</f>
        <v>0</v>
      </c>
      <c r="G8" s="1355">
        <f>'2.Spieltag'!K8</f>
        <v>0</v>
      </c>
      <c r="H8" s="1354">
        <f>'3.Spieltag'!J8</f>
        <v>0</v>
      </c>
      <c r="I8" s="1355">
        <f>'3.Spieltag'!K8</f>
        <v>0</v>
      </c>
      <c r="J8" s="1354">
        <f>'4.Spieltag'!J8</f>
        <v>0</v>
      </c>
      <c r="K8" s="1355">
        <f>'4.Spieltag'!K8</f>
        <v>0</v>
      </c>
      <c r="L8" s="1354">
        <f>'5.Spieltag'!J8</f>
        <v>0</v>
      </c>
      <c r="M8" s="1355">
        <f>'5.Spieltag'!K8</f>
        <v>1</v>
      </c>
      <c r="N8" s="1354">
        <f>'6.Spieltag'!J8</f>
        <v>0</v>
      </c>
      <c r="O8" s="1355">
        <f>'6.Spieltag'!K8</f>
        <v>0</v>
      </c>
      <c r="P8" s="1354">
        <f>'7.Spieltag'!J8</f>
        <v>0</v>
      </c>
      <c r="Q8" s="1355">
        <f>'7.Spieltag'!K8</f>
        <v>0</v>
      </c>
      <c r="R8" s="1354">
        <f>'8.Spieltag'!J8</f>
        <v>0</v>
      </c>
      <c r="S8" s="1355">
        <f>'8.Spieltag'!K8</f>
        <v>0</v>
      </c>
      <c r="T8" s="1354">
        <f>'9.Spieltag'!J8</f>
        <v>0</v>
      </c>
      <c r="U8" s="1355">
        <f>'9.Spieltag'!K8</f>
        <v>0</v>
      </c>
      <c r="V8" s="1737"/>
      <c r="W8" s="1738"/>
      <c r="X8" s="1737"/>
      <c r="Y8" s="1738"/>
      <c r="Z8" s="1737"/>
      <c r="AA8" s="1738"/>
      <c r="AB8" s="1737"/>
      <c r="AC8" s="1738"/>
      <c r="AD8" s="1737"/>
      <c r="AE8" s="1738"/>
      <c r="AF8" s="1737"/>
      <c r="AG8" s="1738"/>
      <c r="AH8" s="1737"/>
      <c r="AI8" s="1738"/>
      <c r="AJ8" s="1737"/>
      <c r="AK8" s="1738"/>
      <c r="AL8" s="1737"/>
      <c r="AM8" s="1738"/>
      <c r="AN8" s="1737"/>
      <c r="AO8" s="1738"/>
      <c r="AP8" s="1737"/>
      <c r="AQ8" s="1738"/>
    </row>
    <row r="9" ht="20.1" customHeight="1">
      <c r="A9" s="1352">
        <f>SUM(D9:U9)</f>
        <v>0</v>
      </c>
      <c r="B9" s="567"/>
      <c r="C9" t="s" s="1351">
        <v>211</v>
      </c>
      <c r="D9" s="1352">
        <f>'1.Spieltag'!J10</f>
        <v>0</v>
      </c>
      <c r="E9" s="1353">
        <f>'1.Spieltag'!K10</f>
        <v>0</v>
      </c>
      <c r="F9" s="1352">
        <f>'2.Spieltag'!J9</f>
        <v>0</v>
      </c>
      <c r="G9" s="1353">
        <f>'2.Spieltag'!K9</f>
        <v>0</v>
      </c>
      <c r="H9" s="1352">
        <f>'3.Spieltag'!J9</f>
        <v>0</v>
      </c>
      <c r="I9" s="1353">
        <f>'3.Spieltag'!K9</f>
        <v>0</v>
      </c>
      <c r="J9" s="1352">
        <f>'4.Spieltag'!J9</f>
        <v>0</v>
      </c>
      <c r="K9" s="1353">
        <f>'4.Spieltag'!K9</f>
        <v>0</v>
      </c>
      <c r="L9" s="1352">
        <f>'5.Spieltag'!J9</f>
        <v>0</v>
      </c>
      <c r="M9" s="1353">
        <f>'5.Spieltag'!K9</f>
        <v>0</v>
      </c>
      <c r="N9" s="1352">
        <f>'6.Spieltag'!J9</f>
        <v>0</v>
      </c>
      <c r="O9" s="1353">
        <f>'6.Spieltag'!K9</f>
        <v>0</v>
      </c>
      <c r="P9" s="1352">
        <f>'7.Spieltag'!J9</f>
        <v>0</v>
      </c>
      <c r="Q9" s="1353">
        <f>'7.Spieltag'!K9</f>
        <v>0</v>
      </c>
      <c r="R9" s="1352">
        <f>'8.Spieltag'!J9</f>
        <v>0</v>
      </c>
      <c r="S9" s="1353">
        <f>'8.Spieltag'!K9</f>
        <v>0</v>
      </c>
      <c r="T9" s="1352">
        <f>'9.Spieltag'!J9</f>
        <v>0</v>
      </c>
      <c r="U9" s="1353">
        <f>'9.Spieltag'!K9</f>
        <v>0</v>
      </c>
      <c r="V9" s="1739"/>
      <c r="W9" s="1740"/>
      <c r="X9" s="1739"/>
      <c r="Y9" s="1740"/>
      <c r="Z9" s="1739"/>
      <c r="AA9" s="1740"/>
      <c r="AB9" s="1739"/>
      <c r="AC9" s="1740"/>
      <c r="AD9" s="1739"/>
      <c r="AE9" s="1740"/>
      <c r="AF9" s="1739"/>
      <c r="AG9" s="1740"/>
      <c r="AH9" s="1739"/>
      <c r="AI9" s="1740"/>
      <c r="AJ9" s="1739"/>
      <c r="AK9" s="1740"/>
      <c r="AL9" s="1739"/>
      <c r="AM9" s="1740"/>
      <c r="AN9" s="1739"/>
      <c r="AO9" s="1740"/>
      <c r="AP9" s="1739"/>
      <c r="AQ9" s="1740"/>
    </row>
    <row r="10" ht="20.45" customHeight="1">
      <c r="A10" s="1354">
        <f>SUM(D10:U10)</f>
        <v>1</v>
      </c>
      <c r="B10" s="574"/>
      <c r="C10" t="s" s="1356">
        <v>212</v>
      </c>
      <c r="D10" s="1354">
        <f>'1.Spieltag'!J11</f>
        <v>0</v>
      </c>
      <c r="E10" s="1355">
        <f>'1.Spieltag'!K11</f>
        <v>0</v>
      </c>
      <c r="F10" s="1354">
        <f>'2.Spieltag'!J10</f>
        <v>0</v>
      </c>
      <c r="G10" s="1355">
        <f>'2.Spieltag'!K10</f>
        <v>0</v>
      </c>
      <c r="H10" s="1354">
        <f>'3.Spieltag'!J10</f>
        <v>0</v>
      </c>
      <c r="I10" s="1355">
        <f>'3.Spieltag'!K10</f>
        <v>1</v>
      </c>
      <c r="J10" s="1354">
        <f>'4.Spieltag'!J10</f>
        <v>0</v>
      </c>
      <c r="K10" s="1355">
        <f>'4.Spieltag'!K10</f>
        <v>0</v>
      </c>
      <c r="L10" s="1354">
        <f>'5.Spieltag'!J10</f>
        <v>0</v>
      </c>
      <c r="M10" s="1355">
        <f>'5.Spieltag'!K10</f>
        <v>0</v>
      </c>
      <c r="N10" s="1354">
        <f>'6.Spieltag'!J10</f>
        <v>0</v>
      </c>
      <c r="O10" s="1355">
        <f>'6.Spieltag'!K10</f>
        <v>0</v>
      </c>
      <c r="P10" s="1354">
        <f>'7.Spieltag'!J10</f>
        <v>0</v>
      </c>
      <c r="Q10" s="1355">
        <f>'7.Spieltag'!K10</f>
        <v>0</v>
      </c>
      <c r="R10" s="1354">
        <f>'8.Spieltag'!J10</f>
        <v>0</v>
      </c>
      <c r="S10" s="1355">
        <f>'8.Spieltag'!K10</f>
        <v>0</v>
      </c>
      <c r="T10" s="1354">
        <f>'9.Spieltag'!J10</f>
        <v>0</v>
      </c>
      <c r="U10" s="1355">
        <f>'9.Spieltag'!K10</f>
        <v>0</v>
      </c>
      <c r="V10" s="1737"/>
      <c r="W10" s="1738"/>
      <c r="X10" s="1737"/>
      <c r="Y10" s="1738"/>
      <c r="Z10" s="1737"/>
      <c r="AA10" s="1738"/>
      <c r="AB10" s="1737"/>
      <c r="AC10" s="1738"/>
      <c r="AD10" s="1737"/>
      <c r="AE10" s="1738"/>
      <c r="AF10" s="1737"/>
      <c r="AG10" s="1738"/>
      <c r="AH10" s="1737"/>
      <c r="AI10" s="1738"/>
      <c r="AJ10" s="1737"/>
      <c r="AK10" s="1738"/>
      <c r="AL10" s="1737"/>
      <c r="AM10" s="1738"/>
      <c r="AN10" s="1737"/>
      <c r="AO10" s="1738"/>
      <c r="AP10" s="1737"/>
      <c r="AQ10" s="1738"/>
    </row>
    <row r="11" ht="8.45" customHeight="1">
      <c r="A11" s="576">
        <f>SUM(D11:I11)</f>
        <v>0</v>
      </c>
      <c r="B11" s="577"/>
      <c r="C11" s="1743"/>
      <c r="D11" s="1744"/>
      <c r="E11" s="1359"/>
      <c r="F11" s="1358"/>
      <c r="G11" s="1359"/>
      <c r="H11" s="1358"/>
      <c r="I11" s="1359"/>
      <c r="J11" s="1358"/>
      <c r="K11" s="1359"/>
      <c r="L11" s="1358"/>
      <c r="M11" s="1359"/>
      <c r="N11" s="1358"/>
      <c r="O11" s="1359"/>
      <c r="P11" s="1358"/>
      <c r="Q11" s="1359"/>
      <c r="R11" s="1358"/>
      <c r="S11" s="1359"/>
      <c r="T11" s="1358"/>
      <c r="U11" s="1359"/>
      <c r="V11" s="1358"/>
      <c r="W11" s="1359"/>
      <c r="X11" s="1358"/>
      <c r="Y11" s="1359"/>
      <c r="Z11" s="1358"/>
      <c r="AA11" s="1359"/>
      <c r="AB11" s="1358"/>
      <c r="AC11" s="1359"/>
      <c r="AD11" s="1358"/>
      <c r="AE11" s="1359"/>
      <c r="AF11" s="1358"/>
      <c r="AG11" s="1359"/>
      <c r="AH11" s="1358"/>
      <c r="AI11" s="1359"/>
      <c r="AJ11" s="1358"/>
      <c r="AK11" s="1359"/>
      <c r="AL11" s="1358"/>
      <c r="AM11" s="1359"/>
      <c r="AN11" s="1358"/>
      <c r="AO11" s="1359"/>
      <c r="AP11" s="1358"/>
      <c r="AQ11" s="1359"/>
    </row>
    <row r="12" ht="20.45" customHeight="1">
      <c r="A12" s="1352">
        <f>SUM(D12:U12)</f>
        <v>0</v>
      </c>
      <c r="B12" t="s" s="585">
        <v>213</v>
      </c>
      <c r="C12" t="s" s="1362">
        <v>82</v>
      </c>
      <c r="D12" s="1768"/>
      <c r="E12" s="1769"/>
      <c r="F12" s="1768"/>
      <c r="G12" s="1769"/>
      <c r="H12" s="1768"/>
      <c r="I12" s="1769"/>
      <c r="J12" s="1768"/>
      <c r="K12" s="1769"/>
      <c r="L12" s="1768"/>
      <c r="M12" s="1769"/>
      <c r="N12" s="1768"/>
      <c r="O12" s="1769"/>
      <c r="P12" s="1768"/>
      <c r="Q12" s="1769"/>
      <c r="R12" s="1768"/>
      <c r="S12" s="1769"/>
      <c r="T12" s="1768"/>
      <c r="U12" s="1769"/>
      <c r="V12" s="1768"/>
      <c r="W12" s="1769"/>
      <c r="X12" s="1768"/>
      <c r="Y12" s="1769"/>
      <c r="Z12" s="1768"/>
      <c r="AA12" s="1769"/>
      <c r="AB12" s="1768"/>
      <c r="AC12" s="1769"/>
      <c r="AD12" s="1768"/>
      <c r="AE12" s="1769"/>
      <c r="AF12" s="1768"/>
      <c r="AG12" s="1769"/>
      <c r="AH12" s="1768"/>
      <c r="AI12" s="1769"/>
      <c r="AJ12" s="1768"/>
      <c r="AK12" s="1769"/>
      <c r="AL12" s="1768"/>
      <c r="AM12" s="1769"/>
      <c r="AN12" s="1768"/>
      <c r="AO12" s="1769"/>
      <c r="AP12" s="1768"/>
      <c r="AQ12" s="1769"/>
    </row>
    <row r="13" ht="20.45" customHeight="1">
      <c r="A13" s="1354">
        <f>SUM(D13:U13)</f>
        <v>0</v>
      </c>
      <c r="B13" s="574"/>
      <c r="C13" t="s" s="1356">
        <v>76</v>
      </c>
      <c r="D13" s="1768"/>
      <c r="E13" s="1769"/>
      <c r="F13" s="1768"/>
      <c r="G13" s="1769"/>
      <c r="H13" s="1768"/>
      <c r="I13" s="1769"/>
      <c r="J13" s="1768"/>
      <c r="K13" s="1769"/>
      <c r="L13" s="1768"/>
      <c r="M13" s="1769"/>
      <c r="N13" s="1768"/>
      <c r="O13" s="1769"/>
      <c r="P13" s="1768"/>
      <c r="Q13" s="1769"/>
      <c r="R13" s="1768"/>
      <c r="S13" s="1769"/>
      <c r="T13" s="1768"/>
      <c r="U13" s="1769"/>
      <c r="V13" s="1768"/>
      <c r="W13" s="1769"/>
      <c r="X13" s="1768"/>
      <c r="Y13" s="1769"/>
      <c r="Z13" s="1768"/>
      <c r="AA13" s="1769"/>
      <c r="AB13" s="1768"/>
      <c r="AC13" s="1769"/>
      <c r="AD13" s="1768"/>
      <c r="AE13" s="1769"/>
      <c r="AF13" s="1768"/>
      <c r="AG13" s="1769"/>
      <c r="AH13" s="1768"/>
      <c r="AI13" s="1769"/>
      <c r="AJ13" s="1768"/>
      <c r="AK13" s="1769"/>
      <c r="AL13" s="1768"/>
      <c r="AM13" s="1769"/>
      <c r="AN13" s="1768"/>
      <c r="AO13" s="1769"/>
      <c r="AP13" s="1768"/>
      <c r="AQ13" s="1769"/>
    </row>
    <row r="14" ht="8.45" customHeight="1">
      <c r="A14" s="576">
        <f>SUM(D14:I14)</f>
        <v>0</v>
      </c>
      <c r="B14" s="577"/>
      <c r="C14" s="1743"/>
      <c r="D14" s="1744"/>
      <c r="E14" s="1359"/>
      <c r="F14" s="1358"/>
      <c r="G14" s="1359"/>
      <c r="H14" s="1358"/>
      <c r="I14" s="1359"/>
      <c r="J14" s="1358"/>
      <c r="K14" s="1359"/>
      <c r="L14" s="1358"/>
      <c r="M14" s="1359"/>
      <c r="N14" s="1358"/>
      <c r="O14" s="1359"/>
      <c r="P14" s="1358"/>
      <c r="Q14" s="1359"/>
      <c r="R14" s="1358"/>
      <c r="S14" s="1359"/>
      <c r="T14" s="1358"/>
      <c r="U14" s="1359"/>
      <c r="V14" s="1358"/>
      <c r="W14" s="1359"/>
      <c r="X14" s="1358"/>
      <c r="Y14" s="1359"/>
      <c r="Z14" s="1358"/>
      <c r="AA14" s="1359"/>
      <c r="AB14" s="1358"/>
      <c r="AC14" s="1359"/>
      <c r="AD14" s="1358"/>
      <c r="AE14" s="1359"/>
      <c r="AF14" s="1358"/>
      <c r="AG14" s="1359"/>
      <c r="AH14" s="1358"/>
      <c r="AI14" s="1359"/>
      <c r="AJ14" s="1358"/>
      <c r="AK14" s="1359"/>
      <c r="AL14" s="1358"/>
      <c r="AM14" s="1359"/>
      <c r="AN14" s="1358"/>
      <c r="AO14" s="1359"/>
      <c r="AP14" s="1358"/>
      <c r="AQ14" s="1359"/>
    </row>
    <row r="15" ht="20.45" customHeight="1">
      <c r="A15" s="1352">
        <f>SUM(D15:U15)</f>
        <v>0</v>
      </c>
      <c r="B15" t="s" s="585">
        <v>214</v>
      </c>
      <c r="C15" t="s" s="1362">
        <v>215</v>
      </c>
      <c r="D15" s="1352">
        <f>'1.Spieltag'!J16</f>
        <v>0</v>
      </c>
      <c r="E15" s="1353">
        <f>'1.Spieltag'!K16</f>
        <v>0</v>
      </c>
      <c r="F15" s="1352">
        <f>'2.Spieltag'!J15</f>
        <v>0</v>
      </c>
      <c r="G15" s="1353">
        <f>'2.Spieltag'!K15</f>
        <v>0</v>
      </c>
      <c r="H15" s="1352">
        <f>'3.Spieltag'!J15</f>
        <v>0</v>
      </c>
      <c r="I15" s="1353">
        <f>'3.Spieltag'!K15</f>
        <v>0</v>
      </c>
      <c r="J15" s="1352">
        <f>'4.Spieltag'!J15</f>
        <v>0</v>
      </c>
      <c r="K15" s="1353">
        <f>'4.Spieltag'!K15</f>
        <v>0</v>
      </c>
      <c r="L15" s="1352">
        <f>'5.Spieltag'!J15</f>
        <v>0</v>
      </c>
      <c r="M15" s="1353">
        <f>'5.Spieltag'!K15</f>
        <v>0</v>
      </c>
      <c r="N15" s="1352">
        <f>'6.Spieltag'!J15</f>
        <v>0</v>
      </c>
      <c r="O15" s="1353">
        <f>'6.Spieltag'!K15</f>
        <v>0</v>
      </c>
      <c r="P15" s="1352">
        <f>'7.Spieltag'!J15</f>
        <v>0</v>
      </c>
      <c r="Q15" s="1353">
        <f>'7.Spieltag'!K15</f>
        <v>0</v>
      </c>
      <c r="R15" s="1352">
        <f>'8.Spieltag'!J15</f>
        <v>0</v>
      </c>
      <c r="S15" s="1353">
        <f>'8.Spieltag'!K15</f>
        <v>0</v>
      </c>
      <c r="T15" s="1352">
        <f>'9.Spieltag'!J15</f>
        <v>0</v>
      </c>
      <c r="U15" s="1353">
        <f>'9.Spieltag'!K15</f>
        <v>0</v>
      </c>
      <c r="V15" s="1739"/>
      <c r="W15" s="1740"/>
      <c r="X15" s="1739"/>
      <c r="Y15" s="1740"/>
      <c r="Z15" s="1739"/>
      <c r="AA15" s="1740"/>
      <c r="AB15" s="1739"/>
      <c r="AC15" s="1740"/>
      <c r="AD15" s="1739"/>
      <c r="AE15" s="1740"/>
      <c r="AF15" s="1739"/>
      <c r="AG15" s="1740"/>
      <c r="AH15" s="1739"/>
      <c r="AI15" s="1740"/>
      <c r="AJ15" s="1739"/>
      <c r="AK15" s="1740"/>
      <c r="AL15" s="1739"/>
      <c r="AM15" s="1740"/>
      <c r="AN15" s="1739"/>
      <c r="AO15" s="1740"/>
      <c r="AP15" s="1739"/>
      <c r="AQ15" s="1740"/>
    </row>
    <row r="16" ht="20.1" customHeight="1">
      <c r="A16" s="1354">
        <f>SUM(D16:U16)</f>
        <v>0</v>
      </c>
      <c r="B16" s="567"/>
      <c r="C16" t="s" s="1351">
        <v>216</v>
      </c>
      <c r="D16" s="1354">
        <f>'1.Spieltag'!J17</f>
        <v>0</v>
      </c>
      <c r="E16" s="1355">
        <f>'1.Spieltag'!K17</f>
        <v>0</v>
      </c>
      <c r="F16" s="1354">
        <f>'2.Spieltag'!J16</f>
        <v>0</v>
      </c>
      <c r="G16" s="1355">
        <f>'2.Spieltag'!K16</f>
        <v>0</v>
      </c>
      <c r="H16" s="1354">
        <f>'3.Spieltag'!J16</f>
        <v>0</v>
      </c>
      <c r="I16" s="1355">
        <f>'3.Spieltag'!K16</f>
        <v>0</v>
      </c>
      <c r="J16" s="1354">
        <f>'4.Spieltag'!J16</f>
        <v>0</v>
      </c>
      <c r="K16" s="1355">
        <f>'4.Spieltag'!K16</f>
        <v>0</v>
      </c>
      <c r="L16" s="1354">
        <f>'5.Spieltag'!J16</f>
        <v>0</v>
      </c>
      <c r="M16" s="1355">
        <f>'5.Spieltag'!K16</f>
        <v>0</v>
      </c>
      <c r="N16" s="1354">
        <f>'6.Spieltag'!J16</f>
        <v>0</v>
      </c>
      <c r="O16" s="1355">
        <f>'6.Spieltag'!K16</f>
        <v>0</v>
      </c>
      <c r="P16" s="1354">
        <f>'7.Spieltag'!J16</f>
        <v>0</v>
      </c>
      <c r="Q16" s="1355">
        <f>'7.Spieltag'!K16</f>
        <v>0</v>
      </c>
      <c r="R16" s="1354">
        <f>'8.Spieltag'!J16</f>
        <v>0</v>
      </c>
      <c r="S16" s="1355">
        <f>'8.Spieltag'!K16</f>
        <v>0</v>
      </c>
      <c r="T16" s="1354">
        <f>'9.Spieltag'!J16</f>
        <v>0</v>
      </c>
      <c r="U16" s="1355">
        <f>'9.Spieltag'!K16</f>
        <v>0</v>
      </c>
      <c r="V16" s="1737"/>
      <c r="W16" s="1738"/>
      <c r="X16" s="1737"/>
      <c r="Y16" s="1738"/>
      <c r="Z16" s="1737"/>
      <c r="AA16" s="1738"/>
      <c r="AB16" s="1737"/>
      <c r="AC16" s="1738"/>
      <c r="AD16" s="1737"/>
      <c r="AE16" s="1738"/>
      <c r="AF16" s="1737"/>
      <c r="AG16" s="1738"/>
      <c r="AH16" s="1737"/>
      <c r="AI16" s="1738"/>
      <c r="AJ16" s="1737"/>
      <c r="AK16" s="1738"/>
      <c r="AL16" s="1737"/>
      <c r="AM16" s="1738"/>
      <c r="AN16" s="1737"/>
      <c r="AO16" s="1738"/>
      <c r="AP16" s="1737"/>
      <c r="AQ16" s="1738"/>
    </row>
    <row r="17" ht="20.45" customHeight="1">
      <c r="A17" s="1352">
        <f>SUM(D17:U17)</f>
        <v>0</v>
      </c>
      <c r="B17" s="574"/>
      <c r="C17" t="s" s="1356">
        <v>217</v>
      </c>
      <c r="D17" s="1352">
        <f>'1.Spieltag'!J18</f>
        <v>0</v>
      </c>
      <c r="E17" s="1353">
        <f>'1.Spieltag'!K18</f>
        <v>0</v>
      </c>
      <c r="F17" s="1352">
        <f>'2.Spieltag'!J17</f>
        <v>0</v>
      </c>
      <c r="G17" s="1353">
        <f>'2.Spieltag'!K17</f>
        <v>0</v>
      </c>
      <c r="H17" s="1352">
        <f>'3.Spieltag'!J17</f>
        <v>0</v>
      </c>
      <c r="I17" s="1353">
        <f>'3.Spieltag'!K17</f>
        <v>0</v>
      </c>
      <c r="J17" s="1352">
        <f>'4.Spieltag'!J17</f>
        <v>0</v>
      </c>
      <c r="K17" s="1353">
        <f>'4.Spieltag'!K17</f>
        <v>0</v>
      </c>
      <c r="L17" s="1352">
        <f>'5.Spieltag'!J17</f>
        <v>0</v>
      </c>
      <c r="M17" s="1353">
        <f>'5.Spieltag'!K17</f>
        <v>0</v>
      </c>
      <c r="N17" s="1352">
        <f>'6.Spieltag'!J17</f>
        <v>0</v>
      </c>
      <c r="O17" s="1353">
        <f>'6.Spieltag'!K17</f>
        <v>0</v>
      </c>
      <c r="P17" s="1352">
        <f>'7.Spieltag'!J17</f>
        <v>0</v>
      </c>
      <c r="Q17" s="1353">
        <f>'7.Spieltag'!K17</f>
        <v>0</v>
      </c>
      <c r="R17" s="1352">
        <f>'8.Spieltag'!J17</f>
        <v>0</v>
      </c>
      <c r="S17" s="1353">
        <f>'8.Spieltag'!K17</f>
        <v>0</v>
      </c>
      <c r="T17" s="1352">
        <f>'9.Spieltag'!J17</f>
        <v>0</v>
      </c>
      <c r="U17" s="1353">
        <f>'9.Spieltag'!K17</f>
        <v>0</v>
      </c>
      <c r="V17" s="1739"/>
      <c r="W17" s="1740"/>
      <c r="X17" s="1739"/>
      <c r="Y17" s="1740"/>
      <c r="Z17" s="1739"/>
      <c r="AA17" s="1740"/>
      <c r="AB17" s="1739"/>
      <c r="AC17" s="1740"/>
      <c r="AD17" s="1739"/>
      <c r="AE17" s="1740"/>
      <c r="AF17" s="1739"/>
      <c r="AG17" s="1740"/>
      <c r="AH17" s="1739"/>
      <c r="AI17" s="1740"/>
      <c r="AJ17" s="1739"/>
      <c r="AK17" s="1740"/>
      <c r="AL17" s="1739"/>
      <c r="AM17" s="1740"/>
      <c r="AN17" s="1739"/>
      <c r="AO17" s="1740"/>
      <c r="AP17" s="1739"/>
      <c r="AQ17" s="1740"/>
    </row>
    <row r="18" ht="8.45" customHeight="1">
      <c r="A18" s="576">
        <f>SUM(D18:I18)</f>
        <v>0</v>
      </c>
      <c r="B18" s="577"/>
      <c r="C18" s="1743"/>
      <c r="D18" s="1744"/>
      <c r="E18" s="1359"/>
      <c r="F18" s="1358"/>
      <c r="G18" s="1359"/>
      <c r="H18" s="1358"/>
      <c r="I18" s="1359"/>
      <c r="J18" s="1358"/>
      <c r="K18" s="1359"/>
      <c r="L18" s="1358"/>
      <c r="M18" s="1359"/>
      <c r="N18" s="1358"/>
      <c r="O18" s="1359"/>
      <c r="P18" s="1358"/>
      <c r="Q18" s="1359"/>
      <c r="R18" s="1358"/>
      <c r="S18" s="1359"/>
      <c r="T18" s="1358"/>
      <c r="U18" s="1359"/>
      <c r="V18" s="1358"/>
      <c r="W18" s="1359"/>
      <c r="X18" s="1358"/>
      <c r="Y18" s="1359"/>
      <c r="Z18" s="1358"/>
      <c r="AA18" s="1359"/>
      <c r="AB18" s="1358"/>
      <c r="AC18" s="1359"/>
      <c r="AD18" s="1358"/>
      <c r="AE18" s="1359"/>
      <c r="AF18" s="1358"/>
      <c r="AG18" s="1359"/>
      <c r="AH18" s="1358"/>
      <c r="AI18" s="1359"/>
      <c r="AJ18" s="1358"/>
      <c r="AK18" s="1359"/>
      <c r="AL18" s="1358"/>
      <c r="AM18" s="1359"/>
      <c r="AN18" s="1358"/>
      <c r="AO18" s="1359"/>
      <c r="AP18" s="1358"/>
      <c r="AQ18" s="1359"/>
    </row>
    <row r="19" ht="20.45" customHeight="1">
      <c r="A19" s="1354">
        <f>SUM(D19:U19)</f>
        <v>12</v>
      </c>
      <c r="B19" t="s" s="585">
        <v>218</v>
      </c>
      <c r="C19" t="s" s="1362">
        <v>52</v>
      </c>
      <c r="D19" s="1354">
        <f>'1.Spieltag'!J20</f>
        <v>5</v>
      </c>
      <c r="E19" s="1355">
        <f>'1.Spieltag'!K20</f>
        <v>2</v>
      </c>
      <c r="F19" s="1354">
        <f>'2.Spieltag'!J19</f>
        <v>1</v>
      </c>
      <c r="G19" s="1355">
        <f>'2.Spieltag'!K19</f>
        <v>0</v>
      </c>
      <c r="H19" s="1354">
        <f>'3.Spieltag'!J19</f>
        <v>0</v>
      </c>
      <c r="I19" s="1355">
        <f>'3.Spieltag'!K19</f>
        <v>0</v>
      </c>
      <c r="J19" s="1354">
        <f>'4.Spieltag'!J19</f>
        <v>0</v>
      </c>
      <c r="K19" s="1355">
        <f>'4.Spieltag'!K19</f>
        <v>3</v>
      </c>
      <c r="L19" s="1354">
        <f>'5.Spieltag'!J19</f>
        <v>1</v>
      </c>
      <c r="M19" s="1355">
        <f>'5.Spieltag'!K19</f>
        <v>0</v>
      </c>
      <c r="N19" s="1354">
        <f>'6.Spieltag'!J19</f>
        <v>0</v>
      </c>
      <c r="O19" s="1355">
        <f>'6.Spieltag'!K19</f>
        <v>0</v>
      </c>
      <c r="P19" s="1354">
        <f>'7.Spieltag'!J19</f>
        <v>0</v>
      </c>
      <c r="Q19" s="1355">
        <f>'7.Spieltag'!K19</f>
        <v>0</v>
      </c>
      <c r="R19" s="1354">
        <f>'8.Spieltag'!J19</f>
        <v>0</v>
      </c>
      <c r="S19" s="1355">
        <f>'8.Spieltag'!K19</f>
        <v>0</v>
      </c>
      <c r="T19" s="1354">
        <f>'9.Spieltag'!J19</f>
        <v>0</v>
      </c>
      <c r="U19" s="1355">
        <f>'9.Spieltag'!K19</f>
        <v>0</v>
      </c>
      <c r="V19" s="1737"/>
      <c r="W19" s="1738"/>
      <c r="X19" s="1737"/>
      <c r="Y19" s="1738"/>
      <c r="Z19" s="1737"/>
      <c r="AA19" s="1738"/>
      <c r="AB19" s="1737"/>
      <c r="AC19" s="1738"/>
      <c r="AD19" s="1737"/>
      <c r="AE19" s="1738"/>
      <c r="AF19" s="1737"/>
      <c r="AG19" s="1738"/>
      <c r="AH19" s="1737"/>
      <c r="AI19" s="1738"/>
      <c r="AJ19" s="1737"/>
      <c r="AK19" s="1738"/>
      <c r="AL19" s="1737"/>
      <c r="AM19" s="1738"/>
      <c r="AN19" s="1737"/>
      <c r="AO19" s="1738"/>
      <c r="AP19" s="1737"/>
      <c r="AQ19" s="1738"/>
    </row>
    <row r="20" ht="20.1" customHeight="1">
      <c r="A20" s="1352">
        <f>SUM(D20:U20)</f>
        <v>26</v>
      </c>
      <c r="B20" s="567"/>
      <c r="C20" t="s" s="1366">
        <v>219</v>
      </c>
      <c r="D20" s="1352">
        <f>'1.Spieltag'!J21</f>
        <v>5</v>
      </c>
      <c r="E20" s="1353">
        <f>'1.Spieltag'!K21</f>
        <v>5</v>
      </c>
      <c r="F20" s="1352">
        <f>'2.Spieltag'!J20</f>
        <v>1</v>
      </c>
      <c r="G20" s="1353">
        <f>'2.Spieltag'!K20</f>
        <v>1</v>
      </c>
      <c r="H20" s="1352">
        <f>'3.Spieltag'!J20</f>
        <v>1</v>
      </c>
      <c r="I20" s="1353">
        <f>'3.Spieltag'!K20</f>
        <v>3</v>
      </c>
      <c r="J20" s="1352">
        <f>'4.Spieltag'!J20</f>
        <v>2</v>
      </c>
      <c r="K20" s="1353">
        <f>'4.Spieltag'!K20</f>
        <v>3</v>
      </c>
      <c r="L20" s="1352">
        <f>'5.Spieltag'!J20</f>
        <v>3</v>
      </c>
      <c r="M20" s="1353">
        <f>'5.Spieltag'!K20</f>
        <v>2</v>
      </c>
      <c r="N20" s="1352">
        <f>'6.Spieltag'!J20</f>
        <v>0</v>
      </c>
      <c r="O20" s="1353">
        <f>'6.Spieltag'!K20</f>
        <v>0</v>
      </c>
      <c r="P20" s="1352">
        <f>'7.Spieltag'!J20</f>
        <v>0</v>
      </c>
      <c r="Q20" s="1353">
        <f>'7.Spieltag'!K20</f>
        <v>0</v>
      </c>
      <c r="R20" s="1352">
        <f>'8.Spieltag'!J20</f>
        <v>0</v>
      </c>
      <c r="S20" s="1353">
        <f>'8.Spieltag'!K20</f>
        <v>0</v>
      </c>
      <c r="T20" s="1352">
        <f>'9.Spieltag'!J20</f>
        <v>0</v>
      </c>
      <c r="U20" s="1353">
        <f>'9.Spieltag'!K20</f>
        <v>0</v>
      </c>
      <c r="V20" s="1739"/>
      <c r="W20" s="1740"/>
      <c r="X20" s="1739"/>
      <c r="Y20" s="1740"/>
      <c r="Z20" s="1739"/>
      <c r="AA20" s="1740"/>
      <c r="AB20" s="1739"/>
      <c r="AC20" s="1740"/>
      <c r="AD20" s="1739"/>
      <c r="AE20" s="1740"/>
      <c r="AF20" s="1739"/>
      <c r="AG20" s="1740"/>
      <c r="AH20" s="1739"/>
      <c r="AI20" s="1740"/>
      <c r="AJ20" s="1739"/>
      <c r="AK20" s="1740"/>
      <c r="AL20" s="1739"/>
      <c r="AM20" s="1740"/>
      <c r="AN20" s="1739"/>
      <c r="AO20" s="1740"/>
      <c r="AP20" s="1739"/>
      <c r="AQ20" s="1740"/>
    </row>
    <row r="21" ht="20.1" customHeight="1">
      <c r="A21" s="1354">
        <f>SUM(D21:U21)</f>
        <v>9</v>
      </c>
      <c r="B21" s="567"/>
      <c r="C21" t="s" s="1366">
        <v>220</v>
      </c>
      <c r="D21" s="1354">
        <f>'1.Spieltag'!J22</f>
        <v>5</v>
      </c>
      <c r="E21" s="1355">
        <f>'1.Spieltag'!K22</f>
        <v>1</v>
      </c>
      <c r="F21" s="1354">
        <f>'2.Spieltag'!J21</f>
        <v>0</v>
      </c>
      <c r="G21" s="1355">
        <f>'2.Spieltag'!K21</f>
        <v>0</v>
      </c>
      <c r="H21" s="1354">
        <f>'3.Spieltag'!J21</f>
        <v>0</v>
      </c>
      <c r="I21" s="1355">
        <f>'3.Spieltag'!K21</f>
        <v>0</v>
      </c>
      <c r="J21" s="1354">
        <f>'4.Spieltag'!J21</f>
        <v>0</v>
      </c>
      <c r="K21" s="1355">
        <f>'4.Spieltag'!K21</f>
        <v>2</v>
      </c>
      <c r="L21" s="1354">
        <f>'5.Spieltag'!J21</f>
        <v>1</v>
      </c>
      <c r="M21" s="1355">
        <f>'5.Spieltag'!K21</f>
        <v>0</v>
      </c>
      <c r="N21" s="1354">
        <f>'6.Spieltag'!J21</f>
        <v>0</v>
      </c>
      <c r="O21" s="1355">
        <f>'6.Spieltag'!K21</f>
        <v>0</v>
      </c>
      <c r="P21" s="1354">
        <f>'7.Spieltag'!J21</f>
        <v>0</v>
      </c>
      <c r="Q21" s="1355">
        <f>'7.Spieltag'!K21</f>
        <v>0</v>
      </c>
      <c r="R21" s="1354">
        <f>'8.Spieltag'!J21</f>
        <v>0</v>
      </c>
      <c r="S21" s="1355">
        <f>'8.Spieltag'!K21</f>
        <v>0</v>
      </c>
      <c r="T21" s="1354">
        <f>'9.Spieltag'!J21</f>
        <v>0</v>
      </c>
      <c r="U21" s="1355">
        <f>'9.Spieltag'!K21</f>
        <v>0</v>
      </c>
      <c r="V21" s="1737"/>
      <c r="W21" s="1738"/>
      <c r="X21" s="1737"/>
      <c r="Y21" s="1738"/>
      <c r="Z21" s="1737"/>
      <c r="AA21" s="1738"/>
      <c r="AB21" s="1737"/>
      <c r="AC21" s="1738"/>
      <c r="AD21" s="1737"/>
      <c r="AE21" s="1738"/>
      <c r="AF21" s="1737"/>
      <c r="AG21" s="1738"/>
      <c r="AH21" s="1737"/>
      <c r="AI21" s="1738"/>
      <c r="AJ21" s="1737"/>
      <c r="AK21" s="1738"/>
      <c r="AL21" s="1737"/>
      <c r="AM21" s="1738"/>
      <c r="AN21" s="1737"/>
      <c r="AO21" s="1738"/>
      <c r="AP21" s="1737"/>
      <c r="AQ21" s="1738"/>
    </row>
    <row r="22" ht="20.1" customHeight="1">
      <c r="A22" s="1352">
        <f>SUM(D22:U22)</f>
        <v>0</v>
      </c>
      <c r="B22" s="567"/>
      <c r="C22" t="s" s="1366">
        <v>221</v>
      </c>
      <c r="D22" s="1352">
        <f>'1.Spieltag'!J23</f>
        <v>0</v>
      </c>
      <c r="E22" s="1353">
        <f>'1.Spieltag'!K23</f>
        <v>0</v>
      </c>
      <c r="F22" s="1352">
        <f>'2.Spieltag'!J22</f>
        <v>0</v>
      </c>
      <c r="G22" s="1353">
        <f>'2.Spieltag'!K22</f>
        <v>0</v>
      </c>
      <c r="H22" s="1352">
        <f>'3.Spieltag'!J22</f>
        <v>0</v>
      </c>
      <c r="I22" s="1353">
        <f>'3.Spieltag'!K22</f>
        <v>0</v>
      </c>
      <c r="J22" s="1352">
        <f>'4.Spieltag'!J22</f>
        <v>0</v>
      </c>
      <c r="K22" s="1353">
        <f>'4.Spieltag'!K22</f>
        <v>0</v>
      </c>
      <c r="L22" s="1352">
        <f>'5.Spieltag'!J22</f>
        <v>0</v>
      </c>
      <c r="M22" s="1353">
        <f>'5.Spieltag'!K22</f>
        <v>0</v>
      </c>
      <c r="N22" s="1352">
        <f>'6.Spieltag'!J22</f>
        <v>0</v>
      </c>
      <c r="O22" s="1353">
        <f>'6.Spieltag'!K22</f>
        <v>0</v>
      </c>
      <c r="P22" s="1352">
        <f>'7.Spieltag'!J22</f>
        <v>0</v>
      </c>
      <c r="Q22" s="1353">
        <f>'7.Spieltag'!K22</f>
        <v>0</v>
      </c>
      <c r="R22" s="1352">
        <f>'8.Spieltag'!J22</f>
        <v>0</v>
      </c>
      <c r="S22" s="1353">
        <f>'8.Spieltag'!K22</f>
        <v>0</v>
      </c>
      <c r="T22" s="1352">
        <f>'9.Spieltag'!J22</f>
        <v>0</v>
      </c>
      <c r="U22" s="1353">
        <f>'9.Spieltag'!K22</f>
        <v>0</v>
      </c>
      <c r="V22" s="1739"/>
      <c r="W22" s="1740"/>
      <c r="X22" s="1739"/>
      <c r="Y22" s="1740"/>
      <c r="Z22" s="1739"/>
      <c r="AA22" s="1740"/>
      <c r="AB22" s="1739"/>
      <c r="AC22" s="1740"/>
      <c r="AD22" s="1739"/>
      <c r="AE22" s="1740"/>
      <c r="AF22" s="1739"/>
      <c r="AG22" s="1740"/>
      <c r="AH22" s="1739"/>
      <c r="AI22" s="1740"/>
      <c r="AJ22" s="1739"/>
      <c r="AK22" s="1740"/>
      <c r="AL22" s="1739"/>
      <c r="AM22" s="1740"/>
      <c r="AN22" s="1739"/>
      <c r="AO22" s="1740"/>
      <c r="AP22" s="1739"/>
      <c r="AQ22" s="1740"/>
    </row>
    <row r="23" ht="20.1" customHeight="1">
      <c r="A23" s="1354">
        <f>SUM(D23:U23)</f>
        <v>14</v>
      </c>
      <c r="B23" s="567"/>
      <c r="C23" t="s" s="1366">
        <v>222</v>
      </c>
      <c r="D23" s="1354">
        <f>'1.Spieltag'!J24</f>
        <v>0</v>
      </c>
      <c r="E23" s="1355">
        <f>'1.Spieltag'!K24</f>
        <v>4</v>
      </c>
      <c r="F23" s="1354">
        <f>'2.Spieltag'!J23</f>
        <v>1</v>
      </c>
      <c r="G23" s="1355">
        <f>'2.Spieltag'!K23</f>
        <v>1</v>
      </c>
      <c r="H23" s="1354">
        <f>'3.Spieltag'!J23</f>
        <v>1</v>
      </c>
      <c r="I23" s="1355">
        <f>'3.Spieltag'!K23</f>
        <v>3</v>
      </c>
      <c r="J23" s="1354">
        <f>'4.Spieltag'!J23</f>
        <v>2</v>
      </c>
      <c r="K23" s="1355">
        <f>'4.Spieltag'!K23</f>
        <v>0</v>
      </c>
      <c r="L23" s="1354">
        <f>'5.Spieltag'!J23</f>
        <v>2</v>
      </c>
      <c r="M23" s="1355">
        <f>'5.Spieltag'!K23</f>
        <v>0</v>
      </c>
      <c r="N23" s="1354">
        <f>'6.Spieltag'!J23</f>
        <v>0</v>
      </c>
      <c r="O23" s="1355">
        <f>'6.Spieltag'!K23</f>
        <v>0</v>
      </c>
      <c r="P23" s="1354">
        <f>'7.Spieltag'!J23</f>
        <v>0</v>
      </c>
      <c r="Q23" s="1355">
        <f>'7.Spieltag'!K23</f>
        <v>0</v>
      </c>
      <c r="R23" s="1354">
        <f>'8.Spieltag'!J23</f>
        <v>0</v>
      </c>
      <c r="S23" s="1355">
        <f>'8.Spieltag'!K23</f>
        <v>0</v>
      </c>
      <c r="T23" s="1354">
        <f>'9.Spieltag'!J23</f>
        <v>0</v>
      </c>
      <c r="U23" s="1355">
        <f>'9.Spieltag'!K23</f>
        <v>0</v>
      </c>
      <c r="V23" s="1737"/>
      <c r="W23" s="1738"/>
      <c r="X23" s="1737"/>
      <c r="Y23" s="1738"/>
      <c r="Z23" s="1737"/>
      <c r="AA23" s="1738"/>
      <c r="AB23" s="1737"/>
      <c r="AC23" s="1738"/>
      <c r="AD23" s="1737"/>
      <c r="AE23" s="1738"/>
      <c r="AF23" s="1737"/>
      <c r="AG23" s="1738"/>
      <c r="AH23" s="1737"/>
      <c r="AI23" s="1738"/>
      <c r="AJ23" s="1737"/>
      <c r="AK23" s="1738"/>
      <c r="AL23" s="1737"/>
      <c r="AM23" s="1738"/>
      <c r="AN23" s="1737"/>
      <c r="AO23" s="1738"/>
      <c r="AP23" s="1737"/>
      <c r="AQ23" s="1738"/>
    </row>
    <row r="24" ht="20.1" customHeight="1">
      <c r="A24" s="1352">
        <f>SUM(D24:U24)</f>
        <v>1</v>
      </c>
      <c r="B24" s="567"/>
      <c r="C24" t="s" s="1366">
        <v>223</v>
      </c>
      <c r="D24" s="1352">
        <f>'1.Spieltag'!J25</f>
        <v>0</v>
      </c>
      <c r="E24" s="1353">
        <f>'1.Spieltag'!K25</f>
        <v>0</v>
      </c>
      <c r="F24" s="1352">
        <f>'2.Spieltag'!J24</f>
        <v>0</v>
      </c>
      <c r="G24" s="1353">
        <f>'2.Spieltag'!K24</f>
        <v>0</v>
      </c>
      <c r="H24" s="1352">
        <f>'3.Spieltag'!J24</f>
        <v>0</v>
      </c>
      <c r="I24" s="1353">
        <f>'3.Spieltag'!K24</f>
        <v>0</v>
      </c>
      <c r="J24" s="1352">
        <f>'4.Spieltag'!J24</f>
        <v>0</v>
      </c>
      <c r="K24" s="1353">
        <f>'4.Spieltag'!K24</f>
        <v>1</v>
      </c>
      <c r="L24" s="1352">
        <f>'5.Spieltag'!J24</f>
        <v>0</v>
      </c>
      <c r="M24" s="1353">
        <f>'5.Spieltag'!K24</f>
        <v>0</v>
      </c>
      <c r="N24" s="1352">
        <f>'6.Spieltag'!J24</f>
        <v>0</v>
      </c>
      <c r="O24" s="1353">
        <f>'6.Spieltag'!K24</f>
        <v>0</v>
      </c>
      <c r="P24" s="1352">
        <f>'7.Spieltag'!J24</f>
        <v>0</v>
      </c>
      <c r="Q24" s="1353">
        <f>'7.Spieltag'!K24</f>
        <v>0</v>
      </c>
      <c r="R24" s="1352">
        <f>'8.Spieltag'!J24</f>
        <v>0</v>
      </c>
      <c r="S24" s="1353">
        <f>'8.Spieltag'!K24</f>
        <v>0</v>
      </c>
      <c r="T24" s="1352">
        <f>'9.Spieltag'!J24</f>
        <v>0</v>
      </c>
      <c r="U24" s="1353">
        <f>'9.Spieltag'!K24</f>
        <v>0</v>
      </c>
      <c r="V24" s="1739"/>
      <c r="W24" s="1740"/>
      <c r="X24" s="1739"/>
      <c r="Y24" s="1740"/>
      <c r="Z24" s="1739"/>
      <c r="AA24" s="1740"/>
      <c r="AB24" s="1739"/>
      <c r="AC24" s="1740"/>
      <c r="AD24" s="1739"/>
      <c r="AE24" s="1740"/>
      <c r="AF24" s="1739"/>
      <c r="AG24" s="1740"/>
      <c r="AH24" s="1739"/>
      <c r="AI24" s="1740"/>
      <c r="AJ24" s="1739"/>
      <c r="AK24" s="1740"/>
      <c r="AL24" s="1739"/>
      <c r="AM24" s="1740"/>
      <c r="AN24" s="1739"/>
      <c r="AO24" s="1740"/>
      <c r="AP24" s="1739"/>
      <c r="AQ24" s="1740"/>
    </row>
    <row r="25" ht="20.1" customHeight="1">
      <c r="A25" s="1354">
        <f>SUM(D25:U25)</f>
        <v>4</v>
      </c>
      <c r="B25" s="567"/>
      <c r="C25" t="s" s="1366">
        <v>409</v>
      </c>
      <c r="D25" s="1354">
        <f>'1.Spieltag'!J26</f>
        <v>0</v>
      </c>
      <c r="E25" s="1355">
        <f>'1.Spieltag'!K26</f>
        <v>0</v>
      </c>
      <c r="F25" s="1354">
        <f>'2.Spieltag'!J25</f>
        <v>0</v>
      </c>
      <c r="G25" s="1355">
        <f>'2.Spieltag'!K25</f>
        <v>0</v>
      </c>
      <c r="H25" s="1354">
        <f>'3.Spieltag'!J25</f>
        <v>0</v>
      </c>
      <c r="I25" s="1355">
        <f>'3.Spieltag'!K25</f>
        <v>0</v>
      </c>
      <c r="J25" s="1354">
        <f>'4.Spieltag'!J25</f>
        <v>0</v>
      </c>
      <c r="K25" s="1355">
        <f>'4.Spieltag'!K25</f>
        <v>0</v>
      </c>
      <c r="L25" s="1354">
        <f>'5.Spieltag'!J25</f>
        <v>2</v>
      </c>
      <c r="M25" s="1355">
        <f>'5.Spieltag'!K25</f>
        <v>2</v>
      </c>
      <c r="N25" s="1354">
        <f>'6.Spieltag'!J25</f>
        <v>0</v>
      </c>
      <c r="O25" s="1355">
        <f>'6.Spieltag'!K25</f>
        <v>0</v>
      </c>
      <c r="P25" s="1354">
        <f>'7.Spieltag'!J25</f>
        <v>0</v>
      </c>
      <c r="Q25" s="1355">
        <f>'7.Spieltag'!K25</f>
        <v>0</v>
      </c>
      <c r="R25" s="1354">
        <f>'8.Spieltag'!J25</f>
        <v>0</v>
      </c>
      <c r="S25" s="1355">
        <f>'8.Spieltag'!K25</f>
        <v>0</v>
      </c>
      <c r="T25" s="1354">
        <f>'9.Spieltag'!J25</f>
        <v>0</v>
      </c>
      <c r="U25" s="1355">
        <f>'9.Spieltag'!K25</f>
        <v>0</v>
      </c>
      <c r="V25" s="1737"/>
      <c r="W25" s="1738"/>
      <c r="X25" s="1737"/>
      <c r="Y25" s="1738"/>
      <c r="Z25" s="1737"/>
      <c r="AA25" s="1738"/>
      <c r="AB25" s="1737"/>
      <c r="AC25" s="1738"/>
      <c r="AD25" s="1737"/>
      <c r="AE25" s="1738"/>
      <c r="AF25" s="1737"/>
      <c r="AG25" s="1738"/>
      <c r="AH25" s="1737"/>
      <c r="AI25" s="1738"/>
      <c r="AJ25" s="1737"/>
      <c r="AK25" s="1738"/>
      <c r="AL25" s="1737"/>
      <c r="AM25" s="1738"/>
      <c r="AN25" s="1737"/>
      <c r="AO25" s="1738"/>
      <c r="AP25" s="1737"/>
      <c r="AQ25" s="1738"/>
    </row>
    <row r="26" ht="20.1" customHeight="1">
      <c r="A26" s="1352">
        <f>SUM(D26:U26)</f>
        <v>3</v>
      </c>
      <c r="B26" s="567"/>
      <c r="C26" t="s" s="1351">
        <v>225</v>
      </c>
      <c r="D26" s="1352">
        <f>'1.Spieltag'!J27</f>
        <v>1</v>
      </c>
      <c r="E26" s="1353">
        <f>'1.Spieltag'!K27</f>
        <v>1</v>
      </c>
      <c r="F26" s="1352">
        <f>'2.Spieltag'!J26</f>
        <v>1</v>
      </c>
      <c r="G26" s="1353">
        <f>'2.Spieltag'!K26</f>
        <v>0</v>
      </c>
      <c r="H26" s="1352">
        <f>'3.Spieltag'!J26</f>
        <v>0</v>
      </c>
      <c r="I26" s="1353">
        <f>'3.Spieltag'!K26</f>
        <v>0</v>
      </c>
      <c r="J26" s="1352">
        <f>'4.Spieltag'!J26</f>
        <v>0</v>
      </c>
      <c r="K26" s="1353">
        <f>'4.Spieltag'!K26</f>
        <v>0</v>
      </c>
      <c r="L26" s="1352">
        <f>'5.Spieltag'!J26</f>
        <v>0</v>
      </c>
      <c r="M26" s="1353">
        <f>'5.Spieltag'!K26</f>
        <v>0</v>
      </c>
      <c r="N26" s="1352">
        <f>'6.Spieltag'!J26</f>
        <v>0</v>
      </c>
      <c r="O26" s="1353">
        <f>'6.Spieltag'!K26</f>
        <v>0</v>
      </c>
      <c r="P26" s="1352">
        <f>'7.Spieltag'!J26</f>
        <v>0</v>
      </c>
      <c r="Q26" s="1353">
        <f>'7.Spieltag'!K26</f>
        <v>0</v>
      </c>
      <c r="R26" s="1352">
        <f>'8.Spieltag'!J26</f>
        <v>0</v>
      </c>
      <c r="S26" s="1353">
        <f>'8.Spieltag'!K26</f>
        <v>0</v>
      </c>
      <c r="T26" s="1352">
        <f>'9.Spieltag'!J26</f>
        <v>0</v>
      </c>
      <c r="U26" s="1353">
        <f>'9.Spieltag'!K26</f>
        <v>0</v>
      </c>
      <c r="V26" s="1739"/>
      <c r="W26" s="1740"/>
      <c r="X26" s="1739"/>
      <c r="Y26" s="1740"/>
      <c r="Z26" s="1739"/>
      <c r="AA26" s="1740"/>
      <c r="AB26" s="1739"/>
      <c r="AC26" s="1740"/>
      <c r="AD26" s="1739"/>
      <c r="AE26" s="1740"/>
      <c r="AF26" s="1739"/>
      <c r="AG26" s="1740"/>
      <c r="AH26" s="1739"/>
      <c r="AI26" s="1740"/>
      <c r="AJ26" s="1739"/>
      <c r="AK26" s="1740"/>
      <c r="AL26" s="1739"/>
      <c r="AM26" s="1740"/>
      <c r="AN26" s="1739"/>
      <c r="AO26" s="1740"/>
      <c r="AP26" s="1739"/>
      <c r="AQ26" s="1740"/>
    </row>
    <row r="27" ht="20.1" customHeight="1">
      <c r="A27" s="1354">
        <f>SUM(D27:U27)</f>
        <v>15</v>
      </c>
      <c r="B27" s="567"/>
      <c r="C27" t="s" s="1351">
        <v>226</v>
      </c>
      <c r="D27" s="1354">
        <f>'1.Spieltag'!J28</f>
        <v>2</v>
      </c>
      <c r="E27" s="1355">
        <f>'1.Spieltag'!K28</f>
        <v>3</v>
      </c>
      <c r="F27" s="1354">
        <f>'2.Spieltag'!J27</f>
        <v>0</v>
      </c>
      <c r="G27" s="1355">
        <f>'2.Spieltag'!K27</f>
        <v>1</v>
      </c>
      <c r="H27" s="1354">
        <f>'3.Spieltag'!J27</f>
        <v>2</v>
      </c>
      <c r="I27" s="1355">
        <f>'3.Spieltag'!K27</f>
        <v>2</v>
      </c>
      <c r="J27" s="1354">
        <f>'4.Spieltag'!J27</f>
        <v>2</v>
      </c>
      <c r="K27" s="1355">
        <f>'4.Spieltag'!K27</f>
        <v>2</v>
      </c>
      <c r="L27" s="1354">
        <f>'5.Spieltag'!J27</f>
        <v>1</v>
      </c>
      <c r="M27" s="1355">
        <f>'5.Spieltag'!K27</f>
        <v>0</v>
      </c>
      <c r="N27" s="1354">
        <f>'6.Spieltag'!J27</f>
        <v>0</v>
      </c>
      <c r="O27" s="1355">
        <f>'6.Spieltag'!K27</f>
        <v>0</v>
      </c>
      <c r="P27" s="1354">
        <f>'7.Spieltag'!J27</f>
        <v>0</v>
      </c>
      <c r="Q27" s="1355">
        <f>'7.Spieltag'!K27</f>
        <v>0</v>
      </c>
      <c r="R27" s="1354">
        <f>'8.Spieltag'!J27</f>
        <v>0</v>
      </c>
      <c r="S27" s="1355">
        <f>'8.Spieltag'!K27</f>
        <v>0</v>
      </c>
      <c r="T27" s="1354">
        <f>'9.Spieltag'!J27</f>
        <v>0</v>
      </c>
      <c r="U27" s="1355">
        <f>'9.Spieltag'!K27</f>
        <v>0</v>
      </c>
      <c r="V27" s="1737"/>
      <c r="W27" s="1738"/>
      <c r="X27" s="1737"/>
      <c r="Y27" s="1738"/>
      <c r="Z27" s="1737"/>
      <c r="AA27" s="1738"/>
      <c r="AB27" s="1737"/>
      <c r="AC27" s="1738"/>
      <c r="AD27" s="1737"/>
      <c r="AE27" s="1738"/>
      <c r="AF27" s="1737"/>
      <c r="AG27" s="1738"/>
      <c r="AH27" s="1737"/>
      <c r="AI27" s="1738"/>
      <c r="AJ27" s="1737"/>
      <c r="AK27" s="1738"/>
      <c r="AL27" s="1737"/>
      <c r="AM27" s="1738"/>
      <c r="AN27" s="1737"/>
      <c r="AO27" s="1738"/>
      <c r="AP27" s="1737"/>
      <c r="AQ27" s="1738"/>
    </row>
    <row r="28" ht="21.4" customHeight="1">
      <c r="A28" s="1352">
        <f>SUM(D28:U28)</f>
        <v>0</v>
      </c>
      <c r="B28" s="595"/>
      <c r="C28" t="s" s="1367">
        <v>227</v>
      </c>
      <c r="D28" s="1352">
        <f>'1.Spieltag'!J29</f>
        <v>0</v>
      </c>
      <c r="E28" s="1353">
        <f>'1.Spieltag'!K29</f>
        <v>0</v>
      </c>
      <c r="F28" s="1352">
        <f>'2.Spieltag'!J28</f>
        <v>0</v>
      </c>
      <c r="G28" s="1353">
        <f>'2.Spieltag'!K28</f>
        <v>0</v>
      </c>
      <c r="H28" s="1352">
        <f>'3.Spieltag'!J28</f>
        <v>0</v>
      </c>
      <c r="I28" s="1353">
        <f>'3.Spieltag'!K28</f>
        <v>0</v>
      </c>
      <c r="J28" s="1352">
        <f>'4.Spieltag'!J28</f>
        <v>0</v>
      </c>
      <c r="K28" s="1353">
        <f>'4.Spieltag'!K28</f>
        <v>0</v>
      </c>
      <c r="L28" s="1352">
        <f>'5.Spieltag'!J28</f>
        <v>0</v>
      </c>
      <c r="M28" s="1353">
        <f>'5.Spieltag'!K28</f>
        <v>0</v>
      </c>
      <c r="N28" s="1352">
        <f>'6.Spieltag'!J28</f>
        <v>0</v>
      </c>
      <c r="O28" s="1353">
        <f>'6.Spieltag'!K28</f>
        <v>0</v>
      </c>
      <c r="P28" s="1352">
        <f>'7.Spieltag'!J28</f>
        <v>0</v>
      </c>
      <c r="Q28" s="1353">
        <f>'7.Spieltag'!K28</f>
        <v>0</v>
      </c>
      <c r="R28" s="1352">
        <f>'8.Spieltag'!J28</f>
        <v>0</v>
      </c>
      <c r="S28" s="1353">
        <f>'8.Spieltag'!K28</f>
        <v>0</v>
      </c>
      <c r="T28" s="1352">
        <f>'9.Spieltag'!J28</f>
        <v>0</v>
      </c>
      <c r="U28" s="1353">
        <f>'9.Spieltag'!K28</f>
        <v>0</v>
      </c>
      <c r="V28" s="1739"/>
      <c r="W28" s="1740"/>
      <c r="X28" s="1739"/>
      <c r="Y28" s="1740"/>
      <c r="Z28" s="1739"/>
      <c r="AA28" s="1740"/>
      <c r="AB28" s="1739"/>
      <c r="AC28" s="1740"/>
      <c r="AD28" s="1739"/>
      <c r="AE28" s="1740"/>
      <c r="AF28" s="1739"/>
      <c r="AG28" s="1740"/>
      <c r="AH28" s="1739"/>
      <c r="AI28" s="1740"/>
      <c r="AJ28" s="1739"/>
      <c r="AK28" s="1740"/>
      <c r="AL28" s="1739"/>
      <c r="AM28" s="1740"/>
      <c r="AN28" s="1739"/>
      <c r="AO28" s="1740"/>
      <c r="AP28" s="1739"/>
      <c r="AQ28" s="1740"/>
    </row>
    <row r="29" ht="8.45" customHeight="1">
      <c r="A29" s="598">
        <f>SUM(D29:I29)</f>
        <v>0</v>
      </c>
      <c r="B29" s="599"/>
      <c r="C29" s="1773"/>
      <c r="D29" s="1358"/>
      <c r="E29" s="1359"/>
      <c r="F29" s="1358"/>
      <c r="G29" s="1359"/>
      <c r="H29" s="1358"/>
      <c r="I29" s="1359"/>
      <c r="J29" s="1358"/>
      <c r="K29" s="1359"/>
      <c r="L29" s="1358"/>
      <c r="M29" s="1359"/>
      <c r="N29" s="1358"/>
      <c r="O29" s="1359"/>
      <c r="P29" s="1358"/>
      <c r="Q29" s="1359"/>
      <c r="R29" s="1358"/>
      <c r="S29" s="1359"/>
      <c r="T29" s="1358"/>
      <c r="U29" s="1359"/>
      <c r="V29" s="1358"/>
      <c r="W29" s="1359"/>
      <c r="X29" s="1358"/>
      <c r="Y29" s="1359"/>
      <c r="Z29" s="1358"/>
      <c r="AA29" s="1359"/>
      <c r="AB29" s="1358"/>
      <c r="AC29" s="1359"/>
      <c r="AD29" s="1358"/>
      <c r="AE29" s="1359"/>
      <c r="AF29" s="1358"/>
      <c r="AG29" s="1359"/>
      <c r="AH29" s="1358"/>
      <c r="AI29" s="1359"/>
      <c r="AJ29" s="1358"/>
      <c r="AK29" s="1359"/>
      <c r="AL29" s="1358"/>
      <c r="AM29" s="1359"/>
      <c r="AN29" s="1358"/>
      <c r="AO29" s="1359"/>
      <c r="AP29" s="1358"/>
      <c r="AQ29" s="1359"/>
    </row>
    <row r="30" ht="20.7" customHeight="1">
      <c r="A30" s="1775">
        <f>(($A20-$A21)*100%)/($A20-$A21+$A27)</f>
        <v>0.53125</v>
      </c>
      <c r="B30" t="s" s="1776">
        <v>34</v>
      </c>
      <c r="C30" s="1370"/>
      <c r="D30" s="1358"/>
      <c r="E30" s="1359"/>
      <c r="F30" s="1374"/>
      <c r="G30" s="1373"/>
      <c r="H30" s="1374"/>
      <c r="I30" s="1373"/>
      <c r="J30" s="1374"/>
      <c r="K30" s="1373"/>
      <c r="L30" s="1374"/>
      <c r="M30" s="1373"/>
      <c r="N30" s="1374"/>
      <c r="O30" s="1373"/>
      <c r="P30" s="1374"/>
      <c r="Q30" s="1373"/>
      <c r="R30" s="1374"/>
      <c r="S30" s="1373"/>
      <c r="T30" s="1374"/>
      <c r="U30" s="1373"/>
      <c r="V30" s="1374"/>
      <c r="W30" s="1373"/>
      <c r="X30" s="1374"/>
      <c r="Y30" s="1373"/>
      <c r="Z30" s="1374"/>
      <c r="AA30" s="1373"/>
      <c r="AB30" s="1374"/>
      <c r="AC30" s="1373"/>
      <c r="AD30" s="1374"/>
      <c r="AE30" s="1373"/>
      <c r="AF30" s="1374"/>
      <c r="AG30" s="1373"/>
      <c r="AH30" s="1374"/>
      <c r="AI30" s="1373"/>
      <c r="AJ30" s="1374"/>
      <c r="AK30" s="1373"/>
      <c r="AL30" s="1374"/>
      <c r="AM30" s="1373"/>
      <c r="AN30" s="1374"/>
      <c r="AO30" s="1373"/>
      <c r="AP30" s="1374"/>
      <c r="AQ30" s="1373"/>
    </row>
  </sheetData>
  <mergeCells count="44">
    <mergeCell ref="B4:B10"/>
    <mergeCell ref="B15:B17"/>
    <mergeCell ref="B19:B28"/>
    <mergeCell ref="B12:B13"/>
    <mergeCell ref="D2:E2"/>
    <mergeCell ref="F2:G2"/>
    <mergeCell ref="L2:M2"/>
    <mergeCell ref="J2:K2"/>
    <mergeCell ref="H2:I2"/>
    <mergeCell ref="D1:E1"/>
    <mergeCell ref="L1:M1"/>
    <mergeCell ref="J1:K1"/>
    <mergeCell ref="H1:I1"/>
    <mergeCell ref="F1:G1"/>
    <mergeCell ref="R2:S2"/>
    <mergeCell ref="P2:Q2"/>
    <mergeCell ref="N2:O2"/>
    <mergeCell ref="AB1:AC1"/>
    <mergeCell ref="Z1:AA1"/>
    <mergeCell ref="X1:Y1"/>
    <mergeCell ref="V1:W1"/>
    <mergeCell ref="T1:U1"/>
    <mergeCell ref="R1:S1"/>
    <mergeCell ref="P1:Q1"/>
    <mergeCell ref="N1:O1"/>
    <mergeCell ref="AB2:AC2"/>
    <mergeCell ref="Z2:AA2"/>
    <mergeCell ref="X2:Y2"/>
    <mergeCell ref="V2:W2"/>
    <mergeCell ref="T2:U2"/>
    <mergeCell ref="AF2:AG2"/>
    <mergeCell ref="AD2:AE2"/>
    <mergeCell ref="AP1:AQ1"/>
    <mergeCell ref="AN1:AO1"/>
    <mergeCell ref="AL1:AM1"/>
    <mergeCell ref="AJ1:AK1"/>
    <mergeCell ref="AH1:AI1"/>
    <mergeCell ref="AF1:AG1"/>
    <mergeCell ref="AD1:AE1"/>
    <mergeCell ref="AP2:AQ2"/>
    <mergeCell ref="AN2:AO2"/>
    <mergeCell ref="AL2:AM2"/>
    <mergeCell ref="AJ2:AK2"/>
    <mergeCell ref="AH2:AI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O32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14.2" customHeight="1" outlineLevelRow="0" outlineLevelCol="0"/>
  <cols>
    <col min="1" max="41" width="13.3516" style="1921" customWidth="1"/>
    <col min="42" max="16384" width="16.3516" style="1921" customWidth="1"/>
  </cols>
  <sheetData>
    <row r="1" ht="14.6" customHeight="1">
      <c r="A1" t="s" s="1778">
        <v>373</v>
      </c>
      <c r="B1" s="1778"/>
      <c r="C1" s="1778"/>
      <c r="D1" s="1778"/>
      <c r="E1" s="1778"/>
      <c r="F1" s="1778"/>
      <c r="G1" s="1778"/>
      <c r="H1" s="1778"/>
      <c r="I1" s="1778"/>
      <c r="J1" s="1778"/>
      <c r="K1" s="1778"/>
      <c r="L1" s="1778"/>
      <c r="M1" s="1778"/>
      <c r="N1" s="1778"/>
      <c r="O1" s="1778"/>
      <c r="P1" s="1778"/>
      <c r="Q1" s="1778"/>
      <c r="R1" s="1778"/>
      <c r="S1" s="1778"/>
      <c r="T1" s="1778"/>
      <c r="U1" s="1778"/>
      <c r="V1" s="1778"/>
      <c r="W1" s="1778"/>
      <c r="X1" s="1778"/>
      <c r="Y1" s="1778"/>
      <c r="Z1" s="1778"/>
      <c r="AA1" s="1778"/>
      <c r="AB1" s="1778"/>
      <c r="AC1" s="1778"/>
      <c r="AD1" s="1778"/>
      <c r="AE1" s="1778"/>
      <c r="AF1" s="1778"/>
      <c r="AG1" s="1778"/>
      <c r="AH1" s="1778"/>
      <c r="AI1" s="1778"/>
      <c r="AJ1" s="1778"/>
      <c r="AK1" s="1778"/>
      <c r="AL1" s="1778"/>
      <c r="AM1" s="1778"/>
      <c r="AN1" s="1778"/>
      <c r="AO1" s="1778"/>
    </row>
    <row r="2" ht="18.65" customHeight="1">
      <c r="A2" t="s" s="1779">
        <v>531</v>
      </c>
      <c r="B2" t="s" s="1780">
        <v>54</v>
      </c>
      <c r="C2" s="1781"/>
      <c r="D2" s="1782"/>
      <c r="E2" t="s" s="1783">
        <v>418</v>
      </c>
      <c r="F2" s="1782"/>
      <c r="G2" s="1782"/>
      <c r="H2" s="1782"/>
      <c r="I2" s="1782"/>
      <c r="J2" s="1782"/>
      <c r="K2" s="1782"/>
      <c r="L2" s="1782"/>
      <c r="M2" s="1782"/>
      <c r="N2" s="1782"/>
      <c r="O2" s="1782"/>
      <c r="P2" t="s" s="1784">
        <v>419</v>
      </c>
      <c r="Q2" s="1782"/>
      <c r="R2" s="1782"/>
      <c r="S2" s="1782"/>
      <c r="T2" s="1782"/>
      <c r="U2" s="1782"/>
      <c r="V2" s="1782"/>
      <c r="W2" s="1785"/>
      <c r="X2" t="s" s="1786">
        <v>420</v>
      </c>
      <c r="Y2" s="1782"/>
      <c r="Z2" s="1782"/>
      <c r="AA2" s="1782"/>
      <c r="AB2" s="1782"/>
      <c r="AC2" s="1782"/>
      <c r="AD2" s="1782"/>
      <c r="AE2" s="1785"/>
      <c r="AF2" t="s" s="1787">
        <v>421</v>
      </c>
      <c r="AG2" s="1782"/>
      <c r="AH2" s="1782"/>
      <c r="AI2" s="1785"/>
      <c r="AJ2" t="s" s="1786">
        <v>422</v>
      </c>
      <c r="AK2" s="1782"/>
      <c r="AL2" s="1782"/>
      <c r="AM2" s="1782"/>
      <c r="AN2" s="1785"/>
      <c r="AO2" s="1871"/>
    </row>
    <row r="3" ht="39.7" customHeight="1">
      <c r="A3" s="1788">
        <v>2003</v>
      </c>
      <c r="B3" t="s" s="1789">
        <v>423</v>
      </c>
      <c r="C3" s="1790"/>
      <c r="D3" t="s" s="1791">
        <v>424</v>
      </c>
      <c r="E3" t="s" s="1792">
        <v>425</v>
      </c>
      <c r="F3" t="s" s="1793">
        <v>426</v>
      </c>
      <c r="G3" t="s" s="1794">
        <v>427</v>
      </c>
      <c r="H3" t="s" s="1793">
        <v>428</v>
      </c>
      <c r="I3" t="s" s="1794">
        <v>429</v>
      </c>
      <c r="J3" t="s" s="1793">
        <v>430</v>
      </c>
      <c r="K3" t="s" s="1794">
        <v>431</v>
      </c>
      <c r="L3" t="s" s="1793">
        <v>432</v>
      </c>
      <c r="M3" t="s" s="1794">
        <v>433</v>
      </c>
      <c r="N3" t="s" s="1793">
        <v>434</v>
      </c>
      <c r="O3" t="s" s="1795">
        <v>435</v>
      </c>
      <c r="P3" t="s" s="1796">
        <v>436</v>
      </c>
      <c r="Q3" t="s" s="1794">
        <v>437</v>
      </c>
      <c r="R3" t="s" s="1793">
        <v>438</v>
      </c>
      <c r="S3" t="s" s="1794">
        <v>439</v>
      </c>
      <c r="T3" t="s" s="1793">
        <v>440</v>
      </c>
      <c r="U3" t="s" s="1794">
        <v>441</v>
      </c>
      <c r="V3" t="s" s="1793">
        <v>442</v>
      </c>
      <c r="W3" t="s" s="1795">
        <v>443</v>
      </c>
      <c r="X3" t="s" s="1796">
        <v>444</v>
      </c>
      <c r="Y3" t="s" s="1794">
        <v>445</v>
      </c>
      <c r="Z3" t="s" s="1793">
        <v>446</v>
      </c>
      <c r="AA3" t="s" s="1794">
        <v>447</v>
      </c>
      <c r="AB3" t="s" s="1793">
        <v>448</v>
      </c>
      <c r="AC3" t="s" s="1794">
        <v>449</v>
      </c>
      <c r="AD3" t="s" s="1793">
        <v>450</v>
      </c>
      <c r="AE3" t="s" s="1795">
        <v>451</v>
      </c>
      <c r="AF3" t="s" s="1796">
        <v>452</v>
      </c>
      <c r="AG3" t="s" s="1794">
        <v>453</v>
      </c>
      <c r="AH3" t="s" s="1793">
        <v>471</v>
      </c>
      <c r="AI3" t="s" s="1795">
        <v>455</v>
      </c>
      <c r="AJ3" t="s" s="1796">
        <v>456</v>
      </c>
      <c r="AK3" t="s" s="1794">
        <v>457</v>
      </c>
      <c r="AL3" t="s" s="1793">
        <v>339</v>
      </c>
      <c r="AM3" t="s" s="1794">
        <v>458</v>
      </c>
      <c r="AN3" t="s" s="1793">
        <v>459</v>
      </c>
      <c r="AO3" t="s" s="1793">
        <v>466</v>
      </c>
    </row>
    <row r="4" ht="18.25" customHeight="1">
      <c r="A4" s="1797"/>
      <c r="B4" s="1798">
        <v>42976</v>
      </c>
      <c r="C4" s="1799"/>
      <c r="D4" s="1872"/>
      <c r="E4" s="1801"/>
      <c r="F4" s="1802"/>
      <c r="G4" s="1803"/>
      <c r="H4" s="1802"/>
      <c r="I4" s="1804"/>
      <c r="J4" s="1802"/>
      <c r="K4" s="1803"/>
      <c r="L4" s="1802"/>
      <c r="M4" s="1803"/>
      <c r="N4" s="1802"/>
      <c r="O4" s="1805"/>
      <c r="P4" s="1806"/>
      <c r="Q4" s="1803"/>
      <c r="R4" s="1802"/>
      <c r="S4" s="1803"/>
      <c r="T4" s="1802"/>
      <c r="U4" s="1803"/>
      <c r="V4" s="1802"/>
      <c r="W4" s="1805"/>
      <c r="X4" s="1806"/>
      <c r="Y4" s="1803"/>
      <c r="Z4" s="1802"/>
      <c r="AA4" s="1803"/>
      <c r="AB4" s="1802"/>
      <c r="AC4" s="1803"/>
      <c r="AD4" s="1802"/>
      <c r="AE4" s="1805"/>
      <c r="AF4" s="1808"/>
      <c r="AG4" s="1809"/>
      <c r="AH4" s="1810"/>
      <c r="AI4" s="1811"/>
      <c r="AJ4" s="1806"/>
      <c r="AK4" s="1803"/>
      <c r="AL4" s="1802"/>
      <c r="AM4" s="1803"/>
      <c r="AN4" s="1812"/>
      <c r="AO4" s="1874"/>
    </row>
    <row r="5" ht="18.25" customHeight="1">
      <c r="A5" s="1813"/>
      <c r="B5" s="1814">
        <v>43091</v>
      </c>
      <c r="C5" s="1815"/>
      <c r="D5" s="1846"/>
      <c r="E5" s="1817"/>
      <c r="F5" s="1818"/>
      <c r="G5" s="1819"/>
      <c r="H5" s="1818"/>
      <c r="I5" s="1820"/>
      <c r="J5" s="1818"/>
      <c r="K5" s="1819"/>
      <c r="L5" s="1818"/>
      <c r="M5" s="1819"/>
      <c r="N5" s="1818"/>
      <c r="O5" s="1821"/>
      <c r="P5" s="1822"/>
      <c r="Q5" s="1819"/>
      <c r="R5" s="1818"/>
      <c r="S5" s="1819"/>
      <c r="T5" s="1818"/>
      <c r="U5" s="1819"/>
      <c r="V5" s="1818"/>
      <c r="W5" s="1821"/>
      <c r="X5" s="1822"/>
      <c r="Y5" s="1819"/>
      <c r="Z5" s="1818"/>
      <c r="AA5" s="1819"/>
      <c r="AB5" s="1818"/>
      <c r="AC5" s="1819"/>
      <c r="AD5" s="1818"/>
      <c r="AE5" s="1821"/>
      <c r="AF5" s="1824"/>
      <c r="AG5" s="1825"/>
      <c r="AH5" s="1826"/>
      <c r="AI5" s="1827"/>
      <c r="AJ5" s="1822"/>
      <c r="AK5" s="1819"/>
      <c r="AL5" s="1818"/>
      <c r="AM5" s="1819"/>
      <c r="AN5" s="1828"/>
      <c r="AO5" s="1875"/>
    </row>
    <row r="6" ht="18.25" customHeight="1">
      <c r="A6" s="1813"/>
      <c r="B6" s="1798">
        <v>43327</v>
      </c>
      <c r="C6" s="1799"/>
      <c r="D6" s="1872"/>
      <c r="E6" s="1801"/>
      <c r="F6" s="1802"/>
      <c r="G6" s="1803"/>
      <c r="H6" s="1802"/>
      <c r="I6" s="1804"/>
      <c r="J6" s="1802"/>
      <c r="K6" s="1803"/>
      <c r="L6" s="1802"/>
      <c r="M6" s="1803"/>
      <c r="N6" s="1802"/>
      <c r="O6" s="1805"/>
      <c r="P6" s="1806"/>
      <c r="Q6" s="1803"/>
      <c r="R6" s="1802"/>
      <c r="S6" s="1803"/>
      <c r="T6" s="1802"/>
      <c r="U6" s="1803"/>
      <c r="V6" s="1802"/>
      <c r="W6" s="1805"/>
      <c r="X6" s="1806"/>
      <c r="Y6" s="1803"/>
      <c r="Z6" s="1802"/>
      <c r="AA6" s="1803"/>
      <c r="AB6" s="1802"/>
      <c r="AC6" s="1803"/>
      <c r="AD6" s="1802"/>
      <c r="AE6" s="1805"/>
      <c r="AF6" s="1808"/>
      <c r="AG6" s="1829"/>
      <c r="AH6" s="1810"/>
      <c r="AI6" s="1811"/>
      <c r="AJ6" s="1806"/>
      <c r="AK6" s="1803"/>
      <c r="AL6" s="1802"/>
      <c r="AM6" s="1803"/>
      <c r="AN6" s="1812"/>
      <c r="AO6" s="1874"/>
    </row>
    <row r="7" ht="18.25" customHeight="1">
      <c r="A7" s="1813"/>
      <c r="B7" s="1831">
        <v>43403</v>
      </c>
      <c r="C7" s="1832"/>
      <c r="D7" s="1848"/>
      <c r="E7" s="1834"/>
      <c r="F7" s="1835"/>
      <c r="G7" s="1836"/>
      <c r="H7" s="1835"/>
      <c r="I7" s="1837"/>
      <c r="J7" s="1835"/>
      <c r="K7" s="1836"/>
      <c r="L7" s="1835"/>
      <c r="M7" s="1836"/>
      <c r="N7" s="1835"/>
      <c r="O7" s="1838"/>
      <c r="P7" s="1839"/>
      <c r="Q7" s="1836"/>
      <c r="R7" s="1835"/>
      <c r="S7" s="1836"/>
      <c r="T7" s="1835"/>
      <c r="U7" s="1836"/>
      <c r="V7" s="1835"/>
      <c r="W7" s="1838"/>
      <c r="X7" s="1839"/>
      <c r="Y7" s="1836"/>
      <c r="Z7" s="1835"/>
      <c r="AA7" s="1836"/>
      <c r="AB7" s="1835"/>
      <c r="AC7" s="1836"/>
      <c r="AD7" s="1835"/>
      <c r="AE7" s="1838"/>
      <c r="AF7" s="1840"/>
      <c r="AG7" s="1841"/>
      <c r="AH7" s="1842"/>
      <c r="AI7" s="1843"/>
      <c r="AJ7" s="1839"/>
      <c r="AK7" s="1836"/>
      <c r="AL7" s="1835"/>
      <c r="AM7" s="1836"/>
      <c r="AN7" s="1849"/>
      <c r="AO7" s="1877"/>
    </row>
    <row r="8" ht="18.25" customHeight="1">
      <c r="A8" s="1813"/>
      <c r="B8" s="1814">
        <v>43416</v>
      </c>
      <c r="C8" s="1815"/>
      <c r="D8" s="1846"/>
      <c r="E8" s="1817"/>
      <c r="F8" s="1818"/>
      <c r="G8" s="1819"/>
      <c r="H8" s="1818"/>
      <c r="I8" s="1820"/>
      <c r="J8" s="1818"/>
      <c r="K8" s="1819"/>
      <c r="L8" s="1818"/>
      <c r="M8" s="1819"/>
      <c r="N8" s="1818"/>
      <c r="O8" s="1821"/>
      <c r="P8" s="1822"/>
      <c r="Q8" s="1819"/>
      <c r="R8" s="1818"/>
      <c r="S8" s="1819"/>
      <c r="T8" s="1818"/>
      <c r="U8" s="1819"/>
      <c r="V8" s="1818"/>
      <c r="W8" s="1821"/>
      <c r="X8" s="1822"/>
      <c r="Y8" s="1819"/>
      <c r="Z8" s="1818"/>
      <c r="AA8" s="1819"/>
      <c r="AB8" s="1818"/>
      <c r="AC8" s="1819"/>
      <c r="AD8" s="1818"/>
      <c r="AE8" s="1821"/>
      <c r="AF8" s="1824"/>
      <c r="AG8" s="1847"/>
      <c r="AH8" s="1826"/>
      <c r="AI8" s="1827"/>
      <c r="AJ8" s="1822"/>
      <c r="AK8" s="1819"/>
      <c r="AL8" s="1818"/>
      <c r="AM8" s="1819"/>
      <c r="AN8" s="1828"/>
      <c r="AO8" s="1875"/>
    </row>
    <row r="9" ht="18.25" customHeight="1">
      <c r="A9" s="1813"/>
      <c r="B9" s="1798">
        <v>43468</v>
      </c>
      <c r="C9" s="1799"/>
      <c r="D9" s="1872"/>
      <c r="E9" s="1801"/>
      <c r="F9" s="1802"/>
      <c r="G9" s="1803"/>
      <c r="H9" s="1802"/>
      <c r="I9" s="1804"/>
      <c r="J9" s="1802"/>
      <c r="K9" s="1803"/>
      <c r="L9" s="1802"/>
      <c r="M9" s="1803"/>
      <c r="N9" s="1802"/>
      <c r="O9" s="1805"/>
      <c r="P9" s="1806"/>
      <c r="Q9" s="1803"/>
      <c r="R9" s="1802"/>
      <c r="S9" s="1803"/>
      <c r="T9" s="1802"/>
      <c r="U9" s="1803"/>
      <c r="V9" s="1802"/>
      <c r="W9" s="1805"/>
      <c r="X9" s="1806"/>
      <c r="Y9" s="1803"/>
      <c r="Z9" s="1802"/>
      <c r="AA9" s="1803"/>
      <c r="AB9" s="1802"/>
      <c r="AC9" s="1803"/>
      <c r="AD9" s="1802"/>
      <c r="AE9" s="1805"/>
      <c r="AF9" s="1808"/>
      <c r="AG9" s="1809"/>
      <c r="AH9" s="1810"/>
      <c r="AI9" s="1811"/>
      <c r="AJ9" s="1806"/>
      <c r="AK9" s="1803"/>
      <c r="AL9" s="1802"/>
      <c r="AM9" s="1803"/>
      <c r="AN9" s="1812"/>
      <c r="AO9" s="1874"/>
    </row>
    <row r="10" ht="18.25" customHeight="1">
      <c r="A10" s="1813"/>
      <c r="B10" s="1831">
        <v>43469</v>
      </c>
      <c r="C10" s="1832"/>
      <c r="D10" s="1848"/>
      <c r="E10" s="1834"/>
      <c r="F10" s="1835"/>
      <c r="G10" s="1836"/>
      <c r="H10" s="1835"/>
      <c r="I10" s="1837"/>
      <c r="J10" s="1835"/>
      <c r="K10" s="1836"/>
      <c r="L10" s="1835"/>
      <c r="M10" s="1836"/>
      <c r="N10" s="1835"/>
      <c r="O10" s="1838"/>
      <c r="P10" s="1839"/>
      <c r="Q10" s="1836"/>
      <c r="R10" s="1835"/>
      <c r="S10" s="1836"/>
      <c r="T10" s="1835"/>
      <c r="U10" s="1836"/>
      <c r="V10" s="1835"/>
      <c r="W10" s="1838"/>
      <c r="X10" s="1839"/>
      <c r="Y10" s="1836"/>
      <c r="Z10" s="1835"/>
      <c r="AA10" s="1836"/>
      <c r="AB10" s="1835"/>
      <c r="AC10" s="1836"/>
      <c r="AD10" s="1835"/>
      <c r="AE10" s="1838"/>
      <c r="AF10" s="1840"/>
      <c r="AG10" s="1841"/>
      <c r="AH10" s="1842"/>
      <c r="AI10" s="1843"/>
      <c r="AJ10" s="1839"/>
      <c r="AK10" s="1836"/>
      <c r="AL10" s="1835"/>
      <c r="AM10" s="1836"/>
      <c r="AN10" s="1849"/>
      <c r="AO10" s="1877"/>
    </row>
    <row r="11" ht="18.25" customHeight="1">
      <c r="A11" s="1813"/>
      <c r="B11" s="1831">
        <v>43470</v>
      </c>
      <c r="C11" s="1832"/>
      <c r="D11" s="1848"/>
      <c r="E11" s="1834"/>
      <c r="F11" s="1835"/>
      <c r="G11" s="1836"/>
      <c r="H11" s="1835"/>
      <c r="I11" s="1837"/>
      <c r="J11" s="1835"/>
      <c r="K11" s="1836"/>
      <c r="L11" s="1835"/>
      <c r="M11" s="1836"/>
      <c r="N11" s="1835"/>
      <c r="O11" s="1838"/>
      <c r="P11" s="1839"/>
      <c r="Q11" s="1836"/>
      <c r="R11" s="1835"/>
      <c r="S11" s="1836"/>
      <c r="T11" s="1835"/>
      <c r="U11" s="1836"/>
      <c r="V11" s="1835"/>
      <c r="W11" s="1838"/>
      <c r="X11" s="1839"/>
      <c r="Y11" s="1836"/>
      <c r="Z11" s="1835"/>
      <c r="AA11" s="1836"/>
      <c r="AB11" s="1835"/>
      <c r="AC11" s="1836"/>
      <c r="AD11" s="1835"/>
      <c r="AE11" s="1838"/>
      <c r="AF11" s="1840"/>
      <c r="AG11" s="1841"/>
      <c r="AH11" s="1842"/>
      <c r="AI11" s="1843"/>
      <c r="AJ11" s="1839"/>
      <c r="AK11" s="1836"/>
      <c r="AL11" s="1835"/>
      <c r="AM11" s="1836"/>
      <c r="AN11" s="1849"/>
      <c r="AO11" s="1877"/>
    </row>
    <row r="12" ht="18.25" customHeight="1">
      <c r="A12" s="1813"/>
      <c r="B12" s="1831">
        <v>43471</v>
      </c>
      <c r="C12" s="1832"/>
      <c r="D12" s="1848"/>
      <c r="E12" s="1834"/>
      <c r="F12" s="1835"/>
      <c r="G12" s="1836"/>
      <c r="H12" s="1835"/>
      <c r="I12" s="1837"/>
      <c r="J12" s="1835"/>
      <c r="K12" s="1836"/>
      <c r="L12" s="1835"/>
      <c r="M12" s="1836"/>
      <c r="N12" s="1835"/>
      <c r="O12" s="1838"/>
      <c r="P12" s="1839"/>
      <c r="Q12" s="1836"/>
      <c r="R12" s="1835"/>
      <c r="S12" s="1836"/>
      <c r="T12" s="1835"/>
      <c r="U12" s="1836"/>
      <c r="V12" s="1835"/>
      <c r="W12" s="1838"/>
      <c r="X12" s="1839"/>
      <c r="Y12" s="1836"/>
      <c r="Z12" s="1835"/>
      <c r="AA12" s="1836"/>
      <c r="AB12" s="1835"/>
      <c r="AC12" s="1836"/>
      <c r="AD12" s="1835"/>
      <c r="AE12" s="1838"/>
      <c r="AF12" s="1840"/>
      <c r="AG12" s="1841"/>
      <c r="AH12" s="1842"/>
      <c r="AI12" s="1843"/>
      <c r="AJ12" s="1839"/>
      <c r="AK12" s="1836"/>
      <c r="AL12" s="1835"/>
      <c r="AM12" s="1836"/>
      <c r="AN12" s="1849"/>
      <c r="AO12" s="1877"/>
    </row>
    <row r="13" ht="18.25" customHeight="1">
      <c r="A13" s="1813"/>
      <c r="B13" s="1831">
        <v>43639</v>
      </c>
      <c r="C13" s="1832"/>
      <c r="D13" s="1848"/>
      <c r="E13" s="1834"/>
      <c r="F13" s="1835"/>
      <c r="G13" s="1836"/>
      <c r="H13" s="1835"/>
      <c r="I13" s="1837"/>
      <c r="J13" s="1835"/>
      <c r="K13" s="1836"/>
      <c r="L13" s="1835"/>
      <c r="M13" s="1836"/>
      <c r="N13" s="1835"/>
      <c r="O13" s="1838"/>
      <c r="P13" s="1844">
        <v>2</v>
      </c>
      <c r="Q13" s="1841">
        <v>3</v>
      </c>
      <c r="R13" s="1842">
        <v>3</v>
      </c>
      <c r="S13" s="1841">
        <v>3</v>
      </c>
      <c r="T13" s="1842">
        <v>2</v>
      </c>
      <c r="U13" s="1841">
        <v>2</v>
      </c>
      <c r="V13" s="1842">
        <v>2</v>
      </c>
      <c r="W13" s="1850">
        <v>17</v>
      </c>
      <c r="X13" s="1839"/>
      <c r="Y13" s="1836"/>
      <c r="Z13" s="1835"/>
      <c r="AA13" s="1836"/>
      <c r="AB13" s="1835"/>
      <c r="AC13" s="1836"/>
      <c r="AD13" s="1835"/>
      <c r="AE13" s="1838"/>
      <c r="AF13" s="1840"/>
      <c r="AG13" s="1841"/>
      <c r="AH13" s="1842"/>
      <c r="AI13" s="1843"/>
      <c r="AJ13" s="1839"/>
      <c r="AK13" s="1836"/>
      <c r="AL13" s="1835"/>
      <c r="AM13" s="1836"/>
      <c r="AN13" s="1849"/>
      <c r="AO13" s="1877"/>
    </row>
    <row r="14" ht="18.25" customHeight="1">
      <c r="A14" s="1813"/>
      <c r="B14" s="1831">
        <v>43646</v>
      </c>
      <c r="C14" s="1832"/>
      <c r="D14" s="1833">
        <v>81.3</v>
      </c>
      <c r="E14" s="1851">
        <v>186</v>
      </c>
      <c r="F14" s="1842">
        <v>45.7</v>
      </c>
      <c r="G14" s="1841">
        <v>2.4</v>
      </c>
      <c r="H14" s="1842">
        <v>78.90000000000001</v>
      </c>
      <c r="I14" s="1837">
        <v>0.03</v>
      </c>
      <c r="J14" s="1842">
        <v>30</v>
      </c>
      <c r="K14" s="1841">
        <v>30</v>
      </c>
      <c r="L14" s="1842">
        <v>94</v>
      </c>
      <c r="M14" s="1841">
        <v>78</v>
      </c>
      <c r="N14" s="1842">
        <v>50.5</v>
      </c>
      <c r="O14" s="1850">
        <v>50.5</v>
      </c>
      <c r="P14" s="1839"/>
      <c r="Q14" s="1836"/>
      <c r="R14" s="1835"/>
      <c r="S14" s="1836"/>
      <c r="T14" s="1835"/>
      <c r="U14" s="1836"/>
      <c r="V14" s="1835"/>
      <c r="W14" s="1838"/>
      <c r="X14" s="1844">
        <v>56</v>
      </c>
      <c r="Y14" s="1841">
        <v>260</v>
      </c>
      <c r="Z14" s="1842">
        <v>200</v>
      </c>
      <c r="AA14" s="1841">
        <v>219</v>
      </c>
      <c r="AB14" s="1835"/>
      <c r="AC14" s="1836"/>
      <c r="AD14" s="1835"/>
      <c r="AE14" s="1838"/>
      <c r="AF14" s="1840"/>
      <c r="AG14" s="1841"/>
      <c r="AH14" s="1842"/>
      <c r="AI14" s="1843"/>
      <c r="AJ14" s="1844">
        <v>80</v>
      </c>
      <c r="AK14" s="1841">
        <v>65</v>
      </c>
      <c r="AL14" s="1842">
        <v>12</v>
      </c>
      <c r="AM14" s="1841">
        <v>97</v>
      </c>
      <c r="AN14" s="1845">
        <v>65</v>
      </c>
      <c r="AO14" s="1877"/>
    </row>
    <row r="15" ht="18.25" customHeight="1">
      <c r="A15" s="1813"/>
      <c r="B15" s="1831">
        <v>43673</v>
      </c>
      <c r="C15" s="1832"/>
      <c r="D15" s="1833">
        <v>81.5</v>
      </c>
      <c r="E15" s="1851">
        <v>186</v>
      </c>
      <c r="F15" s="1842">
        <v>44.3</v>
      </c>
      <c r="G15" s="1841">
        <v>5.2</v>
      </c>
      <c r="H15" s="1842">
        <v>76.5</v>
      </c>
      <c r="I15" s="1852">
        <v>0.064</v>
      </c>
      <c r="J15" s="1842">
        <v>30</v>
      </c>
      <c r="K15" s="1841">
        <v>30</v>
      </c>
      <c r="L15" s="1842">
        <v>93</v>
      </c>
      <c r="M15" s="1841">
        <v>77</v>
      </c>
      <c r="N15" s="1842">
        <v>47</v>
      </c>
      <c r="O15" s="1850">
        <v>49</v>
      </c>
      <c r="P15" s="1839"/>
      <c r="Q15" s="1836"/>
      <c r="R15" s="1835"/>
      <c r="S15" s="1836"/>
      <c r="T15" s="1835"/>
      <c r="U15" s="1836"/>
      <c r="V15" s="1835"/>
      <c r="W15" s="1838"/>
      <c r="X15" s="1844">
        <v>56</v>
      </c>
      <c r="Y15" s="1841">
        <v>254</v>
      </c>
      <c r="Z15" s="1842">
        <v>190</v>
      </c>
      <c r="AA15" s="1841">
        <v>216</v>
      </c>
      <c r="AB15" s="1835"/>
      <c r="AC15" s="1836"/>
      <c r="AD15" s="1835"/>
      <c r="AE15" s="1838"/>
      <c r="AF15" s="1840"/>
      <c r="AG15" s="1853"/>
      <c r="AH15" s="1854"/>
      <c r="AI15" s="1843"/>
      <c r="AJ15" s="1844">
        <v>85</v>
      </c>
      <c r="AK15" s="1841">
        <v>70</v>
      </c>
      <c r="AL15" s="1842">
        <v>13</v>
      </c>
      <c r="AM15" s="1841">
        <v>100</v>
      </c>
      <c r="AN15" s="1845">
        <v>85</v>
      </c>
      <c r="AO15" s="1877"/>
    </row>
    <row r="16" ht="18.25" customHeight="1">
      <c r="A16" s="1813"/>
      <c r="B16" s="1814">
        <v>43693</v>
      </c>
      <c r="C16" s="1815"/>
      <c r="D16" s="1816">
        <v>80.90000000000001</v>
      </c>
      <c r="E16" s="1855">
        <v>188</v>
      </c>
      <c r="F16" s="1826">
        <v>45.1</v>
      </c>
      <c r="G16" s="1825">
        <v>3.1</v>
      </c>
      <c r="H16" s="1826">
        <v>77.8</v>
      </c>
      <c r="I16" s="1856">
        <v>0.038</v>
      </c>
      <c r="J16" s="1826">
        <v>28</v>
      </c>
      <c r="K16" s="1825">
        <v>27.5</v>
      </c>
      <c r="L16" s="1826">
        <v>88.5</v>
      </c>
      <c r="M16" s="1825">
        <v>77</v>
      </c>
      <c r="N16" s="1826">
        <v>52.5</v>
      </c>
      <c r="O16" s="1857">
        <v>51</v>
      </c>
      <c r="P16" s="1822"/>
      <c r="Q16" s="1819"/>
      <c r="R16" s="1818"/>
      <c r="S16" s="1819"/>
      <c r="T16" s="1818"/>
      <c r="U16" s="1819"/>
      <c r="V16" s="1818"/>
      <c r="W16" s="1821"/>
      <c r="X16" s="1823">
        <v>56</v>
      </c>
      <c r="Y16" s="1825">
        <v>252</v>
      </c>
      <c r="Z16" s="1826">
        <v>204</v>
      </c>
      <c r="AA16" s="1825">
        <v>206</v>
      </c>
      <c r="AB16" s="1818"/>
      <c r="AC16" s="1819"/>
      <c r="AD16" s="1818"/>
      <c r="AE16" s="1821"/>
      <c r="AF16" s="1824">
        <v>3.368055555555556e-05</v>
      </c>
      <c r="AG16" s="1847"/>
      <c r="AH16" s="1826"/>
      <c r="AI16" s="1827">
        <v>0.0001936342592592593</v>
      </c>
      <c r="AJ16" s="1823">
        <v>85</v>
      </c>
      <c r="AK16" s="1825">
        <v>70</v>
      </c>
      <c r="AL16" s="1826">
        <v>15</v>
      </c>
      <c r="AM16" s="1819"/>
      <c r="AN16" s="1858">
        <v>85</v>
      </c>
      <c r="AO16" s="1922">
        <v>237</v>
      </c>
    </row>
    <row r="17" ht="18.25" customHeight="1">
      <c r="A17" s="1813"/>
      <c r="B17" s="1798">
        <v>43837</v>
      </c>
      <c r="C17" s="1799"/>
      <c r="D17" s="1800">
        <v>82.5</v>
      </c>
      <c r="E17" s="1878">
        <v>192</v>
      </c>
      <c r="F17" s="1810">
        <v>46.5</v>
      </c>
      <c r="G17" s="1809">
        <v>2.5</v>
      </c>
      <c r="H17" s="1810">
        <v>80</v>
      </c>
      <c r="I17" s="1859">
        <v>0.03</v>
      </c>
      <c r="J17" s="1810">
        <v>31</v>
      </c>
      <c r="K17" s="1809">
        <v>30</v>
      </c>
      <c r="L17" s="1810">
        <v>96</v>
      </c>
      <c r="M17" s="1809">
        <v>68</v>
      </c>
      <c r="N17" s="1810">
        <v>56</v>
      </c>
      <c r="O17" s="1860">
        <v>57</v>
      </c>
      <c r="P17" s="1807">
        <v>2</v>
      </c>
      <c r="Q17" s="1809">
        <v>3</v>
      </c>
      <c r="R17" s="1810">
        <v>3</v>
      </c>
      <c r="S17" s="1809">
        <v>3</v>
      </c>
      <c r="T17" s="1810">
        <v>1</v>
      </c>
      <c r="U17" s="1809">
        <v>2</v>
      </c>
      <c r="V17" s="1810">
        <v>2</v>
      </c>
      <c r="W17" s="1860">
        <v>16</v>
      </c>
      <c r="X17" s="1807">
        <v>54</v>
      </c>
      <c r="Y17" s="1809">
        <v>239</v>
      </c>
      <c r="Z17" s="1810">
        <v>195</v>
      </c>
      <c r="AA17" s="1809">
        <v>189</v>
      </c>
      <c r="AB17" s="1802"/>
      <c r="AC17" s="1803"/>
      <c r="AD17" s="1802"/>
      <c r="AE17" s="1805"/>
      <c r="AF17" s="1808">
        <v>3.425925925925926e-05</v>
      </c>
      <c r="AG17" s="1809">
        <v>7</v>
      </c>
      <c r="AH17" s="1810"/>
      <c r="AI17" s="1811">
        <v>0.0001974537037037037</v>
      </c>
      <c r="AJ17" s="1807">
        <v>78</v>
      </c>
      <c r="AK17" s="1809">
        <v>71</v>
      </c>
      <c r="AL17" s="1810">
        <v>9</v>
      </c>
      <c r="AM17" s="1809">
        <v>118</v>
      </c>
      <c r="AN17" s="1830">
        <v>82</v>
      </c>
      <c r="AO17" s="1874"/>
    </row>
    <row r="18" ht="18.25" customHeight="1">
      <c r="A18" s="1813"/>
      <c r="B18" s="1831">
        <v>43982</v>
      </c>
      <c r="C18" s="1832"/>
      <c r="D18" s="1848"/>
      <c r="E18" s="1834"/>
      <c r="F18" s="1835"/>
      <c r="G18" s="1836"/>
      <c r="H18" s="1835"/>
      <c r="I18" s="1837"/>
      <c r="J18" s="1835"/>
      <c r="K18" s="1836"/>
      <c r="L18" s="1835"/>
      <c r="M18" s="1836"/>
      <c r="N18" s="1835"/>
      <c r="O18" s="1838"/>
      <c r="P18" s="1839"/>
      <c r="Q18" s="1836"/>
      <c r="R18" s="1835"/>
      <c r="S18" s="1836"/>
      <c r="T18" s="1835"/>
      <c r="U18" s="1836"/>
      <c r="V18" s="1835"/>
      <c r="W18" s="1838"/>
      <c r="X18" s="1839"/>
      <c r="Y18" s="1836"/>
      <c r="Z18" s="1835"/>
      <c r="AA18" s="1836"/>
      <c r="AB18" s="1835"/>
      <c r="AC18" s="1836"/>
      <c r="AD18" s="1835"/>
      <c r="AE18" s="1838"/>
      <c r="AF18" s="1840"/>
      <c r="AG18" s="1841"/>
      <c r="AH18" s="1842"/>
      <c r="AI18" s="1843"/>
      <c r="AJ18" s="1844">
        <v>88</v>
      </c>
      <c r="AK18" s="1836"/>
      <c r="AL18" s="1842">
        <v>8</v>
      </c>
      <c r="AM18" s="1836"/>
      <c r="AN18" s="1845">
        <v>80</v>
      </c>
      <c r="AO18" s="1912">
        <v>313</v>
      </c>
    </row>
    <row r="19" ht="18.25" customHeight="1">
      <c r="A19" s="1813"/>
      <c r="B19" s="1831">
        <v>43983</v>
      </c>
      <c r="C19" s="1832"/>
      <c r="D19" s="1848"/>
      <c r="E19" s="1834"/>
      <c r="F19" s="1835"/>
      <c r="G19" s="1836"/>
      <c r="H19" s="1835"/>
      <c r="I19" s="1837"/>
      <c r="J19" s="1835"/>
      <c r="K19" s="1836"/>
      <c r="L19" s="1835"/>
      <c r="M19" s="1836"/>
      <c r="N19" s="1835"/>
      <c r="O19" s="1838"/>
      <c r="P19" s="1839"/>
      <c r="Q19" s="1836"/>
      <c r="R19" s="1835"/>
      <c r="S19" s="1836"/>
      <c r="T19" s="1835"/>
      <c r="U19" s="1836"/>
      <c r="V19" s="1835"/>
      <c r="W19" s="1838"/>
      <c r="X19" s="1839"/>
      <c r="Y19" s="1836"/>
      <c r="Z19" s="1835"/>
      <c r="AA19" s="1836"/>
      <c r="AB19" s="1842">
        <v>51.6</v>
      </c>
      <c r="AC19" s="1841">
        <v>43.4</v>
      </c>
      <c r="AD19" s="1835"/>
      <c r="AE19" s="1838"/>
      <c r="AF19" s="1840"/>
      <c r="AG19" s="1841"/>
      <c r="AH19" s="1842"/>
      <c r="AI19" s="1843"/>
      <c r="AJ19" s="1839"/>
      <c r="AK19" s="1836"/>
      <c r="AL19" s="1835"/>
      <c r="AM19" s="1836"/>
      <c r="AN19" s="1849"/>
      <c r="AO19" s="1877"/>
    </row>
    <row r="20" ht="18.25" customHeight="1">
      <c r="A20" s="1813"/>
      <c r="B20" s="1831">
        <v>44031</v>
      </c>
      <c r="C20" s="1832"/>
      <c r="D20" s="1848"/>
      <c r="E20" s="1834"/>
      <c r="F20" s="1835"/>
      <c r="G20" s="1836"/>
      <c r="H20" s="1835"/>
      <c r="I20" s="1837"/>
      <c r="J20" s="1835"/>
      <c r="K20" s="1836"/>
      <c r="L20" s="1835"/>
      <c r="M20" s="1836"/>
      <c r="N20" s="1835"/>
      <c r="O20" s="1838"/>
      <c r="P20" s="1839"/>
      <c r="Q20" s="1836"/>
      <c r="R20" s="1835"/>
      <c r="S20" s="1836"/>
      <c r="T20" s="1835"/>
      <c r="U20" s="1836"/>
      <c r="V20" s="1835"/>
      <c r="W20" s="1838"/>
      <c r="X20" s="1844">
        <v>52</v>
      </c>
      <c r="Y20" s="1841">
        <v>281</v>
      </c>
      <c r="Z20" s="1842">
        <v>216</v>
      </c>
      <c r="AA20" s="1841">
        <v>250</v>
      </c>
      <c r="AB20" s="1835"/>
      <c r="AC20" s="1836"/>
      <c r="AD20" s="1835"/>
      <c r="AE20" s="1838"/>
      <c r="AF20" s="1840"/>
      <c r="AG20" s="1841"/>
      <c r="AH20" s="1842"/>
      <c r="AI20" s="1843"/>
      <c r="AJ20" s="1844">
        <v>86</v>
      </c>
      <c r="AK20" s="1836"/>
      <c r="AL20" s="1842">
        <v>15</v>
      </c>
      <c r="AM20" s="1836"/>
      <c r="AN20" s="1845">
        <v>72</v>
      </c>
      <c r="AO20" s="1912">
        <v>295</v>
      </c>
    </row>
    <row r="21" ht="18.25" customHeight="1">
      <c r="A21" s="1813"/>
      <c r="B21" s="1831">
        <v>44034</v>
      </c>
      <c r="C21" s="1832"/>
      <c r="D21" s="1848"/>
      <c r="E21" s="1834"/>
      <c r="F21" s="1835"/>
      <c r="G21" s="1836"/>
      <c r="H21" s="1835"/>
      <c r="I21" s="1837"/>
      <c r="J21" s="1835"/>
      <c r="K21" s="1836"/>
      <c r="L21" s="1835"/>
      <c r="M21" s="1836"/>
      <c r="N21" s="1835"/>
      <c r="O21" s="1838"/>
      <c r="P21" s="1839"/>
      <c r="Q21" s="1836"/>
      <c r="R21" s="1835"/>
      <c r="S21" s="1836"/>
      <c r="T21" s="1835"/>
      <c r="U21" s="1836"/>
      <c r="V21" s="1835"/>
      <c r="W21" s="1838"/>
      <c r="X21" s="1839"/>
      <c r="Y21" s="1836"/>
      <c r="Z21" s="1835"/>
      <c r="AA21" s="1836"/>
      <c r="AB21" s="1842">
        <v>51.3</v>
      </c>
      <c r="AC21" s="1841">
        <v>40.2</v>
      </c>
      <c r="AD21" s="1835"/>
      <c r="AE21" s="1838"/>
      <c r="AF21" s="1840">
        <v>3.171296296296297e-05</v>
      </c>
      <c r="AG21" s="1876">
        <v>6.5</v>
      </c>
      <c r="AH21" s="1842"/>
      <c r="AI21" s="1843"/>
      <c r="AJ21" s="1839"/>
      <c r="AK21" s="1836"/>
      <c r="AL21" s="1835"/>
      <c r="AM21" s="1836"/>
      <c r="AN21" s="1849"/>
      <c r="AO21" s="1877"/>
    </row>
    <row r="22" ht="18.25" customHeight="1">
      <c r="A22" s="1813"/>
      <c r="B22" s="1831">
        <v>44055</v>
      </c>
      <c r="C22" s="1832"/>
      <c r="D22" s="1848"/>
      <c r="E22" s="1834"/>
      <c r="F22" s="1835"/>
      <c r="G22" s="1836"/>
      <c r="H22" s="1835"/>
      <c r="I22" s="1837"/>
      <c r="J22" s="1835"/>
      <c r="K22" s="1836"/>
      <c r="L22" s="1835"/>
      <c r="M22" s="1836"/>
      <c r="N22" s="1835"/>
      <c r="O22" s="1838"/>
      <c r="P22" s="1839"/>
      <c r="Q22" s="1836"/>
      <c r="R22" s="1835"/>
      <c r="S22" s="1836"/>
      <c r="T22" s="1835"/>
      <c r="U22" s="1836"/>
      <c r="V22" s="1835"/>
      <c r="W22" s="1838"/>
      <c r="X22" s="1844">
        <v>58</v>
      </c>
      <c r="Y22" s="1841">
        <v>263</v>
      </c>
      <c r="Z22" s="1842">
        <v>229</v>
      </c>
      <c r="AA22" s="1841">
        <v>237</v>
      </c>
      <c r="AB22" s="1842">
        <v>49.9</v>
      </c>
      <c r="AC22" s="1841">
        <v>41.4</v>
      </c>
      <c r="AD22" s="1842">
        <v>50.5</v>
      </c>
      <c r="AE22" s="1850">
        <v>0.32</v>
      </c>
      <c r="AF22" s="1840">
        <v>3.460648148148148e-05</v>
      </c>
      <c r="AG22" s="1841"/>
      <c r="AH22" s="1842"/>
      <c r="AI22" s="1843">
        <v>0.0001701388888888889</v>
      </c>
      <c r="AJ22" s="1844">
        <v>88.5</v>
      </c>
      <c r="AK22" s="1841">
        <v>72.5</v>
      </c>
      <c r="AL22" s="1842">
        <v>11</v>
      </c>
      <c r="AM22" s="1836"/>
      <c r="AN22" s="1845">
        <v>82</v>
      </c>
      <c r="AO22" s="1912">
        <v>371</v>
      </c>
    </row>
    <row r="23" ht="18.25" customHeight="1">
      <c r="A23" s="1813"/>
      <c r="B23" s="1831">
        <v>44041</v>
      </c>
      <c r="C23" s="1832"/>
      <c r="D23" s="1848"/>
      <c r="E23" s="1834"/>
      <c r="F23" s="1835"/>
      <c r="G23" s="1836"/>
      <c r="H23" s="1835"/>
      <c r="I23" s="1837"/>
      <c r="J23" s="1835"/>
      <c r="K23" s="1836"/>
      <c r="L23" s="1835"/>
      <c r="M23" s="1836"/>
      <c r="N23" s="1835"/>
      <c r="O23" s="1838"/>
      <c r="P23" s="1844">
        <v>1</v>
      </c>
      <c r="Q23" s="1841">
        <v>3</v>
      </c>
      <c r="R23" s="1842">
        <v>3</v>
      </c>
      <c r="S23" s="1841">
        <v>2</v>
      </c>
      <c r="T23" s="1842">
        <v>1</v>
      </c>
      <c r="U23" s="1841">
        <v>0</v>
      </c>
      <c r="V23" s="1842">
        <v>2</v>
      </c>
      <c r="W23" s="1850">
        <v>12</v>
      </c>
      <c r="X23" s="1839"/>
      <c r="Y23" s="1836"/>
      <c r="Z23" s="1835"/>
      <c r="AA23" s="1836"/>
      <c r="AB23" s="1835"/>
      <c r="AC23" s="1836"/>
      <c r="AD23" s="1835"/>
      <c r="AE23" s="1838"/>
      <c r="AF23" s="1840"/>
      <c r="AG23" s="1841"/>
      <c r="AH23" s="1842"/>
      <c r="AI23" s="1843"/>
      <c r="AJ23" s="1839"/>
      <c r="AK23" s="1836"/>
      <c r="AL23" s="1835"/>
      <c r="AM23" s="1836"/>
      <c r="AN23" s="1849"/>
      <c r="AO23" s="1877"/>
    </row>
    <row r="24" ht="18.25" customHeight="1">
      <c r="A24" s="1813"/>
      <c r="B24" s="1831">
        <v>44136</v>
      </c>
      <c r="C24" s="1832"/>
      <c r="D24" s="1833">
        <v>84.90000000000001</v>
      </c>
      <c r="E24" s="1834"/>
      <c r="F24" s="1835"/>
      <c r="G24" s="1836"/>
      <c r="H24" s="1835"/>
      <c r="I24" s="1837"/>
      <c r="J24" s="1842">
        <v>31.5</v>
      </c>
      <c r="K24" s="1841">
        <v>31</v>
      </c>
      <c r="L24" s="1842">
        <v>96</v>
      </c>
      <c r="M24" s="1836"/>
      <c r="N24" s="1842">
        <v>56</v>
      </c>
      <c r="O24" s="1850">
        <v>57</v>
      </c>
      <c r="P24" s="1839"/>
      <c r="Q24" s="1836"/>
      <c r="R24" s="1835"/>
      <c r="S24" s="1836"/>
      <c r="T24" s="1835"/>
      <c r="U24" s="1836"/>
      <c r="V24" s="1835"/>
      <c r="W24" s="1838"/>
      <c r="X24" s="1839"/>
      <c r="Y24" s="1836"/>
      <c r="Z24" s="1835"/>
      <c r="AA24" s="1836"/>
      <c r="AB24" s="1835"/>
      <c r="AC24" s="1836"/>
      <c r="AD24" s="1835"/>
      <c r="AE24" s="1838"/>
      <c r="AF24" s="1840"/>
      <c r="AG24" s="1841"/>
      <c r="AH24" s="1842"/>
      <c r="AI24" s="1843"/>
      <c r="AJ24" s="1839"/>
      <c r="AK24" s="1836"/>
      <c r="AL24" s="1835"/>
      <c r="AM24" s="1836"/>
      <c r="AN24" s="1849"/>
      <c r="AO24" s="1877"/>
    </row>
    <row r="25" ht="18.25" customHeight="1">
      <c r="A25" s="1813"/>
      <c r="B25" s="1814">
        <v>44167</v>
      </c>
      <c r="C25" s="1815"/>
      <c r="D25" s="1846"/>
      <c r="E25" s="1817"/>
      <c r="F25" s="1818"/>
      <c r="G25" s="1819"/>
      <c r="H25" s="1818"/>
      <c r="I25" s="1820"/>
      <c r="J25" s="1826">
        <v>31</v>
      </c>
      <c r="K25" s="1825">
        <v>31</v>
      </c>
      <c r="L25" s="1826">
        <v>98</v>
      </c>
      <c r="M25" s="1819"/>
      <c r="N25" s="1826">
        <v>57.5</v>
      </c>
      <c r="O25" s="1857">
        <v>58.5</v>
      </c>
      <c r="P25" s="1822"/>
      <c r="Q25" s="1819"/>
      <c r="R25" s="1818"/>
      <c r="S25" s="1819"/>
      <c r="T25" s="1818"/>
      <c r="U25" s="1819"/>
      <c r="V25" s="1818"/>
      <c r="W25" s="1821"/>
      <c r="X25" s="1822"/>
      <c r="Y25" s="1819"/>
      <c r="Z25" s="1818"/>
      <c r="AA25" s="1819"/>
      <c r="AB25" s="1818"/>
      <c r="AC25" s="1819"/>
      <c r="AD25" s="1818"/>
      <c r="AE25" s="1821"/>
      <c r="AF25" s="1824"/>
      <c r="AG25" s="1825"/>
      <c r="AH25" s="1826"/>
      <c r="AI25" s="1827"/>
      <c r="AJ25" s="1822"/>
      <c r="AK25" s="1819"/>
      <c r="AL25" s="1818"/>
      <c r="AM25" s="1819"/>
      <c r="AN25" s="1828"/>
      <c r="AO25" s="1875"/>
    </row>
    <row r="26" ht="18.25" customHeight="1">
      <c r="A26" s="1861"/>
      <c r="B26" s="1862">
        <v>44209</v>
      </c>
      <c r="C26" s="1799"/>
      <c r="D26" s="1872"/>
      <c r="E26" s="1801"/>
      <c r="F26" s="1802"/>
      <c r="G26" s="1803"/>
      <c r="H26" s="1802"/>
      <c r="I26" s="1804"/>
      <c r="J26" s="1802"/>
      <c r="K26" s="1803"/>
      <c r="L26" s="1802"/>
      <c r="M26" s="1803"/>
      <c r="N26" s="1802"/>
      <c r="O26" s="1805"/>
      <c r="P26" s="1806"/>
      <c r="Q26" s="1803"/>
      <c r="R26" s="1802"/>
      <c r="S26" s="1803"/>
      <c r="T26" s="1802"/>
      <c r="U26" s="1803"/>
      <c r="V26" s="1802"/>
      <c r="W26" s="1805"/>
      <c r="X26" s="1806"/>
      <c r="Y26" s="1803"/>
      <c r="Z26" s="1802"/>
      <c r="AA26" s="1803"/>
      <c r="AB26" s="1802"/>
      <c r="AC26" s="1803"/>
      <c r="AD26" s="1802"/>
      <c r="AE26" s="1805"/>
      <c r="AF26" s="1808"/>
      <c r="AG26" s="1809"/>
      <c r="AH26" s="1810"/>
      <c r="AI26" s="1811"/>
      <c r="AJ26" s="1806"/>
      <c r="AK26" s="1803"/>
      <c r="AL26" s="1802"/>
      <c r="AM26" s="1803"/>
      <c r="AN26" s="1802"/>
      <c r="AO26" s="1802"/>
    </row>
    <row r="27" ht="18.25" customHeight="1">
      <c r="A27" s="1861"/>
      <c r="B27" s="1863">
        <v>44264</v>
      </c>
      <c r="C27" s="1832"/>
      <c r="D27" s="1833">
        <v>82.09999999999999</v>
      </c>
      <c r="E27" s="1851">
        <v>193</v>
      </c>
      <c r="F27" s="1835"/>
      <c r="G27" s="1836"/>
      <c r="H27" s="1835"/>
      <c r="I27" s="1837"/>
      <c r="J27" s="1835"/>
      <c r="K27" s="1836"/>
      <c r="L27" s="1835"/>
      <c r="M27" s="1836"/>
      <c r="N27" s="1835"/>
      <c r="O27" s="1838"/>
      <c r="P27" s="1839"/>
      <c r="Q27" s="1836"/>
      <c r="R27" s="1835"/>
      <c r="S27" s="1836"/>
      <c r="T27" s="1835"/>
      <c r="U27" s="1836"/>
      <c r="V27" s="1835"/>
      <c r="W27" s="1838"/>
      <c r="X27" s="1839"/>
      <c r="Y27" s="1836"/>
      <c r="Z27" s="1835"/>
      <c r="AA27" s="1836"/>
      <c r="AB27" s="1835"/>
      <c r="AC27" s="1836"/>
      <c r="AD27" s="1835"/>
      <c r="AE27" s="1838"/>
      <c r="AF27" s="1840"/>
      <c r="AG27" s="1841"/>
      <c r="AH27" s="1842"/>
      <c r="AI27" s="1843"/>
      <c r="AJ27" s="1839"/>
      <c r="AK27" s="1836"/>
      <c r="AL27" s="1835"/>
      <c r="AM27" s="1836"/>
      <c r="AN27" s="1835"/>
      <c r="AO27" s="1835"/>
    </row>
    <row r="28" ht="18.25" customHeight="1">
      <c r="A28" s="1861"/>
      <c r="B28" s="1863">
        <v>44276</v>
      </c>
      <c r="C28" s="1832"/>
      <c r="D28" s="1833">
        <v>83.3</v>
      </c>
      <c r="E28" s="1834"/>
      <c r="F28" s="1835"/>
      <c r="G28" s="1836"/>
      <c r="H28" s="1835"/>
      <c r="I28" s="1837"/>
      <c r="J28" s="1835"/>
      <c r="K28" s="1836"/>
      <c r="L28" s="1835"/>
      <c r="M28" s="1836"/>
      <c r="N28" s="1835"/>
      <c r="O28" s="1838"/>
      <c r="P28" s="1839"/>
      <c r="Q28" s="1836"/>
      <c r="R28" s="1835"/>
      <c r="S28" s="1836"/>
      <c r="T28" s="1835"/>
      <c r="U28" s="1836"/>
      <c r="V28" s="1835"/>
      <c r="W28" s="1838"/>
      <c r="X28" s="1839"/>
      <c r="Y28" s="1836"/>
      <c r="Z28" s="1835"/>
      <c r="AA28" s="1836"/>
      <c r="AB28" s="1835"/>
      <c r="AC28" s="1836"/>
      <c r="AD28" s="1835"/>
      <c r="AE28" s="1838"/>
      <c r="AF28" s="1840"/>
      <c r="AG28" s="1841"/>
      <c r="AH28" s="1842"/>
      <c r="AI28" s="1843"/>
      <c r="AJ28" s="1839"/>
      <c r="AK28" s="1836"/>
      <c r="AL28" s="1835"/>
      <c r="AM28" s="1836"/>
      <c r="AN28" s="1835"/>
      <c r="AO28" s="1835"/>
    </row>
    <row r="29" ht="18.25" customHeight="1">
      <c r="A29" s="1861"/>
      <c r="B29" s="1863">
        <v>44283</v>
      </c>
      <c r="C29" s="1832"/>
      <c r="D29" s="1848"/>
      <c r="E29" s="1834"/>
      <c r="F29" s="1835"/>
      <c r="G29" s="1836"/>
      <c r="H29" s="1835"/>
      <c r="I29" s="1837"/>
      <c r="J29" s="1835"/>
      <c r="K29" s="1836"/>
      <c r="L29" s="1835"/>
      <c r="M29" s="1836"/>
      <c r="N29" s="1835"/>
      <c r="O29" s="1838"/>
      <c r="P29" s="1839"/>
      <c r="Q29" s="1836"/>
      <c r="R29" s="1835"/>
      <c r="S29" s="1836"/>
      <c r="T29" s="1835"/>
      <c r="U29" s="1836"/>
      <c r="V29" s="1835"/>
      <c r="W29" s="1838"/>
      <c r="X29" s="1839"/>
      <c r="Y29" s="1841">
        <v>256</v>
      </c>
      <c r="Z29" s="1842">
        <v>196</v>
      </c>
      <c r="AA29" s="1836"/>
      <c r="AB29" s="1842">
        <v>46.7</v>
      </c>
      <c r="AC29" s="1841">
        <v>43.8</v>
      </c>
      <c r="AD29" s="1835"/>
      <c r="AE29" s="1838"/>
      <c r="AF29" s="1840">
        <v>3.321759259259259e-05</v>
      </c>
      <c r="AG29" s="1841"/>
      <c r="AH29" s="1842"/>
      <c r="AI29" s="1843">
        <v>0.0001945601851851852</v>
      </c>
      <c r="AJ29" s="1844">
        <v>90</v>
      </c>
      <c r="AK29" s="1841">
        <v>65</v>
      </c>
      <c r="AL29" s="1842">
        <v>10</v>
      </c>
      <c r="AM29" s="1841">
        <v>82.5</v>
      </c>
      <c r="AN29" s="1842">
        <v>82.5</v>
      </c>
      <c r="AO29" s="1835"/>
    </row>
    <row r="30" ht="18.25" customHeight="1">
      <c r="A30" s="1861"/>
      <c r="B30" s="1863"/>
      <c r="C30" s="1832"/>
      <c r="D30" s="1848"/>
      <c r="E30" s="1834"/>
      <c r="F30" s="1835"/>
      <c r="G30" s="1836"/>
      <c r="H30" s="1835"/>
      <c r="I30" s="1837"/>
      <c r="J30" s="1835"/>
      <c r="K30" s="1836"/>
      <c r="L30" s="1835"/>
      <c r="M30" s="1836"/>
      <c r="N30" s="1835"/>
      <c r="O30" s="1838"/>
      <c r="P30" s="1839"/>
      <c r="Q30" s="1836"/>
      <c r="R30" s="1835"/>
      <c r="S30" s="1836"/>
      <c r="T30" s="1835"/>
      <c r="U30" s="1836"/>
      <c r="V30" s="1835"/>
      <c r="W30" s="1838"/>
      <c r="X30" s="1839"/>
      <c r="Y30" s="1836"/>
      <c r="Z30" s="1835"/>
      <c r="AA30" s="1836"/>
      <c r="AB30" s="1835"/>
      <c r="AC30" s="1836"/>
      <c r="AD30" s="1835"/>
      <c r="AE30" s="1838"/>
      <c r="AF30" s="1840"/>
      <c r="AG30" s="1841"/>
      <c r="AH30" s="1842"/>
      <c r="AI30" s="1843"/>
      <c r="AJ30" s="1839"/>
      <c r="AK30" s="1836"/>
      <c r="AL30" s="1835"/>
      <c r="AM30" s="1836"/>
      <c r="AN30" s="1835"/>
      <c r="AO30" s="1835"/>
    </row>
    <row r="31" ht="18.25" customHeight="1">
      <c r="A31" s="1861"/>
      <c r="B31" s="1863"/>
      <c r="C31" s="1832"/>
      <c r="D31" s="1848"/>
      <c r="E31" s="1834"/>
      <c r="F31" s="1835"/>
      <c r="G31" s="1836"/>
      <c r="H31" s="1835"/>
      <c r="I31" s="1837"/>
      <c r="J31" s="1835"/>
      <c r="K31" s="1836"/>
      <c r="L31" s="1835"/>
      <c r="M31" s="1836"/>
      <c r="N31" s="1835"/>
      <c r="O31" s="1838"/>
      <c r="P31" s="1839"/>
      <c r="Q31" s="1836"/>
      <c r="R31" s="1835"/>
      <c r="S31" s="1836"/>
      <c r="T31" s="1835"/>
      <c r="U31" s="1836"/>
      <c r="V31" s="1835"/>
      <c r="W31" s="1838"/>
      <c r="X31" s="1839"/>
      <c r="Y31" s="1836"/>
      <c r="Z31" s="1835"/>
      <c r="AA31" s="1836"/>
      <c r="AB31" s="1835"/>
      <c r="AC31" s="1836"/>
      <c r="AD31" s="1835"/>
      <c r="AE31" s="1838"/>
      <c r="AF31" s="1840"/>
      <c r="AG31" s="1841"/>
      <c r="AH31" s="1842"/>
      <c r="AI31" s="1843"/>
      <c r="AJ31" s="1839"/>
      <c r="AK31" s="1836"/>
      <c r="AL31" s="1835"/>
      <c r="AM31" s="1836"/>
      <c r="AN31" s="1835"/>
      <c r="AO31" s="1835"/>
    </row>
    <row r="32" ht="18.25" customHeight="1">
      <c r="A32" t="s" s="1864">
        <v>460</v>
      </c>
      <c r="B32" s="1865"/>
      <c r="C32" s="1866"/>
      <c r="D32" s="1842">
        <f>MAX(D4:D30)</f>
        <v>84.90000000000001</v>
      </c>
      <c r="E32" s="1841">
        <f>MAX(E4:E30)</f>
        <v>193</v>
      </c>
      <c r="F32" s="1842">
        <f>MAX(F4:F30)</f>
        <v>46.5</v>
      </c>
      <c r="G32" s="1841">
        <f>MAX(G4:G30)</f>
        <v>5.2</v>
      </c>
      <c r="H32" s="1842">
        <f>MAX(H4:H30)</f>
        <v>80</v>
      </c>
      <c r="I32" s="1852">
        <f>MAX(I4:I30)</f>
        <v>0.064</v>
      </c>
      <c r="J32" s="1842">
        <f>MAX(J4:J30)</f>
        <v>31.5</v>
      </c>
      <c r="K32" s="1841">
        <f>MAX(K4:K30)</f>
        <v>31</v>
      </c>
      <c r="L32" s="1842">
        <f>MAX(L4:L30)</f>
        <v>98</v>
      </c>
      <c r="M32" s="1841">
        <f>MAX(M4:M30)</f>
        <v>78</v>
      </c>
      <c r="N32" s="1842">
        <f>MAX(N4:N30)</f>
        <v>57.5</v>
      </c>
      <c r="O32" s="1841">
        <f>MAX(O4:O30)</f>
        <v>58.5</v>
      </c>
      <c r="P32" s="1842">
        <f>MAX(P4:P30)</f>
        <v>2</v>
      </c>
      <c r="Q32" s="1841">
        <f>MAX(Q4:Q30)</f>
        <v>3</v>
      </c>
      <c r="R32" s="1842">
        <f>MAX(R4:R30)</f>
        <v>3</v>
      </c>
      <c r="S32" s="1841">
        <f>MAX(S4:S30)</f>
        <v>3</v>
      </c>
      <c r="T32" s="1842">
        <f>MAX(T4:T30)</f>
        <v>2</v>
      </c>
      <c r="U32" s="1841">
        <f>MAX(U4:U30)</f>
        <v>2</v>
      </c>
      <c r="V32" s="1842">
        <f>MAX(V4:V30)</f>
        <v>2</v>
      </c>
      <c r="W32" s="1841">
        <f>MAX(W4:W30)</f>
        <v>17</v>
      </c>
      <c r="X32" s="1842">
        <f>MAX(X4:X30)</f>
        <v>58</v>
      </c>
      <c r="Y32" s="1841">
        <f>MAX(Y4:Y30)</f>
        <v>281</v>
      </c>
      <c r="Z32" s="1842">
        <f>MAX(Z4:Z30)</f>
        <v>229</v>
      </c>
      <c r="AA32" s="1841">
        <f>MAX(AA4:AA30)</f>
        <v>250</v>
      </c>
      <c r="AB32" s="1842">
        <f>MAX(AB4:AB30)</f>
        <v>51.6</v>
      </c>
      <c r="AC32" s="1841">
        <f>MAX(AC4:AC30)</f>
        <v>43.8</v>
      </c>
      <c r="AD32" s="1842">
        <f>MAX(AD4:AD30)</f>
        <v>50.5</v>
      </c>
      <c r="AE32" s="1841">
        <f>MIN(AE4:AE31)</f>
        <v>0.32</v>
      </c>
      <c r="AF32" s="1867">
        <v>3.171296296296297e-05</v>
      </c>
      <c r="AG32" s="1841">
        <f>MAX(AG4:AG30)</f>
        <v>7</v>
      </c>
      <c r="AH32" s="1842">
        <f>MAX(AH4:AH30)</f>
        <v>0</v>
      </c>
      <c r="AI32" s="1868">
        <v>0.0001701388888888889</v>
      </c>
      <c r="AJ32" s="1842">
        <f>MAX(AJ4:AJ30)</f>
        <v>90</v>
      </c>
      <c r="AK32" s="1841">
        <f>MAX(AK4:AK30)</f>
        <v>72.5</v>
      </c>
      <c r="AL32" s="1842">
        <f>MAX(AL4:AL30)</f>
        <v>15</v>
      </c>
      <c r="AM32" s="1841">
        <f>MAX(AM4:AM30)</f>
        <v>118</v>
      </c>
      <c r="AN32" s="1842">
        <f>MAX(AN4:AN30)</f>
        <v>85</v>
      </c>
      <c r="AO32" s="1842">
        <f>MAX(AO4:AO30)</f>
        <v>371</v>
      </c>
    </row>
  </sheetData>
  <mergeCells count="8">
    <mergeCell ref="A1:AO1"/>
    <mergeCell ref="E2:O2"/>
    <mergeCell ref="P2:W2"/>
    <mergeCell ref="X2:AE2"/>
    <mergeCell ref="AF2:AI2"/>
    <mergeCell ref="A4:A30"/>
    <mergeCell ref="A32:B32"/>
    <mergeCell ref="AJ2:AO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O32"/>
  <sheetViews>
    <sheetView workbookViewId="0" showGridLines="0" defaultGridColor="1">
      <pane topLeftCell="C3" xSplit="2" ySplit="2" activePane="bottomRight" state="frozen"/>
    </sheetView>
  </sheetViews>
  <sheetFormatPr defaultColWidth="16.3333" defaultRowHeight="13.9" customHeight="1" outlineLevelRow="0" outlineLevelCol="0"/>
  <cols>
    <col min="1" max="1" width="16.3516" style="1549" customWidth="1"/>
    <col min="2" max="2" width="17.2266" style="1549" customWidth="1"/>
    <col min="3" max="15" width="16.3516" style="1549" customWidth="1"/>
    <col min="16" max="16384" width="16.3516" style="1549" customWidth="1"/>
  </cols>
  <sheetData>
    <row r="1" ht="49.15" customHeight="1">
      <c r="A1" s="1550"/>
      <c r="B1" t="s" s="1551">
        <v>375</v>
      </c>
      <c r="C1" t="s" s="1552">
        <v>244</v>
      </c>
      <c r="D1" t="s" s="1553">
        <v>40</v>
      </c>
      <c r="E1" t="s" s="1553">
        <v>226</v>
      </c>
      <c r="F1" t="s" s="1553">
        <v>51</v>
      </c>
      <c r="G1" t="s" s="1553">
        <v>228</v>
      </c>
      <c r="H1" t="s" s="1553">
        <v>36</v>
      </c>
      <c r="I1" t="s" s="1553">
        <v>52</v>
      </c>
      <c r="J1" t="s" s="1554">
        <v>46</v>
      </c>
      <c r="K1" t="s" s="1555">
        <v>376</v>
      </c>
      <c r="L1" t="s" s="1556">
        <v>377</v>
      </c>
      <c r="M1" t="s" s="1557">
        <v>306</v>
      </c>
      <c r="N1" t="s" s="1558">
        <v>307</v>
      </c>
      <c r="O1" t="s" s="1559">
        <v>308</v>
      </c>
    </row>
    <row r="2" ht="27.9" customHeight="1">
      <c r="A2" t="s" s="1560">
        <v>33</v>
      </c>
      <c r="B2" t="s" s="1561">
        <v>108</v>
      </c>
      <c r="C2" t="s" s="1562">
        <v>109</v>
      </c>
      <c r="D2" t="s" s="1563">
        <v>109</v>
      </c>
      <c r="E2" t="s" s="1563">
        <v>109</v>
      </c>
      <c r="F2" t="s" s="1563">
        <v>109</v>
      </c>
      <c r="G2" t="s" s="1563">
        <v>109</v>
      </c>
      <c r="H2" t="s" s="1563">
        <v>109</v>
      </c>
      <c r="I2" t="s" s="1563">
        <v>266</v>
      </c>
      <c r="J2" t="s" s="1564">
        <v>109</v>
      </c>
      <c r="K2" t="s" s="1565">
        <v>378</v>
      </c>
      <c r="L2" s="1566"/>
      <c r="M2" s="1566"/>
      <c r="N2" s="1567"/>
      <c r="O2" s="1568"/>
    </row>
    <row r="3" ht="21.25" customHeight="1">
      <c r="A3" t="s" s="1569">
        <v>56</v>
      </c>
      <c r="B3" s="1570">
        <f>((C3*2)+G3+(D3*2))/((J3*2.5)+(E3*1.5)+(F3*2.5))</f>
      </c>
      <c r="C3" s="1571">
        <f>'Statistik Vorrunde - Tabelle 2'!T3+'Statistik Vorrunde - Tabelle 2'!AC3+'Statistik Vorrunde - Tabelle 2'!AL3+'Statistik Vorrunde - Tabelle 2'!AU3+'Statistik Vorrunde - Tabelle 2'!BD3</f>
        <v>0</v>
      </c>
      <c r="D3" s="1572">
        <f>'Statistik Vorrunde - Tabelle 2'!S3+'Statistik Vorrunde - Tabelle 2'!AB3+'Statistik Vorrunde - Tabelle 2'!AK3+'Statistik Vorrunde - Tabelle 2'!AT3+'Statistik Vorrunde - Tabelle 2'!BC3</f>
        <v>0</v>
      </c>
      <c r="E3" s="1572">
        <f>'Statistik Vorrunde - Tabelle 2'!U3+'Statistik Vorrunde - Tabelle 2'!AD3+'Statistik Vorrunde - Tabelle 2'!AM3+'Statistik Vorrunde - Tabelle 2'!AV3+'Statistik Vorrunde - Tabelle 2'!BE3</f>
        <v>0</v>
      </c>
      <c r="F3" s="1572">
        <f>'Statistik Vorrunde - Tabelle 2'!V3+'Statistik Vorrunde - Tabelle 2'!AE3+'Statistik Vorrunde - Tabelle 2'!AN3+'Statistik Vorrunde - Tabelle 2'!AW3+'Statistik Vorrunde - Tabelle 2'!BF3</f>
        <v>0</v>
      </c>
      <c r="G3" s="1572">
        <f>'Statistik Vorrunde - Tabelle 2'!W3+'Statistik Vorrunde - Tabelle 2'!AF3+'Statistik Vorrunde - Tabelle 2'!AO3+'Statistik Vorrunde - Tabelle 2'!AX3+'Statistik Vorrunde - Tabelle 2'!BG3</f>
        <v>0</v>
      </c>
      <c r="H3" s="1573">
        <f>'Statistik Vorrunde - Tabelle 2'!X3+'Statistik Vorrunde - Tabelle 2'!AG3+'Statistik Vorrunde - Tabelle 2'!AP3+'Statistik Vorrunde - Tabelle 2'!AY3+'Statistik Vorrunde - Tabelle 2'!BH3</f>
        <v>0</v>
      </c>
      <c r="I3" s="1574"/>
      <c r="J3" s="1575">
        <f>'Statistik Vorrunde - Tabelle 2'!AA3+'Statistik Vorrunde - Tabelle 2'!AJ3+'Statistik Vorrunde - Tabelle 2'!AS3+'Statistik Vorrunde - Tabelle 2'!BB3+'Statistik Vorrunde - Tabelle 2'!BK3</f>
        <v>0</v>
      </c>
      <c r="K3" s="1576"/>
      <c r="L3" s="952"/>
      <c r="M3" s="1577"/>
      <c r="N3" s="1578"/>
      <c r="O3" s="1579"/>
    </row>
    <row r="4" ht="21.25" customHeight="1">
      <c r="A4" t="s" s="1580">
        <v>55</v>
      </c>
      <c r="B4" s="1581">
        <f>((C4*2)+G4+(D4*2))/((J4*2.5)+(E4*1.5)+(F4*2.5))</f>
        <v>1</v>
      </c>
      <c r="C4" s="1582">
        <f>'Statistik Vorrunde - Tabelle 2'!T4+'Statistik Vorrunde - Tabelle 2'!AC4+'Statistik Vorrunde - Tabelle 2'!AL4+'Statistik Vorrunde - Tabelle 2'!AU4+'Statistik Vorrunde - Tabelle 2'!BD4</f>
        <v>0</v>
      </c>
      <c r="D4" s="246">
        <f>'Statistik Vorrunde - Tabelle 2'!S4+'Statistik Vorrunde - Tabelle 2'!AB4+'Statistik Vorrunde - Tabelle 2'!AK4+'Statistik Vorrunde - Tabelle 2'!AT4+'Statistik Vorrunde - Tabelle 2'!BC4</f>
        <v>7</v>
      </c>
      <c r="E4" s="246">
        <f>'Statistik Vorrunde - Tabelle 2'!U4+'Statistik Vorrunde - Tabelle 2'!AD4+'Statistik Vorrunde - Tabelle 2'!AM4+'Statistik Vorrunde - Tabelle 2'!AV4+'Statistik Vorrunde - Tabelle 2'!BE4</f>
        <v>4</v>
      </c>
      <c r="F4" s="246">
        <f>'Statistik Vorrunde - Tabelle 2'!V4+'Statistik Vorrunde - Tabelle 2'!AE4+'Statistik Vorrunde - Tabelle 2'!AN4+'Statistik Vorrunde - Tabelle 2'!AW4+'Statistik Vorrunde - Tabelle 2'!BF4</f>
        <v>1</v>
      </c>
      <c r="G4" s="246">
        <f>'Statistik Vorrunde - Tabelle 2'!W4+'Statistik Vorrunde - Tabelle 2'!AF4+'Statistik Vorrunde - Tabelle 2'!AO4+'Statistik Vorrunde - Tabelle 2'!AX4+'Statistik Vorrunde - Tabelle 2'!BG4</f>
        <v>2</v>
      </c>
      <c r="H4" s="1583">
        <f>'Statistik Vorrunde - Tabelle 2'!X4+'Statistik Vorrunde - Tabelle 2'!AG4+'Statistik Vorrunde - Tabelle 2'!AP4+'Statistik Vorrunde - Tabelle 2'!AY4+'Statistik Vorrunde - Tabelle 2'!BH4</f>
        <v>2</v>
      </c>
      <c r="I4" s="1584"/>
      <c r="J4" s="1585">
        <f>'Statistik Vorrunde - Tabelle 2'!AA4+'Statistik Vorrunde - Tabelle 2'!AJ4+'Statistik Vorrunde - Tabelle 2'!AS4+'Statistik Vorrunde - Tabelle 2'!BB4+'Statistik Vorrunde - Tabelle 2'!BK4</f>
        <v>3</v>
      </c>
      <c r="K4" s="1586">
        <v>1</v>
      </c>
      <c r="L4" s="926">
        <f>(('Statistik Vorrunde - Tabelle 2'!AC4*2)+'Statistik Vorrunde - Tabelle 2'!AF4+('Statistik Vorrunde - Tabelle 2'!AB4*2))/(('Statistik Vorrunde - Tabelle 2'!AJ4*2.5)+('Statistik Vorrunde - Tabelle 2'!AD4*1.5)+('Statistik Vorrunde - Tabelle 2'!AE4*2.5))</f>
        <v>1.6</v>
      </c>
      <c r="M4" s="1587">
        <v>1</v>
      </c>
      <c r="N4" s="424">
        <f>(('Statistik Vorrunde - Tabelle 2'!AU4*2)+'Statistik Vorrunde - Tabelle 2'!AX4+('Statistik Vorrunde - Tabelle 2'!AT4*2))/(('Statistik Vorrunde - Tabelle 2'!BB4*2.5)+('Statistik Vorrunde - Tabelle 2'!AV4*1.5)+('Statistik Vorrunde - Tabelle 2'!AW4*2.5))</f>
        <v>0.8</v>
      </c>
      <c r="O4" s="1588">
        <f>(('Statistik Vorrunde - Tabelle 2'!BD4*2)+'Statistik Vorrunde - Tabelle 2'!BG4+('Statistik Vorrunde - Tabelle 2'!BC4*2))/(('Statistik Vorrunde - Tabelle 2'!BK4*2.5)+('Statistik Vorrunde - Tabelle 2'!BE4*1.5)+('Statistik Vorrunde - Tabelle 2'!BF4*2.5))</f>
        <v>0.705882352941176</v>
      </c>
    </row>
    <row r="5" ht="21.25" customHeight="1">
      <c r="A5" t="s" s="1589">
        <v>54</v>
      </c>
      <c r="B5" s="1590">
        <f>((C5*2)+G5+(D5*2))/((J5*2.5)+(E5*1.5)+(F5*2.5))</f>
        <v>1.62886597938144</v>
      </c>
      <c r="C5" s="1591">
        <f>'Statistik Vorrunde - Tabelle 2'!T5+'Statistik Vorrunde - Tabelle 2'!AC5+'Statistik Vorrunde - Tabelle 2'!AL5+'Statistik Vorrunde - Tabelle 2'!AU5+'Statistik Vorrunde - Tabelle 2'!BD5</f>
        <v>5</v>
      </c>
      <c r="D5" s="264">
        <f>'Statistik Vorrunde - Tabelle 2'!S5+'Statistik Vorrunde - Tabelle 2'!AB5+'Statistik Vorrunde - Tabelle 2'!AK5+'Statistik Vorrunde - Tabelle 2'!AT5+'Statistik Vorrunde - Tabelle 2'!BC5</f>
        <v>24</v>
      </c>
      <c r="E5" s="264">
        <f>'Statistik Vorrunde - Tabelle 2'!U5+'Statistik Vorrunde - Tabelle 2'!AD5+'Statistik Vorrunde - Tabelle 2'!AM5+'Statistik Vorrunde - Tabelle 2'!AV5+'Statistik Vorrunde - Tabelle 2'!BE5</f>
        <v>14</v>
      </c>
      <c r="F5" s="264">
        <f>'Statistik Vorrunde - Tabelle 2'!V5+'Statistik Vorrunde - Tabelle 2'!AE5+'Statistik Vorrunde - Tabelle 2'!AN5+'Statistik Vorrunde - Tabelle 2'!AW5+'Statistik Vorrunde - Tabelle 2'!BF5</f>
        <v>1</v>
      </c>
      <c r="G5" s="264">
        <f>'Statistik Vorrunde - Tabelle 2'!W5+'Statistik Vorrunde - Tabelle 2'!AF5+'Statistik Vorrunde - Tabelle 2'!AO5+'Statistik Vorrunde - Tabelle 2'!AX5+'Statistik Vorrunde - Tabelle 2'!BG5</f>
        <v>21</v>
      </c>
      <c r="H5" s="1583">
        <f>'Statistik Vorrunde - Tabelle 2'!X5+'Statistik Vorrunde - Tabelle 2'!AG5+'Statistik Vorrunde - Tabelle 2'!AP5+'Statistik Vorrunde - Tabelle 2'!AY5+'Statistik Vorrunde - Tabelle 2'!BH5</f>
        <v>16</v>
      </c>
      <c r="I5" s="1453"/>
      <c r="J5" s="1592">
        <f>'Statistik Vorrunde - Tabelle 2'!AA5+'Statistik Vorrunde - Tabelle 2'!AJ5+'Statistik Vorrunde - Tabelle 2'!AS5+'Statistik Vorrunde - Tabelle 2'!BB5+'Statistik Vorrunde - Tabelle 2'!BK5</f>
        <v>10</v>
      </c>
      <c r="K5" s="1593">
        <f>(('Statistik Vorrunde - Tabelle 2'!T5*2)+'Statistik Vorrunde - Tabelle 2'!W5+('Statistik Vorrunde - Tabelle 2'!S5*2))/(('Statistik Vorrunde - Tabelle 2'!AA5*2.5)+('Statistik Vorrunde - Tabelle 2'!U5*1.5)+('Statistik Vorrunde - Tabelle 2'!V5*2.5))</f>
        <v>1.54545454545455</v>
      </c>
      <c r="L5" s="1577">
        <f>(('Statistik Vorrunde - Tabelle 2'!AC5*2)+'Statistik Vorrunde - Tabelle 2'!AF5+('Statistik Vorrunde - Tabelle 2'!AB5*2))/(('Statistik Vorrunde - Tabelle 2'!AJ5*2.5)+('Statistik Vorrunde - Tabelle 2'!AD5*1.5)+('Statistik Vorrunde - Tabelle 2'!AE5*2.5))</f>
        <v>2.125</v>
      </c>
      <c r="M5" s="952">
        <f>(('Statistik Vorrunde - Tabelle 2'!AL5*2)+'Statistik Vorrunde - Tabelle 2'!AO5+('Statistik Vorrunde - Tabelle 2'!AK5*2))/(('Statistik Vorrunde - Tabelle 2'!AS5*2.5)+('Statistik Vorrunde - Tabelle 2'!AM5*1.5)+('Statistik Vorrunde - Tabelle 2'!AN5*2.5))</f>
        <v>1.58620689655172</v>
      </c>
      <c r="N5" s="914">
        <f>(('Statistik Vorrunde - Tabelle 2'!AU5*2)+'Statistik Vorrunde - Tabelle 2'!AX5+('Statistik Vorrunde - Tabelle 2'!AT5*2))/(('Statistik Vorrunde - Tabelle 2'!BB5*2.5)+('Statistik Vorrunde - Tabelle 2'!AV5*1.5)+('Statistik Vorrunde - Tabelle 2'!AW5*2.5))</f>
        <v>3.09090909090909</v>
      </c>
      <c r="O5" s="1594">
        <f>(('Statistik Vorrunde - Tabelle 2'!BD5*2)+'Statistik Vorrunde - Tabelle 2'!BG5+('Statistik Vorrunde - Tabelle 2'!BC5*2))/(('Statistik Vorrunde - Tabelle 2'!BK5*2.5)+('Statistik Vorrunde - Tabelle 2'!BE5*1.5)+('Statistik Vorrunde - Tabelle 2'!BF5*2.5))</f>
        <v>0.526315789473684</v>
      </c>
    </row>
    <row r="6" ht="21.25" customHeight="1">
      <c r="A6" t="s" s="1580">
        <v>61</v>
      </c>
      <c r="B6" s="1581">
        <f>((C6*2)+G6+(D6*2))/((J6*2.5)+(E6*1.5)+(F6*2.5))</f>
        <v>2</v>
      </c>
      <c r="C6" s="1582">
        <f>'Statistik Vorrunde - Tabelle 2'!T6+'Statistik Vorrunde - Tabelle 2'!AC6+'Statistik Vorrunde - Tabelle 2'!AL6+'Statistik Vorrunde - Tabelle 2'!AU6+'Statistik Vorrunde - Tabelle 2'!BD6</f>
        <v>7</v>
      </c>
      <c r="D6" s="246">
        <f>'Statistik Vorrunde - Tabelle 2'!S6+'Statistik Vorrunde - Tabelle 2'!AB6+'Statistik Vorrunde - Tabelle 2'!AK6+'Statistik Vorrunde - Tabelle 2'!AT6+'Statistik Vorrunde - Tabelle 2'!BC6</f>
        <v>8</v>
      </c>
      <c r="E6" s="246">
        <f>'Statistik Vorrunde - Tabelle 2'!U6+'Statistik Vorrunde - Tabelle 2'!AD6+'Statistik Vorrunde - Tabelle 2'!AM6+'Statistik Vorrunde - Tabelle 2'!AV6+'Statistik Vorrunde - Tabelle 2'!BE6</f>
        <v>7</v>
      </c>
      <c r="F6" s="246">
        <f>'Statistik Vorrunde - Tabelle 2'!V6+'Statistik Vorrunde - Tabelle 2'!AE6+'Statistik Vorrunde - Tabelle 2'!AN6+'Statistik Vorrunde - Tabelle 2'!AW6+'Statistik Vorrunde - Tabelle 2'!BF6</f>
        <v>3</v>
      </c>
      <c r="G6" s="246">
        <f>'Statistik Vorrunde - Tabelle 2'!W6+'Statistik Vorrunde - Tabelle 2'!AF6+'Statistik Vorrunde - Tabelle 2'!AO6+'Statistik Vorrunde - Tabelle 2'!AX6+'Statistik Vorrunde - Tabelle 2'!BG6</f>
        <v>11</v>
      </c>
      <c r="H6" s="1583">
        <f>'Statistik Vorrunde - Tabelle 2'!X6+'Statistik Vorrunde - Tabelle 2'!AG6+'Statistik Vorrunde - Tabelle 2'!AP6+'Statistik Vorrunde - Tabelle 2'!AY6+'Statistik Vorrunde - Tabelle 2'!BH6</f>
        <v>10</v>
      </c>
      <c r="I6" s="1595"/>
      <c r="J6" s="1585">
        <f>'Statistik Vorrunde - Tabelle 2'!AA6+'Statistik Vorrunde - Tabelle 2'!AJ6+'Statistik Vorrunde - Tabelle 2'!AS6+'Statistik Vorrunde - Tabelle 2'!BB6+'Statistik Vorrunde - Tabelle 2'!BK6</f>
        <v>1</v>
      </c>
      <c r="K6" s="1586">
        <f>(('Statistik Vorrunde - Tabelle 2'!T6*2)+'Statistik Vorrunde - Tabelle 2'!W6+('Statistik Vorrunde - Tabelle 2'!S6*2))/(('Statistik Vorrunde - Tabelle 2'!AA6*2.5)+('Statistik Vorrunde - Tabelle 2'!U6*1.5)+('Statistik Vorrunde - Tabelle 2'!V6*2.5))</f>
        <v>1.47368421052632</v>
      </c>
      <c r="L6" s="1587">
        <f>(('Statistik Vorrunde - Tabelle 2'!AC6*2)+'Statistik Vorrunde - Tabelle 2'!AF6+('Statistik Vorrunde - Tabelle 2'!AB6*2))/(('Statistik Vorrunde - Tabelle 2'!AJ6*2.5)+('Statistik Vorrunde - Tabelle 2'!AD6*1.5)+('Statistik Vorrunde - Tabelle 2'!AE6*2.5))</f>
        <v>3.09090909090909</v>
      </c>
      <c r="M6" s="1596">
        <f>(('Statistik Vorrunde - Tabelle 2'!AL6*2)+'Statistik Vorrunde - Tabelle 2'!AO6+('Statistik Vorrunde - Tabelle 2'!AK6*2))/(('Statistik Vorrunde - Tabelle 2'!AS6*2.5)+('Statistik Vorrunde - Tabelle 2'!AM6*1.5)+('Statistik Vorrunde - Tabelle 2'!AN6*2.5))</f>
        <v>2.66666666666667</v>
      </c>
      <c r="N6" s="429">
        <f>(('Statistik Vorrunde - Tabelle 2'!AU6*2)+'Statistik Vorrunde - Tabelle 2'!AX6+('Statistik Vorrunde - Tabelle 2'!AT6*2))/(('Statistik Vorrunde - Tabelle 2'!BB6*2.5)+('Statistik Vorrunde - Tabelle 2'!AV6*1.5)+('Statistik Vorrunde - Tabelle 2'!AW6*2.5))</f>
        <v>1.5</v>
      </c>
      <c r="O6" s="1597"/>
    </row>
    <row r="7" ht="21.25" customHeight="1">
      <c r="A7" t="s" s="1598">
        <v>60</v>
      </c>
      <c r="B7" s="1590">
        <f>((C7*2)+G7+(D7*2))/((J7*2.5)+(E7*1.5)+(F7*2.5))</f>
        <v>1.01754385964912</v>
      </c>
      <c r="C7" s="1591">
        <f>'Statistik Vorrunde - Tabelle 2'!T7+'Statistik Vorrunde - Tabelle 2'!AC7+'Statistik Vorrunde - Tabelle 2'!AL7+'Statistik Vorrunde - Tabelle 2'!AU7+'Statistik Vorrunde - Tabelle 2'!BD7</f>
        <v>2</v>
      </c>
      <c r="D7" s="264">
        <f>'Statistik Vorrunde - Tabelle 2'!S7+'Statistik Vorrunde - Tabelle 2'!AB7+'Statistik Vorrunde - Tabelle 2'!AK7+'Statistik Vorrunde - Tabelle 2'!AT7+'Statistik Vorrunde - Tabelle 2'!BC7</f>
        <v>7</v>
      </c>
      <c r="E7" s="264">
        <f>'Statistik Vorrunde - Tabelle 2'!U7+'Statistik Vorrunde - Tabelle 2'!AD7+'Statistik Vorrunde - Tabelle 2'!AM7+'Statistik Vorrunde - Tabelle 2'!AV7+'Statistik Vorrunde - Tabelle 2'!BE7</f>
        <v>9</v>
      </c>
      <c r="F7" s="264">
        <f>'Statistik Vorrunde - Tabelle 2'!V7+'Statistik Vorrunde - Tabelle 2'!AE7+'Statistik Vorrunde - Tabelle 2'!AN7+'Statistik Vorrunde - Tabelle 2'!AW7+'Statistik Vorrunde - Tabelle 2'!BF7</f>
        <v>2</v>
      </c>
      <c r="G7" s="264">
        <f>'Statistik Vorrunde - Tabelle 2'!W7+'Statistik Vorrunde - Tabelle 2'!AF7+'Statistik Vorrunde - Tabelle 2'!AO7+'Statistik Vorrunde - Tabelle 2'!AX7+'Statistik Vorrunde - Tabelle 2'!BG7</f>
        <v>11</v>
      </c>
      <c r="H7" s="1583">
        <f>'Statistik Vorrunde - Tabelle 2'!X7+'Statistik Vorrunde - Tabelle 2'!AG7+'Statistik Vorrunde - Tabelle 2'!AP7+'Statistik Vorrunde - Tabelle 2'!AY7+'Statistik Vorrunde - Tabelle 2'!BH7</f>
        <v>10</v>
      </c>
      <c r="I7" s="1599">
        <f>(('Statistik Vorrunde - Tabelle 2'!Z7+'Statistik Vorrunde - Tabelle 2'!AI7+'Statistik Vorrunde - Tabelle 2'!AR7+'Statistik Vorrunde - Tabelle 2'!BA7)*100%)/('Statistik Vorrunde - Tabelle 2'!Y7+'Statistik Vorrunde - Tabelle 2'!AH7+'Statistik Vorrunde - Tabelle 2'!AQ7+'Statistik Vorrunde - Tabelle 2'!AZ7)</f>
        <v>0</v>
      </c>
      <c r="J7" s="1592">
        <f>'Statistik Vorrunde - Tabelle 2'!AA7+'Statistik Vorrunde - Tabelle 2'!AJ7+'Statistik Vorrunde - Tabelle 2'!AS7+'Statistik Vorrunde - Tabelle 2'!BB7+'Statistik Vorrunde - Tabelle 2'!BK7</f>
        <v>4</v>
      </c>
      <c r="K7" s="1593">
        <f>(('Statistik Vorrunde - Tabelle 2'!T7*2)+'Statistik Vorrunde - Tabelle 2'!W7+('Statistik Vorrunde - Tabelle 2'!S7*2))/(('Statistik Vorrunde - Tabelle 2'!AA7*2.5)+('Statistik Vorrunde - Tabelle 2'!U7*1.5)+('Statistik Vorrunde - Tabelle 2'!V7*2.5))</f>
        <v>0.923076923076923</v>
      </c>
      <c r="L7" s="1577">
        <f>(('Statistik Vorrunde - Tabelle 2'!AC7*2)+'Statistik Vorrunde - Tabelle 2'!AF7+('Statistik Vorrunde - Tabelle 2'!AB7*2))/(('Statistik Vorrunde - Tabelle 2'!AJ7*2.5)+('Statistik Vorrunde - Tabelle 2'!AD7*1.5)+('Statistik Vorrunde - Tabelle 2'!AE7*2.5))</f>
        <v>1</v>
      </c>
      <c r="M7" s="952">
        <f>(('Statistik Vorrunde - Tabelle 2'!AL7*2)+'Statistik Vorrunde - Tabelle 2'!AO7+('Statistik Vorrunde - Tabelle 2'!AK7*2))/(('Statistik Vorrunde - Tabelle 2'!AS7*2.5)+('Statistik Vorrunde - Tabelle 2'!AM7*1.5)+('Statistik Vorrunde - Tabelle 2'!AN7*2.5))</f>
        <v>1.42857142857143</v>
      </c>
      <c r="N7" s="1600">
        <f>(('Statistik Vorrunde - Tabelle 2'!AU7*2)+'Statistik Vorrunde - Tabelle 2'!AX7+('Statistik Vorrunde - Tabelle 2'!AT7*2))/(('Statistik Vorrunde - Tabelle 2'!BB7*2.5)+('Statistik Vorrunde - Tabelle 2'!AV7*1.5)+('Statistik Vorrunde - Tabelle 2'!AW7*2.5))</f>
        <v>0.666666666666667</v>
      </c>
      <c r="O7" s="1601">
        <f>(('Statistik Vorrunde - Tabelle 2'!BD7*2)+'Statistik Vorrunde - Tabelle 2'!BG7+('Statistik Vorrunde - Tabelle 2'!BC7*2))/(('Statistik Vorrunde - Tabelle 2'!BK7*2.5)+('Statistik Vorrunde - Tabelle 2'!BE7*1.5)+('Statistik Vorrunde - Tabelle 2'!BF7*2.5))</f>
        <v>0.8</v>
      </c>
    </row>
    <row r="8" ht="21.25" customHeight="1">
      <c r="A8" t="s" s="1602">
        <v>372</v>
      </c>
      <c r="B8" s="1581"/>
      <c r="C8" s="1582">
        <f>'Statistik Vorrunde - Tabelle 2'!T8+'Statistik Vorrunde - Tabelle 2'!AC8+'Statistik Vorrunde - Tabelle 2'!AL8+'Statistik Vorrunde - Tabelle 2'!AU8+'Statistik Vorrunde - Tabelle 2'!BD8</f>
        <v>0</v>
      </c>
      <c r="D8" s="246">
        <f>'Statistik Vorrunde - Tabelle 2'!S8+'Statistik Vorrunde - Tabelle 2'!AB8+'Statistik Vorrunde - Tabelle 2'!AK8+'Statistik Vorrunde - Tabelle 2'!AT8+'Statistik Vorrunde - Tabelle 2'!BC8</f>
        <v>0</v>
      </c>
      <c r="E8" s="246">
        <f>'Statistik Vorrunde - Tabelle 2'!U8+'Statistik Vorrunde - Tabelle 2'!AD8+'Statistik Vorrunde - Tabelle 2'!AM8+'Statistik Vorrunde - Tabelle 2'!AV8+'Statistik Vorrunde - Tabelle 2'!BE8</f>
        <v>0</v>
      </c>
      <c r="F8" s="246">
        <f>'Statistik Vorrunde - Tabelle 2'!V8+'Statistik Vorrunde - Tabelle 2'!AE8+'Statistik Vorrunde - Tabelle 2'!AN8+'Statistik Vorrunde - Tabelle 2'!AW8+'Statistik Vorrunde - Tabelle 2'!BF8</f>
        <v>0</v>
      </c>
      <c r="G8" s="246">
        <f>'Statistik Vorrunde - Tabelle 2'!W8+'Statistik Vorrunde - Tabelle 2'!AF8+'Statistik Vorrunde - Tabelle 2'!AO8+'Statistik Vorrunde - Tabelle 2'!AX8+'Statistik Vorrunde - Tabelle 2'!BG8</f>
        <v>0</v>
      </c>
      <c r="H8" s="1583">
        <f>'Statistik Vorrunde - Tabelle 2'!X8+'Statistik Vorrunde - Tabelle 2'!AG8+'Statistik Vorrunde - Tabelle 2'!AP8+'Statistik Vorrunde - Tabelle 2'!AY8+'Statistik Vorrunde - Tabelle 2'!BH8</f>
        <v>0</v>
      </c>
      <c r="I8" s="1603"/>
      <c r="J8" s="1585">
        <f>'Statistik Vorrunde - Tabelle 2'!AA8+'Statistik Vorrunde - Tabelle 2'!AJ8+'Statistik Vorrunde - Tabelle 2'!AS8+'Statistik Vorrunde - Tabelle 2'!BB8+'Statistik Vorrunde - Tabelle 2'!BK8</f>
        <v>0</v>
      </c>
      <c r="K8" s="1586"/>
      <c r="L8" s="1587"/>
      <c r="M8" s="898"/>
      <c r="N8" s="898"/>
      <c r="O8" s="1604"/>
    </row>
    <row r="9" ht="21.25" customHeight="1">
      <c r="A9" t="s" s="1605">
        <v>58</v>
      </c>
      <c r="B9" s="1590">
        <f>((C9*2)+G9+(D9*2))/((J9*2.5)+(E9*1.5)+(F9*2.5))</f>
        <v>1.39449541284404</v>
      </c>
      <c r="C9" s="1591">
        <f>'Statistik Vorrunde - Tabelle 2'!T9+'Statistik Vorrunde - Tabelle 2'!AC9+'Statistik Vorrunde - Tabelle 2'!AL9+'Statistik Vorrunde - Tabelle 2'!AU9+'Statistik Vorrunde - Tabelle 2'!BD9</f>
        <v>7</v>
      </c>
      <c r="D9" s="264">
        <f>'Statistik Vorrunde - Tabelle 2'!S9+'Statistik Vorrunde - Tabelle 2'!AB9+'Statistik Vorrunde - Tabelle 2'!AK9+'Statistik Vorrunde - Tabelle 2'!AT9+'Statistik Vorrunde - Tabelle 2'!BC9</f>
        <v>20</v>
      </c>
      <c r="E9" s="264">
        <f>'Statistik Vorrunde - Tabelle 2'!U9+'Statistik Vorrunde - Tabelle 2'!AD9+'Statistik Vorrunde - Tabelle 2'!AM9+'Statistik Vorrunde - Tabelle 2'!AV9+'Statistik Vorrunde - Tabelle 2'!BE9</f>
        <v>13</v>
      </c>
      <c r="F9" s="264">
        <f>'Statistik Vorrunde - Tabelle 2'!V9+'Statistik Vorrunde - Tabelle 2'!AE9+'Statistik Vorrunde - Tabelle 2'!AN9+'Statistik Vorrunde - Tabelle 2'!AW9+'Statistik Vorrunde - Tabelle 2'!BF9</f>
        <v>5</v>
      </c>
      <c r="G9" s="264">
        <f>'Statistik Vorrunde - Tabelle 2'!W9+'Statistik Vorrunde - Tabelle 2'!AF9+'Statistik Vorrunde - Tabelle 2'!AO9+'Statistik Vorrunde - Tabelle 2'!AX9+'Statistik Vorrunde - Tabelle 2'!BG9</f>
        <v>22</v>
      </c>
      <c r="H9" s="1583">
        <f>'Statistik Vorrunde - Tabelle 2'!X9+'Statistik Vorrunde - Tabelle 2'!AG9+'Statistik Vorrunde - Tabelle 2'!AP9+'Statistik Vorrunde - Tabelle 2'!AY9+'Statistik Vorrunde - Tabelle 2'!BH9</f>
        <v>15</v>
      </c>
      <c r="I9" s="1453"/>
      <c r="J9" s="1592">
        <f>'Statistik Vorrunde - Tabelle 2'!AA9+'Statistik Vorrunde - Tabelle 2'!AJ9+'Statistik Vorrunde - Tabelle 2'!AS9+'Statistik Vorrunde - Tabelle 2'!BB9+'Statistik Vorrunde - Tabelle 2'!BK9</f>
        <v>9</v>
      </c>
      <c r="K9" s="1593">
        <f>(('Statistik Vorrunde - Tabelle 2'!T9*2)+'Statistik Vorrunde - Tabelle 2'!W9+('Statistik Vorrunde - Tabelle 2'!S9*2))/(('Statistik Vorrunde - Tabelle 2'!AA9*2.5)+('Statistik Vorrunde - Tabelle 2'!U9*1.5)+('Statistik Vorrunde - Tabelle 2'!V9*2.5))</f>
        <v>1.76470588235294</v>
      </c>
      <c r="L9" s="1577">
        <f>(('Statistik Vorrunde - Tabelle 2'!AC9*2)+'Statistik Vorrunde - Tabelle 2'!AF9+('Statistik Vorrunde - Tabelle 2'!AB9*2))/(('Statistik Vorrunde - Tabelle 2'!AJ9*2.5)+('Statistik Vorrunde - Tabelle 2'!AD9*1.5)+('Statistik Vorrunde - Tabelle 2'!AE9*2.5))</f>
        <v>2.30769230769231</v>
      </c>
      <c r="M9" s="952">
        <f>(('Statistik Vorrunde - Tabelle 2'!AL9*2)+'Statistik Vorrunde - Tabelle 2'!AO9+('Statistik Vorrunde - Tabelle 2'!AK9*2))/(('Statistik Vorrunde - Tabelle 2'!AS9*2.5)+('Statistik Vorrunde - Tabelle 2'!AM9*1.5)+('Statistik Vorrunde - Tabelle 2'!AN9*2.5))</f>
        <v>0.580645161290323</v>
      </c>
      <c r="N9" s="1600">
        <f>(('Statistik Vorrunde - Tabelle 2'!AU9*2)+'Statistik Vorrunde - Tabelle 2'!AX9+('Statistik Vorrunde - Tabelle 2'!AT9*2))/(('Statistik Vorrunde - Tabelle 2'!BB9*2.5)+('Statistik Vorrunde - Tabelle 2'!AV9*1.5)+('Statistik Vorrunde - Tabelle 2'!AW9*2.5))</f>
        <v>1.53333333333333</v>
      </c>
      <c r="O9" s="1601">
        <f>(('Statistik Vorrunde - Tabelle 2'!BD9*2)+'Statistik Vorrunde - Tabelle 2'!BG9+('Statistik Vorrunde - Tabelle 2'!BC9*2))/(('Statistik Vorrunde - Tabelle 2'!BK9*2.5)+('Statistik Vorrunde - Tabelle 2'!BE9*1.5)+('Statistik Vorrunde - Tabelle 2'!BF9*2.5))</f>
        <v>1.55555555555556</v>
      </c>
    </row>
    <row r="10" ht="21.25" customHeight="1">
      <c r="A10" t="s" s="1602">
        <v>59</v>
      </c>
      <c r="B10" s="1581">
        <f>((C10*2)+G10+(D10*2))/((J10*2.5)+(E10*1.5)+(F10*2.5))</f>
        <v>1.02127659574468</v>
      </c>
      <c r="C10" s="1582">
        <f>'Statistik Vorrunde - Tabelle 2'!T10+'Statistik Vorrunde - Tabelle 2'!AC10+'Statistik Vorrunde - Tabelle 2'!AL10+'Statistik Vorrunde - Tabelle 2'!AU10+'Statistik Vorrunde - Tabelle 2'!BD10</f>
        <v>2</v>
      </c>
      <c r="D10" s="246">
        <f>'Statistik Vorrunde - Tabelle 2'!S10+'Statistik Vorrunde - Tabelle 2'!AB10+'Statistik Vorrunde - Tabelle 2'!AK10+'Statistik Vorrunde - Tabelle 2'!AT10+'Statistik Vorrunde - Tabelle 2'!BC10</f>
        <v>7</v>
      </c>
      <c r="E10" s="246">
        <f>'Statistik Vorrunde - Tabelle 2'!U10+'Statistik Vorrunde - Tabelle 2'!AD10+'Statistik Vorrunde - Tabelle 2'!AM10+'Statistik Vorrunde - Tabelle 2'!AV10+'Statistik Vorrunde - Tabelle 2'!BE10</f>
        <v>4</v>
      </c>
      <c r="F10" s="246">
        <f>'Statistik Vorrunde - Tabelle 2'!V10+'Statistik Vorrunde - Tabelle 2'!AE10+'Statistik Vorrunde - Tabelle 2'!AN10+'Statistik Vorrunde - Tabelle 2'!AW10+'Statistik Vorrunde - Tabelle 2'!BF10</f>
        <v>2</v>
      </c>
      <c r="G10" s="246">
        <f>'Statistik Vorrunde - Tabelle 2'!W10+'Statistik Vorrunde - Tabelle 2'!AF10+'Statistik Vorrunde - Tabelle 2'!AO10+'Statistik Vorrunde - Tabelle 2'!AX10+'Statistik Vorrunde - Tabelle 2'!BG10</f>
        <v>6</v>
      </c>
      <c r="H10" s="1583">
        <f>'Statistik Vorrunde - Tabelle 2'!X10+'Statistik Vorrunde - Tabelle 2'!AG10+'Statistik Vorrunde - Tabelle 2'!AP10+'Statistik Vorrunde - Tabelle 2'!AY10+'Statistik Vorrunde - Tabelle 2'!BH10</f>
        <v>4</v>
      </c>
      <c r="I10" s="1584"/>
      <c r="J10" s="1585">
        <f>'Statistik Vorrunde - Tabelle 2'!AA10+'Statistik Vorrunde - Tabelle 2'!AJ10+'Statistik Vorrunde - Tabelle 2'!AS10+'Statistik Vorrunde - Tabelle 2'!BB10+'Statistik Vorrunde - Tabelle 2'!BK10</f>
        <v>5</v>
      </c>
      <c r="K10" s="1586">
        <v>1</v>
      </c>
      <c r="L10" s="1587">
        <f>(('Statistik Vorrunde - Tabelle 2'!AC10*2)+'Statistik Vorrunde - Tabelle 2'!AF10+('Statistik Vorrunde - Tabelle 2'!AB10*2))/(('Statistik Vorrunde - Tabelle 2'!AJ10*2.5)+('Statistik Vorrunde - Tabelle 2'!AD10*1.5)+('Statistik Vorrunde - Tabelle 2'!AE10*2.5))</f>
        <v>1.23076923076923</v>
      </c>
      <c r="M10" s="1596">
        <v>2</v>
      </c>
      <c r="N10" s="926">
        <f>(('Statistik Vorrunde - Tabelle 2'!AU10*2)+'Statistik Vorrunde - Tabelle 2'!AX10+('Statistik Vorrunde - Tabelle 2'!AT10*2))/(('Statistik Vorrunde - Tabelle 2'!BB10*2.5)+('Statistik Vorrunde - Tabelle 2'!AV10*1.5)+('Statistik Vorrunde - Tabelle 2'!AW10*2.5))</f>
        <v>0</v>
      </c>
      <c r="O10" s="1606">
        <f>(('Statistik Vorrunde - Tabelle 2'!BD10*2)+'Statistik Vorrunde - Tabelle 2'!BG10+('Statistik Vorrunde - Tabelle 2'!BC10*2))/(('Statistik Vorrunde - Tabelle 2'!BK10*2.5)+('Statistik Vorrunde - Tabelle 2'!BE10*1.5)+('Statistik Vorrunde - Tabelle 2'!BF10*2.5))</f>
        <v>0.9655172413793101</v>
      </c>
    </row>
    <row r="11" ht="21.25" customHeight="1">
      <c r="A11" t="s" s="1605">
        <v>64</v>
      </c>
      <c r="B11" s="1590">
        <f>((C11*2)+G11+(D11*2))/((J11*2.5)+(E11*1.5)+(F11*2.5))</f>
        <v>1.31707317073171</v>
      </c>
      <c r="C11" s="1591">
        <f>'Statistik Vorrunde - Tabelle 2'!T11+'Statistik Vorrunde - Tabelle 2'!AC11+'Statistik Vorrunde - Tabelle 2'!AL11+'Statistik Vorrunde - Tabelle 2'!AU11+'Statistik Vorrunde - Tabelle 2'!BD11</f>
        <v>2</v>
      </c>
      <c r="D11" s="264">
        <f>'Statistik Vorrunde - Tabelle 2'!S11+'Statistik Vorrunde - Tabelle 2'!AB11+'Statistik Vorrunde - Tabelle 2'!AK11+'Statistik Vorrunde - Tabelle 2'!AT11+'Statistik Vorrunde - Tabelle 2'!BC11</f>
        <v>5</v>
      </c>
      <c r="E11" s="264">
        <f>'Statistik Vorrunde - Tabelle 2'!U11+'Statistik Vorrunde - Tabelle 2'!AD11+'Statistik Vorrunde - Tabelle 2'!AM11+'Statistik Vorrunde - Tabelle 2'!AV11+'Statistik Vorrunde - Tabelle 2'!BE11</f>
        <v>7</v>
      </c>
      <c r="F11" s="264">
        <f>'Statistik Vorrunde - Tabelle 2'!V11+'Statistik Vorrunde - Tabelle 2'!AE11+'Statistik Vorrunde - Tabelle 2'!AN11+'Statistik Vorrunde - Tabelle 2'!AW11+'Statistik Vorrunde - Tabelle 2'!BF11</f>
        <v>1</v>
      </c>
      <c r="G11" s="264">
        <f>'Statistik Vorrunde - Tabelle 2'!W11+'Statistik Vorrunde - Tabelle 2'!AF11+'Statistik Vorrunde - Tabelle 2'!AO11+'Statistik Vorrunde - Tabelle 2'!AX11+'Statistik Vorrunde - Tabelle 2'!BG11</f>
        <v>13</v>
      </c>
      <c r="H11" s="1607">
        <f>'Statistik Vorrunde - Tabelle 2'!X11+'Statistik Vorrunde - Tabelle 2'!AG11+'Statistik Vorrunde - Tabelle 2'!AP11+'Statistik Vorrunde - Tabelle 2'!AY11+'Statistik Vorrunde - Tabelle 2'!BH11</f>
        <v>6</v>
      </c>
      <c r="I11" s="1453"/>
      <c r="J11" s="1592">
        <f>'Statistik Vorrunde - Tabelle 2'!AA11+'Statistik Vorrunde - Tabelle 2'!AJ11+'Statistik Vorrunde - Tabelle 2'!AS11+'Statistik Vorrunde - Tabelle 2'!BB11+'Statistik Vorrunde - Tabelle 2'!BK11</f>
        <v>3</v>
      </c>
      <c r="K11" s="1593">
        <f>(('Statistik Vorrunde - Tabelle 2'!T11*2)+'Statistik Vorrunde - Tabelle 2'!W11+('Statistik Vorrunde - Tabelle 2'!S11*2))/(('Statistik Vorrunde - Tabelle 2'!AA11*2.5)+('Statistik Vorrunde - Tabelle 2'!U11*1.5)+('Statistik Vorrunde - Tabelle 2'!V11*2.5))</f>
        <v>0.181818181818182</v>
      </c>
      <c r="L11" s="1577">
        <f>(('Statistik Vorrunde - Tabelle 2'!AC11*2)+'Statistik Vorrunde - Tabelle 2'!AF11+('Statistik Vorrunde - Tabelle 2'!AB11*2))/(('Statistik Vorrunde - Tabelle 2'!AJ11*2.5)+('Statistik Vorrunde - Tabelle 2'!AD11*1.5)+('Statistik Vorrunde - Tabelle 2'!AE11*2.5))</f>
        <v>2.33333333333333</v>
      </c>
      <c r="M11" s="952">
        <f>(('Statistik Vorrunde - Tabelle 2'!AL11*2)+'Statistik Vorrunde - Tabelle 2'!AO11+('Statistik Vorrunde - Tabelle 2'!AK11*2))/(('Statistik Vorrunde - Tabelle 2'!AS11*2.5)+('Statistik Vorrunde - Tabelle 2'!AM11*1.5)+('Statistik Vorrunde - Tabelle 2'!AN11*2.5))</f>
        <v>1.5</v>
      </c>
      <c r="N11" s="1600">
        <f>(('Statistik Vorrunde - Tabelle 2'!AU11*2)+'Statistik Vorrunde - Tabelle 2'!AX11+('Statistik Vorrunde - Tabelle 2'!AT11*2))/(('Statistik Vorrunde - Tabelle 2'!BB11*2.5)+('Statistik Vorrunde - Tabelle 2'!AV11*1.5)+('Statistik Vorrunde - Tabelle 2'!AW11*2.5))</f>
        <v>2.25</v>
      </c>
      <c r="O11" s="1601">
        <f>(('Statistik Vorrunde - Tabelle 2'!BD11*2)+'Statistik Vorrunde - Tabelle 2'!BG11+('Statistik Vorrunde - Tabelle 2'!BC11*2))/(('Statistik Vorrunde - Tabelle 2'!BK11*2.5)+('Statistik Vorrunde - Tabelle 2'!BE11*1.5)+('Statistik Vorrunde - Tabelle 2'!BF11*2.5))</f>
        <v>1</v>
      </c>
    </row>
    <row r="12" ht="21.25" customHeight="1">
      <c r="A12" t="s" s="1602">
        <v>63</v>
      </c>
      <c r="B12" s="1581">
        <f>((C12*2)+G12+(D12*2))/((J12*2.5)+(E12*1.5)+(F12*2.5))</f>
        <v>0.466666666666667</v>
      </c>
      <c r="C12" s="1582">
        <f>'Statistik Vorrunde - Tabelle 2'!T12+'Statistik Vorrunde - Tabelle 2'!AC12+'Statistik Vorrunde - Tabelle 2'!AL12+'Statistik Vorrunde - Tabelle 2'!AU12+'Statistik Vorrunde - Tabelle 2'!BD12</f>
        <v>2</v>
      </c>
      <c r="D12" s="246">
        <f>'Statistik Vorrunde - Tabelle 2'!S12+'Statistik Vorrunde - Tabelle 2'!AB12+'Statistik Vorrunde - Tabelle 2'!AK12+'Statistik Vorrunde - Tabelle 2'!AT12+'Statistik Vorrunde - Tabelle 2'!BC12</f>
        <v>0</v>
      </c>
      <c r="E12" s="246">
        <f>'Statistik Vorrunde - Tabelle 2'!U12+'Statistik Vorrunde - Tabelle 2'!AD12+'Statistik Vorrunde - Tabelle 2'!AM12+'Statistik Vorrunde - Tabelle 2'!AV12+'Statistik Vorrunde - Tabelle 2'!BE12</f>
        <v>5</v>
      </c>
      <c r="F12" s="246">
        <f>'Statistik Vorrunde - Tabelle 2'!V12+'Statistik Vorrunde - Tabelle 2'!AE12+'Statistik Vorrunde - Tabelle 2'!AN12+'Statistik Vorrunde - Tabelle 2'!AW12+'Statistik Vorrunde - Tabelle 2'!BF12</f>
        <v>1</v>
      </c>
      <c r="G12" s="246">
        <f>'Statistik Vorrunde - Tabelle 2'!W12+'Statistik Vorrunde - Tabelle 2'!AF12+'Statistik Vorrunde - Tabelle 2'!AO12+'Statistik Vorrunde - Tabelle 2'!AX12+'Statistik Vorrunde - Tabelle 2'!BG12</f>
        <v>3</v>
      </c>
      <c r="H12" s="1607">
        <f>'Statistik Vorrunde - Tabelle 2'!X12+'Statistik Vorrunde - Tabelle 2'!AG12+'Statistik Vorrunde - Tabelle 2'!AP12+'Statistik Vorrunde - Tabelle 2'!AY12+'Statistik Vorrunde - Tabelle 2'!BH12</f>
        <v>3</v>
      </c>
      <c r="I12" s="1584"/>
      <c r="J12" s="1585">
        <f>'Statistik Vorrunde - Tabelle 2'!AA12+'Statistik Vorrunde - Tabelle 2'!AJ12+'Statistik Vorrunde - Tabelle 2'!AS12+'Statistik Vorrunde - Tabelle 2'!BB12+'Statistik Vorrunde - Tabelle 2'!BK12</f>
        <v>2</v>
      </c>
      <c r="K12" s="1586">
        <f>(('Statistik Vorrunde - Tabelle 2'!T12*2)+'Statistik Vorrunde - Tabelle 2'!W12+('Statistik Vorrunde - Tabelle 2'!S12*2))/(('Statistik Vorrunde - Tabelle 2'!AA12*2.5)+('Statistik Vorrunde - Tabelle 2'!U12*1.5)+('Statistik Vorrunde - Tabelle 2'!V12*2.5))</f>
        <v>0.181818181818182</v>
      </c>
      <c r="L12" s="1587">
        <f>(('Statistik Vorrunde - Tabelle 2'!AC12*2)+'Statistik Vorrunde - Tabelle 2'!AF12+('Statistik Vorrunde - Tabelle 2'!AB12*2))/(('Statistik Vorrunde - Tabelle 2'!AJ12*2.5)+('Statistik Vorrunde - Tabelle 2'!AD12*1.5)+('Statistik Vorrunde - Tabelle 2'!AE12*2.5))</f>
        <v>0.615384615384615</v>
      </c>
      <c r="M12" s="898">
        <f>(('Statistik Vorrunde - Tabelle 2'!AL12*2)+'Statistik Vorrunde - Tabelle 2'!AO12+('Statistik Vorrunde - Tabelle 2'!AK12*2))/(('Statistik Vorrunde - Tabelle 2'!AS12*2.5)+('Statistik Vorrunde - Tabelle 2'!AM12*1.5)+('Statistik Vorrunde - Tabelle 2'!AN12*2.5))</f>
        <v>0.666666666666667</v>
      </c>
      <c r="N12" s="898"/>
      <c r="O12" s="1604"/>
    </row>
    <row r="13" ht="21.25" customHeight="1">
      <c r="A13" t="s" s="1605">
        <v>66</v>
      </c>
      <c r="B13" s="1590">
        <f>((C13*2)+G13+(D13*2))/((J13*2.5)+(E13*1.5)+(F13*2.5))</f>
        <v>1.55</v>
      </c>
      <c r="C13" s="1591">
        <f>'Statistik Vorrunde - Tabelle 2'!T13+'Statistik Vorrunde - Tabelle 2'!AC13+'Statistik Vorrunde - Tabelle 2'!AL13+'Statistik Vorrunde - Tabelle 2'!AU13+'Statistik Vorrunde - Tabelle 2'!BD13</f>
        <v>1</v>
      </c>
      <c r="D13" s="264">
        <f>'Statistik Vorrunde - Tabelle 2'!S13+'Statistik Vorrunde - Tabelle 2'!AB13+'Statistik Vorrunde - Tabelle 2'!AK13+'Statistik Vorrunde - Tabelle 2'!AT13+'Statistik Vorrunde - Tabelle 2'!BC13</f>
        <v>2</v>
      </c>
      <c r="E13" s="264">
        <f>'Statistik Vorrunde - Tabelle 2'!U13+'Statistik Vorrunde - Tabelle 2'!AD13+'Statistik Vorrunde - Tabelle 2'!AM13+'Statistik Vorrunde - Tabelle 2'!AV13+'Statistik Vorrunde - Tabelle 2'!BE13</f>
        <v>5</v>
      </c>
      <c r="F13" s="264">
        <f>'Statistik Vorrunde - Tabelle 2'!V13+'Statistik Vorrunde - Tabelle 2'!AE13+'Statistik Vorrunde - Tabelle 2'!AN13+'Statistik Vorrunde - Tabelle 2'!AW13+'Statistik Vorrunde - Tabelle 2'!BF13</f>
        <v>3</v>
      </c>
      <c r="G13" s="264">
        <f>'Statistik Vorrunde - Tabelle 2'!W13+'Statistik Vorrunde - Tabelle 2'!AF13+'Statistik Vorrunde - Tabelle 2'!AO13+'Statistik Vorrunde - Tabelle 2'!AX13+'Statistik Vorrunde - Tabelle 2'!BG13</f>
        <v>25</v>
      </c>
      <c r="H13" s="1607">
        <f>'Statistik Vorrunde - Tabelle 2'!X13+'Statistik Vorrunde - Tabelle 2'!AG13+'Statistik Vorrunde - Tabelle 2'!AP13+'Statistik Vorrunde - Tabelle 2'!AY13+'Statistik Vorrunde - Tabelle 2'!BH13</f>
        <v>17</v>
      </c>
      <c r="I13" s="1453"/>
      <c r="J13" s="1592">
        <f>'Statistik Vorrunde - Tabelle 2'!AA13+'Statistik Vorrunde - Tabelle 2'!AJ13+'Statistik Vorrunde - Tabelle 2'!AS13+'Statistik Vorrunde - Tabelle 2'!BB13+'Statistik Vorrunde - Tabelle 2'!BK13</f>
        <v>2</v>
      </c>
      <c r="K13" s="1593">
        <f>(('Statistik Vorrunde - Tabelle 2'!T13*2)+'Statistik Vorrunde - Tabelle 2'!W13+('Statistik Vorrunde - Tabelle 2'!S13*2))/(('Statistik Vorrunde - Tabelle 2'!AA13*2.5)+('Statistik Vorrunde - Tabelle 2'!U13*1.5)+('Statistik Vorrunde - Tabelle 2'!V13*2.5))</f>
        <v>0.347826086956522</v>
      </c>
      <c r="L13" s="1577">
        <f>(('Statistik Vorrunde - Tabelle 2'!AC13*2)+'Statistik Vorrunde - Tabelle 2'!AF13+('Statistik Vorrunde - Tabelle 2'!AB13*2))/(('Statistik Vorrunde - Tabelle 2'!AJ13*2.5)+('Statistik Vorrunde - Tabelle 2'!AD13*1.5)+('Statistik Vorrunde - Tabelle 2'!AE13*2.5))</f>
        <v>4</v>
      </c>
      <c r="M13" s="917">
        <f>(('Statistik Vorrunde - Tabelle 2'!AL13*2)+'Statistik Vorrunde - Tabelle 2'!AO13+('Statistik Vorrunde - Tabelle 2'!AK13*2))/(('Statistik Vorrunde - Tabelle 2'!AS13*2.5)+('Statistik Vorrunde - Tabelle 2'!AM13*1.5)+('Statistik Vorrunde - Tabelle 2'!AN13*2.5))</f>
        <v>1.33333333333333</v>
      </c>
      <c r="N13" s="1600">
        <f>(('Statistik Vorrunde - Tabelle 2'!AU13*2)+'Statistik Vorrunde - Tabelle 2'!AX13+('Statistik Vorrunde - Tabelle 2'!AT13*2))/(('Statistik Vorrunde - Tabelle 2'!BB13*2.5)+('Statistik Vorrunde - Tabelle 2'!AV13*1.5)+('Statistik Vorrunde - Tabelle 2'!AW13*2.5))</f>
        <v>1.25</v>
      </c>
      <c r="O13" s="1601">
        <f>('Statistik Vorrunde - Tabelle 2'!BG13+('Statistik Vorrunde - Tabelle 2'!BC13*2))/1</f>
        <v>8</v>
      </c>
    </row>
    <row r="14" ht="21.25" customHeight="1">
      <c r="A14" s="1602"/>
      <c r="B14" s="1581"/>
      <c r="C14" s="1582">
        <f>'Statistik Vorrunde - Tabelle 2'!T14+'Statistik Vorrunde - Tabelle 2'!AC14+'Statistik Vorrunde - Tabelle 2'!AL14+'Statistik Vorrunde - Tabelle 2'!AU14+'Statistik Vorrunde - Tabelle 2'!BD14</f>
        <v>0</v>
      </c>
      <c r="D14" s="246">
        <f>'Statistik Vorrunde - Tabelle 2'!S14+'Statistik Vorrunde - Tabelle 2'!AB14+'Statistik Vorrunde - Tabelle 2'!AK14+'Statistik Vorrunde - Tabelle 2'!AT14+'Statistik Vorrunde - Tabelle 2'!BC14</f>
        <v>0</v>
      </c>
      <c r="E14" s="246">
        <f>'Statistik Vorrunde - Tabelle 2'!U14+'Statistik Vorrunde - Tabelle 2'!AD14+'Statistik Vorrunde - Tabelle 2'!AM14+'Statistik Vorrunde - Tabelle 2'!AV14+'Statistik Vorrunde - Tabelle 2'!BE14</f>
        <v>0</v>
      </c>
      <c r="F14" s="246">
        <f>'Statistik Vorrunde - Tabelle 2'!V14+'Statistik Vorrunde - Tabelle 2'!AE14+'Statistik Vorrunde - Tabelle 2'!AN14+'Statistik Vorrunde - Tabelle 2'!AW14+'Statistik Vorrunde - Tabelle 2'!BF14</f>
        <v>0</v>
      </c>
      <c r="G14" s="246">
        <f>'Statistik Vorrunde - Tabelle 2'!W14+'Statistik Vorrunde - Tabelle 2'!AF14+'Statistik Vorrunde - Tabelle 2'!AO14+'Statistik Vorrunde - Tabelle 2'!AX14+'Statistik Vorrunde - Tabelle 2'!BG14</f>
        <v>0</v>
      </c>
      <c r="H14" s="1607">
        <f>'Statistik Vorrunde - Tabelle 2'!X14+'Statistik Vorrunde - Tabelle 2'!AG14+'Statistik Vorrunde - Tabelle 2'!AP14+'Statistik Vorrunde - Tabelle 2'!AY14+'Statistik Vorrunde - Tabelle 2'!BH14</f>
        <v>0</v>
      </c>
      <c r="I14" s="1584"/>
      <c r="J14" s="1585">
        <f>'Statistik Vorrunde - Tabelle 2'!AA14+'Statistik Vorrunde - Tabelle 2'!AJ14+'Statistik Vorrunde - Tabelle 2'!AS14+'Statistik Vorrunde - Tabelle 2'!BB14+'Statistik Vorrunde - Tabelle 2'!BK14</f>
        <v>0</v>
      </c>
      <c r="K14" s="1586"/>
      <c r="L14" s="1587"/>
      <c r="M14" s="424"/>
      <c r="N14" s="898"/>
      <c r="O14" s="1604"/>
    </row>
    <row r="15" ht="21.25" customHeight="1">
      <c r="A15" t="s" s="1605">
        <v>67</v>
      </c>
      <c r="B15" s="1590">
        <f>((C15*2)+G15+(D15*2))/((J15*2.5)+(E15*1.5)+(F15*2.5))</f>
        <v>0.740740740740741</v>
      </c>
      <c r="C15" s="1591">
        <f>'Statistik Vorrunde - Tabelle 2'!T15+'Statistik Vorrunde - Tabelle 2'!AC15+'Statistik Vorrunde - Tabelle 2'!AL15+'Statistik Vorrunde - Tabelle 2'!AU15+'Statistik Vorrunde - Tabelle 2'!BD15</f>
        <v>1</v>
      </c>
      <c r="D15" s="264">
        <f>'Statistik Vorrunde - Tabelle 2'!S15+'Statistik Vorrunde - Tabelle 2'!AB15+'Statistik Vorrunde - Tabelle 2'!AK15+'Statistik Vorrunde - Tabelle 2'!AT15+'Statistik Vorrunde - Tabelle 2'!BC15</f>
        <v>0</v>
      </c>
      <c r="E15" s="264">
        <f>'Statistik Vorrunde - Tabelle 2'!U15+'Statistik Vorrunde - Tabelle 2'!AD15+'Statistik Vorrunde - Tabelle 2'!AM15+'Statistik Vorrunde - Tabelle 2'!AV15+'Statistik Vorrunde - Tabelle 2'!BE15</f>
        <v>4</v>
      </c>
      <c r="F15" s="264">
        <f>'Statistik Vorrunde - Tabelle 2'!V15+'Statistik Vorrunde - Tabelle 2'!AE15+'Statistik Vorrunde - Tabelle 2'!AN15+'Statistik Vorrunde - Tabelle 2'!AW15+'Statistik Vorrunde - Tabelle 2'!BF15</f>
        <v>0</v>
      </c>
      <c r="G15" s="264">
        <f>'Statistik Vorrunde - Tabelle 2'!W15+'Statistik Vorrunde - Tabelle 2'!AF15+'Statistik Vorrunde - Tabelle 2'!AO15+'Statistik Vorrunde - Tabelle 2'!AX15+'Statistik Vorrunde - Tabelle 2'!BG15</f>
        <v>8</v>
      </c>
      <c r="H15" s="1607">
        <f>'Statistik Vorrunde - Tabelle 2'!X15+'Statistik Vorrunde - Tabelle 2'!AG15+'Statistik Vorrunde - Tabelle 2'!AP15+'Statistik Vorrunde - Tabelle 2'!AY15+'Statistik Vorrunde - Tabelle 2'!BH15</f>
        <v>3</v>
      </c>
      <c r="I15" s="1608">
        <f>(('Statistik Vorrunde - Tabelle 2'!Z15+'Statistik Vorrunde - Tabelle 2'!AI15+'Statistik Vorrunde - Tabelle 2'!AR15+'Statistik Vorrunde - Tabelle 2'!BA15+'Statistik Vorrunde - Tabelle 2'!BJ15)*100%)/('Statistik Vorrunde - Tabelle 2'!Y15+'Statistik Vorrunde - Tabelle 2'!AH15+'Statistik Vorrunde - Tabelle 2'!AQ15+'Statistik Vorrunde - Tabelle 2'!AZ15+'Statistik Vorrunde - Tabelle 2'!BI15)</f>
        <v>0.842105263157895</v>
      </c>
      <c r="J15" s="1592">
        <f>'Statistik Vorrunde - Tabelle 2'!AA15+'Statistik Vorrunde - Tabelle 2'!AJ15+'Statistik Vorrunde - Tabelle 2'!AS15+'Statistik Vorrunde - Tabelle 2'!BB15+'Statistik Vorrunde - Tabelle 2'!BK15</f>
        <v>3</v>
      </c>
      <c r="K15" s="1593">
        <f>(('Statistik Vorrunde - Tabelle 2'!T15*2)+'Statistik Vorrunde - Tabelle 2'!W15+('Statistik Vorrunde - Tabelle 2'!S15*2))/(('Statistik Vorrunde - Tabelle 2'!AA15*2.5)+('Statistik Vorrunde - Tabelle 2'!U15*1.5)+('Statistik Vorrunde - Tabelle 2'!V15*2.5))</f>
        <v>0.75</v>
      </c>
      <c r="L15" s="1577">
        <f>(('Statistik Vorrunde - Tabelle 2'!AC15*2)+'Statistik Vorrunde - Tabelle 2'!AF15+('Statistik Vorrunde - Tabelle 2'!AB15*2))/(('Statistik Vorrunde - Tabelle 2'!AJ15*2.5)+('Statistik Vorrunde - Tabelle 2'!AD15*1.5)+('Statistik Vorrunde - Tabelle 2'!AE15*2.5))</f>
        <v>2.66666666666667</v>
      </c>
      <c r="M15" s="917">
        <f>(('Statistik Vorrunde - Tabelle 2'!AL15*2)+'Statistik Vorrunde - Tabelle 2'!AO15+('Statistik Vorrunde - Tabelle 2'!AK15*2))/(('Statistik Vorrunde - Tabelle 2'!AS15*2.5)+('Statistik Vorrunde - Tabelle 2'!AM15*1.5)+('Statistik Vorrunde - Tabelle 2'!AN15*2.5))</f>
        <v>0</v>
      </c>
      <c r="N15" s="1600">
        <v>1.1</v>
      </c>
      <c r="O15" s="1601">
        <f>(('Statistik Vorrunde - Tabelle 2'!BD15*2)+'Statistik Vorrunde - Tabelle 2'!BG15+('Statistik Vorrunde - Tabelle 2'!BC15*2))/(('Statistik Vorrunde - Tabelle 2'!BK15*2.5)+('Statistik Vorrunde - Tabelle 2'!BE15*1.5)+('Statistik Vorrunde - Tabelle 2'!BF15*2.5))</f>
        <v>0.5</v>
      </c>
    </row>
    <row r="16" ht="21.25" customHeight="1">
      <c r="A16" t="s" s="1602">
        <v>69</v>
      </c>
      <c r="B16" s="1581">
        <f>((C16*2)+G16+(D16*2))/((J16*2.5)+(E16*1.5)+(F16*2.5))</f>
        <v>2.125</v>
      </c>
      <c r="C16" s="1582">
        <f>'Statistik Vorrunde - Tabelle 2'!T16+'Statistik Vorrunde - Tabelle 2'!AC16+'Statistik Vorrunde - Tabelle 2'!AL16+'Statistik Vorrunde - Tabelle 2'!AU16+'Statistik Vorrunde - Tabelle 2'!BD16</f>
        <v>4</v>
      </c>
      <c r="D16" s="246">
        <f>'Statistik Vorrunde - Tabelle 2'!S16+'Statistik Vorrunde - Tabelle 2'!AB16+'Statistik Vorrunde - Tabelle 2'!AK16+'Statistik Vorrunde - Tabelle 2'!AT16+'Statistik Vorrunde - Tabelle 2'!BC16</f>
        <v>2</v>
      </c>
      <c r="E16" s="246">
        <f>'Statistik Vorrunde - Tabelle 2'!U16+'Statistik Vorrunde - Tabelle 2'!AD16+'Statistik Vorrunde - Tabelle 2'!AM16+'Statistik Vorrunde - Tabelle 2'!AV16+'Statistik Vorrunde - Tabelle 2'!BE16</f>
        <v>2</v>
      </c>
      <c r="F16" s="246">
        <f>'Statistik Vorrunde - Tabelle 2'!V16+'Statistik Vorrunde - Tabelle 2'!AE16+'Statistik Vorrunde - Tabelle 2'!AN16+'Statistik Vorrunde - Tabelle 2'!AW16+'Statistik Vorrunde - Tabelle 2'!BF16</f>
        <v>1</v>
      </c>
      <c r="G16" s="246">
        <f>'Statistik Vorrunde - Tabelle 2'!W16+'Statistik Vorrunde - Tabelle 2'!AF16+'Statistik Vorrunde - Tabelle 2'!AO16+'Statistik Vorrunde - Tabelle 2'!AX16+'Statistik Vorrunde - Tabelle 2'!BG16</f>
        <v>5</v>
      </c>
      <c r="H16" s="1609">
        <f>'Statistik Vorrunde - Tabelle 2'!X16+'Statistik Vorrunde - Tabelle 2'!AG16+'Statistik Vorrunde - Tabelle 2'!AP16+'Statistik Vorrunde - Tabelle 2'!AY16+'Statistik Vorrunde - Tabelle 2'!BH16</f>
        <v>3</v>
      </c>
      <c r="I16" s="1584"/>
      <c r="J16" s="1585">
        <f>'Statistik Vorrunde - Tabelle 2'!AA16+'Statistik Vorrunde - Tabelle 2'!AJ16+'Statistik Vorrunde - Tabelle 2'!AS16+'Statistik Vorrunde - Tabelle 2'!BB16+'Statistik Vorrunde - Tabelle 2'!BK16</f>
        <v>1</v>
      </c>
      <c r="K16" s="1586">
        <v>3</v>
      </c>
      <c r="L16" s="1587">
        <f>(('Statistik Vorrunde - Tabelle 2'!AC16*2)+'Statistik Vorrunde - Tabelle 2'!AF16+('Statistik Vorrunde - Tabelle 2'!AB16*2))/(('Statistik Vorrunde - Tabelle 2'!AJ16*2.5)+('Statistik Vorrunde - Tabelle 2'!AD16*1.5)+('Statistik Vorrunde - Tabelle 2'!AE16*2.5))</f>
        <v>3.66666666666667</v>
      </c>
      <c r="M16" s="424">
        <f>(('Statistik Vorrunde - Tabelle 2'!AL16*2)+'Statistik Vorrunde - Tabelle 2'!AO16+('Statistik Vorrunde - Tabelle 2'!AK16*2))/(('Statistik Vorrunde - Tabelle 2'!AS16*2.5)+('Statistik Vorrunde - Tabelle 2'!AM16*1.5)+('Statistik Vorrunde - Tabelle 2'!AN16*2.5))</f>
        <v>0.4</v>
      </c>
      <c r="N16" s="1596"/>
      <c r="O16" s="1610">
        <f>(('Statistik Vorrunde - Tabelle 2'!BD16*2)+'Statistik Vorrunde - Tabelle 2'!BG16+('Statistik Vorrunde - Tabelle 2'!BC16*2))/(('Statistik Vorrunde - Tabelle 2'!BK16*2.5)+('Statistik Vorrunde - Tabelle 2'!BE16*1.5)+('Statistik Vorrunde - Tabelle 2'!BF16*2.5))</f>
        <v>0</v>
      </c>
    </row>
    <row r="17" ht="21.25" customHeight="1">
      <c r="A17" t="s" s="1605">
        <v>68</v>
      </c>
      <c r="B17" s="1590">
        <f>((C17*2)+G17+(D17*2))/((J17*2.5)+(E17*1.5)+(F17*2.5))</f>
        <v>1.2</v>
      </c>
      <c r="C17" s="1591">
        <f>'Statistik Vorrunde - Tabelle 2'!T17+'Statistik Vorrunde - Tabelle 2'!AC17+'Statistik Vorrunde - Tabelle 2'!AL17+'Statistik Vorrunde - Tabelle 2'!AU17+'Statistik Vorrunde - Tabelle 2'!BD17</f>
        <v>5</v>
      </c>
      <c r="D17" s="264">
        <f>'Statistik Vorrunde - Tabelle 2'!S17+'Statistik Vorrunde - Tabelle 2'!AB17+'Statistik Vorrunde - Tabelle 2'!AK17+'Statistik Vorrunde - Tabelle 2'!AT17+'Statistik Vorrunde - Tabelle 2'!BC17</f>
        <v>3</v>
      </c>
      <c r="E17" s="264">
        <f>'Statistik Vorrunde - Tabelle 2'!U17+'Statistik Vorrunde - Tabelle 2'!AD17+'Statistik Vorrunde - Tabelle 2'!AM17+'Statistik Vorrunde - Tabelle 2'!AV17+'Statistik Vorrunde - Tabelle 2'!BE17</f>
        <v>5</v>
      </c>
      <c r="F17" s="264">
        <f>'Statistik Vorrunde - Tabelle 2'!V17+'Statistik Vorrunde - Tabelle 2'!AE17+'Statistik Vorrunde - Tabelle 2'!AN17+'Statistik Vorrunde - Tabelle 2'!AW17+'Statistik Vorrunde - Tabelle 2'!BF17</f>
        <v>5</v>
      </c>
      <c r="G17" s="264">
        <f>'Statistik Vorrunde - Tabelle 2'!W17+'Statistik Vorrunde - Tabelle 2'!AF17+'Statistik Vorrunde - Tabelle 2'!AO17+'Statistik Vorrunde - Tabelle 2'!AX17+'Statistik Vorrunde - Tabelle 2'!BG17</f>
        <v>11</v>
      </c>
      <c r="H17" s="1609">
        <f>'Statistik Vorrunde - Tabelle 2'!X17+'Statistik Vorrunde - Tabelle 2'!AG17+'Statistik Vorrunde - Tabelle 2'!AP17+'Statistik Vorrunde - Tabelle 2'!AY17+'Statistik Vorrunde - Tabelle 2'!BH17</f>
        <v>10</v>
      </c>
      <c r="I17" s="1453"/>
      <c r="J17" s="1592">
        <f>'Statistik Vorrunde - Tabelle 2'!AA17+'Statistik Vorrunde - Tabelle 2'!AJ17+'Statistik Vorrunde - Tabelle 2'!AS17+'Statistik Vorrunde - Tabelle 2'!BB17+'Statistik Vorrunde - Tabelle 2'!BK17</f>
        <v>1</v>
      </c>
      <c r="K17" s="1593">
        <f>(('Statistik Vorrunde - Tabelle 2'!T17*2)+'Statistik Vorrunde - Tabelle 2'!W17+('Statistik Vorrunde - Tabelle 2'!S17*2))/(('Statistik Vorrunde - Tabelle 2'!AA17*2.5)+('Statistik Vorrunde - Tabelle 2'!U17*1.5)+('Statistik Vorrunde - Tabelle 2'!V17*2.5))</f>
        <v>1.2</v>
      </c>
      <c r="L17" s="1577">
        <f>(('Statistik Vorrunde - Tabelle 2'!AC17*2)+'Statistik Vorrunde - Tabelle 2'!AF17+('Statistik Vorrunde - Tabelle 2'!AB17*2))/(('Statistik Vorrunde - Tabelle 2'!AJ17*2.5)+('Statistik Vorrunde - Tabelle 2'!AD17*1.5)+('Statistik Vorrunde - Tabelle 2'!AE17*2.5))</f>
        <v>3</v>
      </c>
      <c r="M17" s="917">
        <f>(('Statistik Vorrunde - Tabelle 2'!AL17*2)+'Statistik Vorrunde - Tabelle 2'!AO17+('Statistik Vorrunde - Tabelle 2'!AK17*2))/(('Statistik Vorrunde - Tabelle 2'!AS17*2.5)+('Statistik Vorrunde - Tabelle 2'!AM17*1.5)+('Statistik Vorrunde - Tabelle 2'!AN17*2.5))</f>
        <v>1</v>
      </c>
      <c r="N17" s="1577">
        <f>(('Statistik Vorrunde - Tabelle 2'!AU17*2)+'Statistik Vorrunde - Tabelle 2'!AX17+('Statistik Vorrunde - Tabelle 2'!AT17*2))/(('Statistik Vorrunde - Tabelle 2'!BB17*2.5)+('Statistik Vorrunde - Tabelle 2'!AV17*1.5)+('Statistik Vorrunde - Tabelle 2'!AW17*2.5))</f>
        <v>0.153846153846154</v>
      </c>
      <c r="O17" s="1611"/>
    </row>
    <row r="18" ht="21.25" customHeight="1">
      <c r="A18" t="s" s="1602">
        <v>70</v>
      </c>
      <c r="B18" s="1612">
        <f>((C18*2)+G18+(D18*2))/((J18*2.5)+(E18*1.5)+(F18*2.5))</f>
        <v>0.461538461538462</v>
      </c>
      <c r="C18" s="1582">
        <f>'Statistik Vorrunde - Tabelle 2'!T18+'Statistik Vorrunde - Tabelle 2'!AC18+'Statistik Vorrunde - Tabelle 2'!AL18+'Statistik Vorrunde - Tabelle 2'!AU18+'Statistik Vorrunde - Tabelle 2'!BD18</f>
        <v>0</v>
      </c>
      <c r="D18" s="246">
        <f>'Statistik Vorrunde - Tabelle 2'!S18+'Statistik Vorrunde - Tabelle 2'!AB18+'Statistik Vorrunde - Tabelle 2'!AK18+'Statistik Vorrunde - Tabelle 2'!AT18+'Statistik Vorrunde - Tabelle 2'!BC18</f>
        <v>1</v>
      </c>
      <c r="E18" s="246">
        <f>'Statistik Vorrunde - Tabelle 2'!U18+'Statistik Vorrunde - Tabelle 2'!AD18+'Statistik Vorrunde - Tabelle 2'!AM18+'Statistik Vorrunde - Tabelle 2'!AV18+'Statistik Vorrunde - Tabelle 2'!BE18</f>
        <v>1</v>
      </c>
      <c r="F18" s="246">
        <f>'Statistik Vorrunde - Tabelle 2'!V18+'Statistik Vorrunde - Tabelle 2'!AE18+'Statistik Vorrunde - Tabelle 2'!AN18+'Statistik Vorrunde - Tabelle 2'!AW18+'Statistik Vorrunde - Tabelle 2'!BF18</f>
        <v>2</v>
      </c>
      <c r="G18" s="246">
        <f>'Statistik Vorrunde - Tabelle 2'!W18+'Statistik Vorrunde - Tabelle 2'!AF18+'Statistik Vorrunde - Tabelle 2'!AO18+'Statistik Vorrunde - Tabelle 2'!AX18+'Statistik Vorrunde - Tabelle 2'!BG18</f>
        <v>1</v>
      </c>
      <c r="H18" s="1609">
        <f>'Statistik Vorrunde - Tabelle 2'!X18+'Statistik Vorrunde - Tabelle 2'!AG18+'Statistik Vorrunde - Tabelle 2'!AP18+'Statistik Vorrunde - Tabelle 2'!AY18+'Statistik Vorrunde - Tabelle 2'!BH18</f>
        <v>1</v>
      </c>
      <c r="I18" s="1584"/>
      <c r="J18" s="1585">
        <f>'Statistik Vorrunde - Tabelle 2'!AA18+'Statistik Vorrunde - Tabelle 2'!AJ18+'Statistik Vorrunde - Tabelle 2'!AS18+'Statistik Vorrunde - Tabelle 2'!BB18+'Statistik Vorrunde - Tabelle 2'!BK18</f>
        <v>0</v>
      </c>
      <c r="K18" s="1586"/>
      <c r="L18" s="1587"/>
      <c r="M18" s="424"/>
      <c r="N18" s="1596"/>
      <c r="O18" s="1597">
        <f>(('Statistik Vorrunde - Tabelle 2'!BD18*2)+'Statistik Vorrunde - Tabelle 2'!BG18+('Statistik Vorrunde - Tabelle 2'!BC18*2))/(('Statistik Vorrunde - Tabelle 2'!BK18*2.5)+('Statistik Vorrunde - Tabelle 2'!BE18*1.5)+('Statistik Vorrunde - Tabelle 2'!BF18*2.5))</f>
        <v>0.461538461538462</v>
      </c>
    </row>
    <row r="19" ht="21.25" customHeight="1">
      <c r="A19" t="s" s="1605">
        <v>57</v>
      </c>
      <c r="B19" s="1613">
        <f>((C19*2)+G19+(D19*2))/((J19*2.5)+(E19*1.5)+(F19*2.5))</f>
        <v>1.33333333333333</v>
      </c>
      <c r="C19" s="1591">
        <f>'Statistik Vorrunde - Tabelle 2'!T19+'Statistik Vorrunde - Tabelle 2'!AC19+'Statistik Vorrunde - Tabelle 2'!AL19+'Statistik Vorrunde - Tabelle 2'!AU19+'Statistik Vorrunde - Tabelle 2'!BD19</f>
        <v>0</v>
      </c>
      <c r="D19" s="264">
        <f>'Statistik Vorrunde - Tabelle 2'!S19+'Statistik Vorrunde - Tabelle 2'!AB19+'Statistik Vorrunde - Tabelle 2'!AK19+'Statistik Vorrunde - Tabelle 2'!AT19+'Statistik Vorrunde - Tabelle 2'!BC19</f>
        <v>1</v>
      </c>
      <c r="E19" s="264">
        <f>'Statistik Vorrunde - Tabelle 2'!U19+'Statistik Vorrunde - Tabelle 2'!AD19+'Statistik Vorrunde - Tabelle 2'!AM19+'Statistik Vorrunde - Tabelle 2'!AV19+'Statistik Vorrunde - Tabelle 2'!BE19</f>
        <v>3</v>
      </c>
      <c r="F19" s="264">
        <f>'Statistik Vorrunde - Tabelle 2'!V19+'Statistik Vorrunde - Tabelle 2'!AE19+'Statistik Vorrunde - Tabelle 2'!AN19+'Statistik Vorrunde - Tabelle 2'!AW19+'Statistik Vorrunde - Tabelle 2'!BF19</f>
        <v>0</v>
      </c>
      <c r="G19" s="264">
        <f>'Statistik Vorrunde - Tabelle 2'!W19+'Statistik Vorrunde - Tabelle 2'!AF19+'Statistik Vorrunde - Tabelle 2'!AO19+'Statistik Vorrunde - Tabelle 2'!AX19+'Statistik Vorrunde - Tabelle 2'!BG19</f>
        <v>4</v>
      </c>
      <c r="H19" s="1614">
        <f>'Statistik Vorrunde - Tabelle 2'!X19+'Statistik Vorrunde - Tabelle 2'!AG19+'Statistik Vorrunde - Tabelle 2'!AP19+'Statistik Vorrunde - Tabelle 2'!AY19+'Statistik Vorrunde - Tabelle 2'!BH19</f>
        <v>0</v>
      </c>
      <c r="I19" s="1453"/>
      <c r="J19" s="1592">
        <f>'Statistik Vorrunde - Tabelle 2'!AA19+'Statistik Vorrunde - Tabelle 2'!AJ19+'Statistik Vorrunde - Tabelle 2'!AS19+'Statistik Vorrunde - Tabelle 2'!BB19+'Statistik Vorrunde - Tabelle 2'!BK19</f>
        <v>0</v>
      </c>
      <c r="K19" s="1593"/>
      <c r="L19" s="1577"/>
      <c r="M19" s="946"/>
      <c r="N19" s="1615"/>
      <c r="O19" s="1601">
        <f>(('Statistik Vorrunde - Tabelle 2'!BD19*2)+'Statistik Vorrunde - Tabelle 2'!BG19+('Statistik Vorrunde - Tabelle 2'!BC19*2))/(('Statistik Vorrunde - Tabelle 2'!BK19*2.5)+('Statistik Vorrunde - Tabelle 2'!BE19*1.5)+('Statistik Vorrunde - Tabelle 2'!BF19*2.5))</f>
        <v>1.33333333333333</v>
      </c>
    </row>
    <row r="20" ht="21.25" customHeight="1">
      <c r="A20" t="s" s="1616">
        <v>65</v>
      </c>
      <c r="B20" s="1617">
        <f>((C20*2)+G20+(D20*2))/((J20*2.5)+(E20*1.5)+(F20*2.5))</f>
        <v>0.666666666666667</v>
      </c>
      <c r="C20" s="1618">
        <f>'Statistik Vorrunde - Tabelle 2'!T20+'Statistik Vorrunde - Tabelle 2'!AC20+'Statistik Vorrunde - Tabelle 2'!AL20+'Statistik Vorrunde - Tabelle 2'!AU20+'Statistik Vorrunde - Tabelle 2'!BD20</f>
        <v>0</v>
      </c>
      <c r="D20" s="360">
        <f>'Statistik Vorrunde - Tabelle 2'!S20+'Statistik Vorrunde - Tabelle 2'!AB20+'Statistik Vorrunde - Tabelle 2'!AK20+'Statistik Vorrunde - Tabelle 2'!AT20+'Statistik Vorrunde - Tabelle 2'!BC20</f>
        <v>0</v>
      </c>
      <c r="E20" s="360">
        <f>'Statistik Vorrunde - Tabelle 2'!U20+'Statistik Vorrunde - Tabelle 2'!AD20+'Statistik Vorrunde - Tabelle 2'!AM20+'Statistik Vorrunde - Tabelle 2'!AV20+'Statistik Vorrunde - Tabelle 2'!BE20</f>
        <v>1</v>
      </c>
      <c r="F20" s="360">
        <f>'Statistik Vorrunde - Tabelle 2'!V20+'Statistik Vorrunde - Tabelle 2'!AE20+'Statistik Vorrunde - Tabelle 2'!AN20+'Statistik Vorrunde - Tabelle 2'!AW20+'Statistik Vorrunde - Tabelle 2'!BF20</f>
        <v>0</v>
      </c>
      <c r="G20" s="360">
        <f>'Statistik Vorrunde - Tabelle 2'!W20+'Statistik Vorrunde - Tabelle 2'!AF20+'Statistik Vorrunde - Tabelle 2'!AO20+'Statistik Vorrunde - Tabelle 2'!AX20+'Statistik Vorrunde - Tabelle 2'!BG20</f>
        <v>1</v>
      </c>
      <c r="H20" s="1619">
        <f>'Statistik Vorrunde - Tabelle 2'!X20+'Statistik Vorrunde - Tabelle 2'!AG20+'Statistik Vorrunde - Tabelle 2'!AP20+'Statistik Vorrunde - Tabelle 2'!AY20+'Statistik Vorrunde - Tabelle 2'!BH20</f>
        <v>1</v>
      </c>
      <c r="I20" s="1620"/>
      <c r="J20" s="1585">
        <f>'Statistik Vorrunde - Tabelle 2'!AA20+'Statistik Vorrunde - Tabelle 2'!AJ20+'Statistik Vorrunde - Tabelle 2'!AS20+'Statistik Vorrunde - Tabelle 2'!BB20+'Statistik Vorrunde - Tabelle 2'!BK20</f>
        <v>0</v>
      </c>
      <c r="K20" s="1621"/>
      <c r="L20" s="1622">
        <f>(('Statistik Vorrunde - Tabelle 2'!AC20*2)+'Statistik Vorrunde - Tabelle 2'!AF20+('Statistik Vorrunde - Tabelle 2'!AB20*2))/(('Statistik Vorrunde - Tabelle 2'!AJ20*2.5)+('Statistik Vorrunde - Tabelle 2'!AD20*1.5)+('Statistik Vorrunde - Tabelle 2'!AE20*2.5))</f>
        <v>0.666666666666667</v>
      </c>
      <c r="M20" s="1623"/>
      <c r="N20" s="1624"/>
      <c r="O20" s="1610">
        <v>1</v>
      </c>
    </row>
    <row r="21" ht="21.25" customHeight="1">
      <c r="A21" t="s" s="1625">
        <v>162</v>
      </c>
      <c r="B21" s="1626"/>
      <c r="C21" s="1627">
        <f>SUM(C3:C20)</f>
        <v>38</v>
      </c>
      <c r="D21" s="1628">
        <f>SUM(D3:D20)</f>
        <v>87</v>
      </c>
      <c r="E21" s="1628">
        <f>SUM(E3:E20)</f>
        <v>84</v>
      </c>
      <c r="F21" s="1628">
        <f>SUM(F3:F20)</f>
        <v>27</v>
      </c>
      <c r="G21" s="1628">
        <f>SUM(G3:G20)</f>
        <v>144</v>
      </c>
      <c r="H21" s="1628">
        <f>SUM(H3:H20)</f>
        <v>101</v>
      </c>
      <c r="I21" s="1629"/>
      <c r="J21" s="1630">
        <f>SUM(J3:J20)</f>
        <v>44</v>
      </c>
      <c r="K21" s="1631">
        <f>(K5+K6+K7+K9+K11+K12+K13+K15+K16+K17)/12</f>
        <v>0.947365334333635</v>
      </c>
      <c r="L21" s="1632">
        <f>(L4+L5+L6+L7+L9+L10+L11+L12+L13+L15+L16+L17+L20)/13</f>
        <v>2.17716065985297</v>
      </c>
      <c r="M21" s="1632">
        <f>(M4+M5+M6+M7+M9+M10+M11+M12+M13+M15+M16+M17)/12</f>
        <v>1.18017417942335</v>
      </c>
      <c r="N21" s="1632">
        <f>(N4+N5+N6+N7+N9+N10+N11+N13+N17+N15)/10</f>
        <v>1.23447552447552</v>
      </c>
      <c r="O21" s="1633">
        <f>(O4+O5+O7+O9+O10+O11+O13+O15+O16+O18+O19+O20)/12</f>
        <v>1.40401189451846</v>
      </c>
    </row>
    <row r="22" ht="21.25" customHeight="1">
      <c r="A22" s="1634"/>
      <c r="B22" s="1635">
        <f>AVERAGE($B4:$B20)</f>
        <v>1.19488005915312</v>
      </c>
      <c r="C22" t="s" s="1636">
        <v>82</v>
      </c>
      <c r="D22" t="s" s="395">
        <v>40</v>
      </c>
      <c r="E22" t="s" s="395">
        <v>76</v>
      </c>
      <c r="F22" t="s" s="395">
        <v>274</v>
      </c>
      <c r="G22" t="s" s="395">
        <v>165</v>
      </c>
      <c r="H22" s="396"/>
      <c r="I22" t="s" s="395">
        <v>79</v>
      </c>
      <c r="J22" t="s" s="1637">
        <v>80</v>
      </c>
      <c r="K22" s="1638"/>
      <c r="L22" s="1639"/>
      <c r="M22" s="1639"/>
      <c r="N22" s="1639"/>
      <c r="O22" s="1640"/>
    </row>
    <row r="23" ht="21.25" customHeight="1">
      <c r="A23" t="s" s="1641">
        <v>311</v>
      </c>
      <c r="B23" s="1642">
        <f>(((C23*100)/I23)+(E23*2)+(D23*1.5)/F23)-(G23*2)</f>
        <v>21.1185567010309</v>
      </c>
      <c r="C23" s="1643">
        <f>'Statistik Vorrunde - Tabelle 2'!AA23+'Statistik Vorrunde - Tabelle 2'!AJ23+'Statistik Vorrunde - Tabelle 2'!AS23+'Statistik Vorrunde - Tabelle 2'!BB23+'Statistik Vorrunde - Tabelle 2'!BK23</f>
        <v>20</v>
      </c>
      <c r="D23" s="420">
        <f>'Statistik Vorrunde - Tabelle 2'!S23+'Statistik Vorrunde - Tabelle 2'!AB23+'Statistik Vorrunde - Tabelle 2'!AK23+'Statistik Vorrunde - Tabelle 2'!AT23+'Statistik Vorrunde - Tabelle 2'!BC23</f>
        <v>1</v>
      </c>
      <c r="E23" s="1644">
        <f>'Statistik Vorrunde - Tabelle 2'!U23+'Statistik Vorrunde - Tabelle 2'!AD23+'Statistik Vorrunde - Tabelle 2'!AM23+'Statistik Vorrunde - Tabelle 2'!AV23+'Statistik Vorrunde - Tabelle 2'!BE23</f>
        <v>3</v>
      </c>
      <c r="F23" s="1644">
        <v>3</v>
      </c>
      <c r="G23" s="420">
        <f>'Statistik Vorrunde - Tabelle 2'!T23+'Statistik Vorrunde - Tabelle 2'!AC23+'Statistik Vorrunde - Tabelle 2'!AL23+'Statistik Vorrunde - Tabelle 2'!AU23+'Statistik Vorrunde - Tabelle 2'!BD23</f>
        <v>3</v>
      </c>
      <c r="H23" s="1645"/>
      <c r="I23" s="420">
        <f>'Statistik Vorrunde - Tabelle 2'!V23+'Statistik Vorrunde - Tabelle 2'!AE23+'Statistik Vorrunde - Tabelle 2'!AN23+'Statistik Vorrunde - Tabelle 2'!AW23+'Statistik Vorrunde - Tabelle 2'!BF23</f>
        <v>97</v>
      </c>
      <c r="J23" s="1646">
        <f>24+'Statistik Vorrunde - Tabelle 1'!N30+'Statistik Vorrunde - Tabelle 1'!O30+'Statistik Vorrunde - Tabelle 2'!AO23+'Statistik Vorrunde - Tabelle 2'!AX23+'Statistik Vorrunde - Tabelle 2'!BG23</f>
        <v>74</v>
      </c>
      <c r="K23" s="1647">
        <f>(('Statistik Vorrunde - Tabelle 2'!AA23*100)/'Statistik Vorrunde - Tabelle 2'!V23)+('Statistik Vorrunde - Tabelle 2'!U23*2)+('Statistik Vorrunde - Tabelle 2'!S23*1.5)-('Statistik Vorrunde - Tabelle 2'!T23*2)</f>
        <v>24.8571428571429</v>
      </c>
      <c r="L23" s="1648">
        <f>(('Statistik Vorrunde - Tabelle 2'!AJ23*100)/'Statistik Vorrunde - Tabelle 2'!AE23)+('Statistik Vorrunde - Tabelle 2'!AD23*2)+('Statistik Vorrunde - Tabelle 2'!AB23*1.5)-('Statistik Vorrunde - Tabelle 2'!AC23*2)</f>
        <v>27.7142857142857</v>
      </c>
      <c r="M23" s="1648">
        <f>(('Statistik Vorrunde - Tabelle 2'!AS23*100)/'Statistik Vorrunde - Tabelle 2'!AN23)+('Statistik Vorrunde - Tabelle 2'!AM23*2)+('Statistik Vorrunde - Tabelle 2'!AK23*1.5)-('Statistik Vorrunde - Tabelle 2'!AL23*2)</f>
        <v>8.611111111111111</v>
      </c>
      <c r="N23" s="1648"/>
      <c r="O23" s="1649"/>
    </row>
    <row r="24" ht="21.25" customHeight="1">
      <c r="A24" t="s" s="1605">
        <v>312</v>
      </c>
      <c r="B24" s="1650">
        <f>(((C24*100)/I24)+(E24*2)+(D24*1.5)/F24)-(G24*2)</f>
        <v>57.4024390243902</v>
      </c>
      <c r="C24" s="1651">
        <f>'Statistik Vorrunde - Tabelle 2'!AA24+'Statistik Vorrunde - Tabelle 2'!AJ24+'Statistik Vorrunde - Tabelle 2'!AS24+'Statistik Vorrunde - Tabelle 2'!BB24+'Statistik Vorrunde - Tabelle 2'!BK24</f>
        <v>18</v>
      </c>
      <c r="D24" s="265">
        <f>'Statistik Vorrunde - Tabelle 2'!S24+'Statistik Vorrunde - Tabelle 2'!AB24+'Statistik Vorrunde - Tabelle 2'!AK24+'Statistik Vorrunde - Tabelle 2'!AT24+'Statistik Vorrunde - Tabelle 2'!BC24</f>
        <v>1</v>
      </c>
      <c r="E24" s="1652">
        <f>'Statistik Vorrunde - Tabelle 2'!U24+'Statistik Vorrunde - Tabelle 2'!AD24+'Statistik Vorrunde - Tabelle 2'!AM24+'Statistik Vorrunde - Tabelle 2'!AV24+'Statistik Vorrunde - Tabelle 2'!BE24</f>
        <v>6</v>
      </c>
      <c r="F24" s="1652">
        <v>1</v>
      </c>
      <c r="G24" s="265">
        <f>'Statistik Vorrunde - Tabelle 2'!T24+'Statistik Vorrunde - Tabelle 2'!AC24+'Statistik Vorrunde - Tabelle 2'!AL24+'Statistik Vorrunde - Tabelle 2'!AU24+'Statistik Vorrunde - Tabelle 2'!BD24</f>
        <v>0</v>
      </c>
      <c r="H24" s="1653"/>
      <c r="I24" s="265">
        <f>'Statistik Vorrunde - Tabelle 2'!V24+'Statistik Vorrunde - Tabelle 2'!AE24+'Statistik Vorrunde - Tabelle 2'!AN24+'Statistik Vorrunde - Tabelle 2'!AW24+'Statistik Vorrunde - Tabelle 2'!BF24</f>
        <v>41</v>
      </c>
      <c r="J24" s="1654">
        <f>'Statistik Vorrunde - Tabelle 2'!W24+'Statistik Vorrunde - Tabelle 2'!AF24+'Statistik Vorrunde - Tabelle 2'!AO24+'Statistik Vorrunde - Tabelle 2'!AX24+'Statistik Vorrunde - Tabelle 2'!BG24</f>
        <v>23</v>
      </c>
      <c r="K24" s="1655"/>
      <c r="L24" s="1656"/>
      <c r="M24" s="1656"/>
      <c r="N24" s="1656"/>
      <c r="O24" s="1657">
        <f>(('Statistik Vorrunde - Tabelle 2'!BK24*100)/'Statistik Vorrunde - Tabelle 2'!BF24)+(('Statistik Vorrunde - Tabelle 2'!BE24+'Statistik Vorrunde - Tabelle 2'!BI24)*2)+('Statistik Vorrunde - Tabelle 2'!BC24*1.5)/F24-('Statistik Vorrunde - Tabelle 2'!BD24*2)</f>
        <v>69.4024390243902</v>
      </c>
    </row>
    <row r="25" ht="21.25" customHeight="1">
      <c r="A25" t="s" s="1658">
        <v>267</v>
      </c>
      <c r="B25" s="1659">
        <f>(((C25*100)/I25)+(E25*2)+(D25*1.5)/F25)-(G25*2)</f>
        <v>22.8333333333333</v>
      </c>
      <c r="C25" s="1660">
        <f>'Statistik Vorrunde - Tabelle 2'!AA26+'Statistik Vorrunde - Tabelle 2'!AJ26+'Statistik Vorrunde - Tabelle 2'!AS26+'Statistik Vorrunde - Tabelle 2'!BB26+'Statistik Vorrunde - Tabelle 2'!BK26</f>
        <v>10</v>
      </c>
      <c r="D25" s="1661">
        <f>'Statistik Vorrunde - Tabelle 2'!S26+'Statistik Vorrunde - Tabelle 2'!AB26+'Statistik Vorrunde - Tabelle 2'!AK26+'Statistik Vorrunde - Tabelle 2'!AT26+'Statistik Vorrunde - Tabelle 2'!BC26</f>
        <v>0</v>
      </c>
      <c r="E25" s="1661">
        <f>'Statistik Vorrunde - Tabelle 2'!U26+'Statistik Vorrunde - Tabelle 2'!AD26+'Statistik Vorrunde - Tabelle 2'!AM26+'Statistik Vorrunde - Tabelle 2'!AV26+'Statistik Vorrunde - Tabelle 2'!BE26</f>
        <v>2</v>
      </c>
      <c r="F25" s="1661">
        <v>3</v>
      </c>
      <c r="G25" s="1661">
        <f>'Statistik Vorrunde - Tabelle 2'!T26+'Statistik Vorrunde - Tabelle 2'!AC26+'Statistik Vorrunde - Tabelle 2'!AL26+'Statistik Vorrunde - Tabelle 2'!AU26+'Statistik Vorrunde - Tabelle 2'!BD26</f>
        <v>1</v>
      </c>
      <c r="H25" s="1662"/>
      <c r="I25" s="1661">
        <f>'Statistik Vorrunde - Tabelle 2'!V26+'Statistik Vorrunde - Tabelle 2'!AE26+'Statistik Vorrunde - Tabelle 2'!AN26+'Statistik Vorrunde - Tabelle 2'!AW26+'Statistik Vorrunde - Tabelle 2'!BF26</f>
        <v>48</v>
      </c>
      <c r="J25" s="1663">
        <f>'Statistik Vorrunde - Tabelle 2'!AF26+'Statistik Vorrunde - Tabelle 2'!AO26+'Statistik Vorrunde - Tabelle 2'!AX26+'Statistik Vorrunde - Tabelle 2'!BG26</f>
        <v>34</v>
      </c>
      <c r="K25" s="1664">
        <f>(('Statistik Vorrunde - Tabelle 2'!AA26*100)/'Statistik Vorrunde - Tabelle 2'!V26)+('Statistik Vorrunde - Tabelle 2'!U26*2)+('Statistik Vorrunde - Tabelle 2'!S26*1.5)-('Statistik Vorrunde - Tabelle 2'!T26*2)</f>
        <v>33.3333333333333</v>
      </c>
      <c r="L25" t="s" s="1665">
        <v>379</v>
      </c>
      <c r="M25" s="1666">
        <f>(('Statistik Vorrunde - Tabelle 2'!AS26*100)/'Statistik Vorrunde - Tabelle 2'!AN26)+('Statistik Vorrunde - Tabelle 2'!AM26*2)+('Statistik Vorrunde - Tabelle 2'!AK26*1.5)-('Statistik Vorrunde - Tabelle 2'!AL26*2)</f>
        <v>35.3333333333333</v>
      </c>
      <c r="N25" s="1666">
        <f>(('Statistik Vorrunde - Tabelle 2'!BB26*100)/'Statistik Vorrunde - Tabelle 2'!AW26)+('Statistik Vorrunde - Tabelle 2'!AV26*2)+('Statistik Vorrunde - Tabelle 2'!AT26*1.5)/F25-('Statistik Vorrunde - Tabelle 2'!AU26*2)</f>
        <v>11.1111111111111</v>
      </c>
      <c r="O25" s="1667"/>
    </row>
    <row r="26" ht="21.25" customHeight="1">
      <c r="A26" t="s" s="1668">
        <v>86</v>
      </c>
      <c r="B26" s="1669">
        <f>(((C26*100)/I26)+(E26*2)+(D26*1.5)/F26)-(G26*2)</f>
        <v>0</v>
      </c>
      <c r="C26" s="1670">
        <f>'Statistik Vorrunde - Tabelle 2'!AA25+'Statistik Vorrunde - Tabelle 2'!AJ25+'Statistik Vorrunde - Tabelle 2'!AS25+'Statistik Vorrunde - Tabelle 2'!BB25+'Statistik Vorrunde - Tabelle 2'!BK25</f>
        <v>0</v>
      </c>
      <c r="D26" s="1671">
        <f>'Statistik Vorrunde - Tabelle 2'!S25+'Statistik Vorrunde - Tabelle 2'!AB25+'Statistik Vorrunde - Tabelle 2'!AK25+'Statistik Vorrunde - Tabelle 2'!AT25+'Statistik Vorrunde - Tabelle 2'!BC25</f>
        <v>0</v>
      </c>
      <c r="E26" s="1671">
        <f>'Statistik Vorrunde - Tabelle 2'!U25+'Statistik Vorrunde - Tabelle 2'!AD25+'Statistik Vorrunde - Tabelle 2'!AM25+'Statistik Vorrunde - Tabelle 2'!AV25+'Statistik Vorrunde - Tabelle 2'!BE25</f>
        <v>0</v>
      </c>
      <c r="F26" s="1671">
        <v>1</v>
      </c>
      <c r="G26" s="1671">
        <f>'Statistik Vorrunde - Tabelle 2'!T25+'Statistik Vorrunde - Tabelle 2'!AC25+'Statistik Vorrunde - Tabelle 2'!AL25+'Statistik Vorrunde - Tabelle 2'!AU25+'Statistik Vorrunde - Tabelle 2'!BD25</f>
        <v>0</v>
      </c>
      <c r="H26" s="1672"/>
      <c r="I26" s="1671">
        <f>'Statistik Vorrunde - Tabelle 2'!AE25+'Statistik Vorrunde - Tabelle 2'!AN25+'Statistik Vorrunde - Tabelle 2'!AW25+'Statistik Vorrunde - Tabelle 2'!BF25</f>
        <v>6</v>
      </c>
      <c r="J26" s="1673">
        <f>'Statistik Vorrunde - Tabelle 2'!W25+'Statistik Vorrunde - Tabelle 2'!AF25+'Statistik Vorrunde - Tabelle 2'!AO25+'Statistik Vorrunde - Tabelle 2'!AX25+'Statistik Vorrunde - Tabelle 2'!BG25</f>
        <v>6</v>
      </c>
      <c r="K26" s="1674"/>
      <c r="L26" s="1675"/>
      <c r="M26" s="1675"/>
      <c r="N26" s="1675">
        <f>(('Statistik Vorrunde - Tabelle 2'!BB25*100)/'Statistik Vorrunde - Tabelle 2'!AW25)+('Statistik Vorrunde - Tabelle 2'!AV25*2)+('Statistik Vorrunde - Tabelle 2'!AT25*1.5)/F26-('Statistik Vorrunde - Tabelle 2'!AU25*2)</f>
        <v>0</v>
      </c>
      <c r="O26" s="1676"/>
    </row>
    <row r="27" ht="21.25" customHeight="1">
      <c r="A27" s="1677"/>
      <c r="B27" s="1678"/>
      <c r="C27" s="1679"/>
      <c r="D27" s="1680"/>
      <c r="E27" s="1680"/>
      <c r="F27" s="1680"/>
      <c r="G27" s="1680"/>
      <c r="H27" s="1680"/>
      <c r="I27" s="1680"/>
      <c r="J27" s="1681"/>
      <c r="K27" s="1682"/>
      <c r="L27" s="1683"/>
      <c r="M27" s="1683"/>
      <c r="N27" s="1683"/>
      <c r="O27" s="1684"/>
    </row>
    <row r="28" ht="21.25" customHeight="1">
      <c r="A28" s="1685"/>
      <c r="B28" s="1686"/>
      <c r="C28" s="1687"/>
      <c r="D28" s="1688"/>
      <c r="E28" s="1688"/>
      <c r="F28" s="1688"/>
      <c r="G28" s="1688"/>
      <c r="H28" s="1688"/>
      <c r="I28" s="1688"/>
      <c r="J28" s="1689"/>
      <c r="K28" s="1690"/>
      <c r="L28" s="1691"/>
      <c r="M28" s="1691"/>
      <c r="N28" s="1691"/>
      <c r="O28" s="1692"/>
    </row>
    <row r="29" ht="21.25" customHeight="1">
      <c r="A29" t="s" s="1693">
        <v>380</v>
      </c>
      <c r="B29" t="s" s="1563">
        <v>81</v>
      </c>
      <c r="C29" t="s" s="1563">
        <v>36</v>
      </c>
      <c r="D29" s="1563"/>
      <c r="E29" t="s" s="1563">
        <v>226</v>
      </c>
      <c r="F29" t="s" s="1563">
        <v>381</v>
      </c>
      <c r="G29" s="1563"/>
      <c r="H29" s="1563"/>
      <c r="I29" s="1563"/>
      <c r="J29" s="1564"/>
      <c r="K29" t="s" s="1694">
        <v>378</v>
      </c>
      <c r="L29" s="1695"/>
      <c r="M29" s="1695"/>
      <c r="N29" s="1695"/>
      <c r="O29" s="1696"/>
    </row>
    <row r="30" ht="21.25" customHeight="1">
      <c r="A30" t="s" s="1697">
        <v>174</v>
      </c>
      <c r="B30" s="1698">
        <f>(C30*100%)/(C30+E30)</f>
        <v>0.576923076923077</v>
      </c>
      <c r="C30" s="1699">
        <f>H11+H12+H13+H15+H20</f>
        <v>30</v>
      </c>
      <c r="D30" s="1700"/>
      <c r="E30" s="1699">
        <f>SUM(E11:E13,E15,E20)</f>
        <v>22</v>
      </c>
      <c r="F30" s="1699">
        <f>SUM(C30:D30)</f>
        <v>30</v>
      </c>
      <c r="G30" s="1700"/>
      <c r="H30" s="1701"/>
      <c r="I30" s="1702"/>
      <c r="J30" s="1703"/>
      <c r="K30" s="1704"/>
      <c r="L30" s="1705"/>
      <c r="M30" s="1706"/>
      <c r="N30" s="1707"/>
      <c r="O30" s="1708"/>
    </row>
    <row r="31" ht="21.25" customHeight="1">
      <c r="A31" t="s" s="1709">
        <v>173</v>
      </c>
      <c r="B31" s="1710">
        <f>(C31*100%)/(C31+E31)</f>
        <v>0.513513513513514</v>
      </c>
      <c r="C31" s="264">
        <f>SUM(H3:H10,H19)</f>
        <v>57</v>
      </c>
      <c r="D31" s="1711"/>
      <c r="E31" s="264">
        <f>SUM(E3:E10,E19)</f>
        <v>54</v>
      </c>
      <c r="F31" s="264">
        <f>SUM(C31:D31)</f>
        <v>57</v>
      </c>
      <c r="G31" s="1711"/>
      <c r="H31" s="1712"/>
      <c r="I31" s="1453"/>
      <c r="J31" s="1713"/>
      <c r="K31" s="1593"/>
      <c r="L31" s="1577"/>
      <c r="M31" s="952"/>
      <c r="N31" s="914"/>
      <c r="O31" s="1594"/>
    </row>
    <row r="32" ht="21.25" customHeight="1">
      <c r="A32" t="s" s="1714">
        <v>175</v>
      </c>
      <c r="B32" s="1715">
        <f>(C32*100%)/(C32+E32)</f>
        <v>0.636363636363636</v>
      </c>
      <c r="C32" s="360">
        <f>SUM(H16:H18)</f>
        <v>14</v>
      </c>
      <c r="D32" s="1584"/>
      <c r="E32" s="360">
        <f>SUM(E16:E18)</f>
        <v>8</v>
      </c>
      <c r="F32" s="360">
        <f>SUM(C32:D32)</f>
        <v>14</v>
      </c>
      <c r="G32" s="1584"/>
      <c r="H32" s="1716"/>
      <c r="I32" s="1584"/>
      <c r="J32" s="1717"/>
      <c r="K32" s="1718"/>
      <c r="L32" s="1719"/>
      <c r="M32" s="903"/>
      <c r="N32" s="430"/>
      <c r="O32" s="1720"/>
    </row>
  </sheetData>
  <mergeCells count="2">
    <mergeCell ref="K2:O2"/>
    <mergeCell ref="K29:O29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Q30"/>
  <sheetViews>
    <sheetView workbookViewId="0" showGridLines="0" defaultGridColor="1">
      <pane topLeftCell="D1" xSplit="3" ySplit="0" activePane="topRight" state="frozen"/>
    </sheetView>
  </sheetViews>
  <sheetFormatPr defaultColWidth="16.3333" defaultRowHeight="19.9" customHeight="1" outlineLevelRow="0" outlineLevelCol="0"/>
  <cols>
    <col min="1" max="2" width="16.3516" style="1721" customWidth="1"/>
    <col min="3" max="3" width="16.5" style="1721" customWidth="1"/>
    <col min="4" max="43" width="16.3516" style="1721" customWidth="1"/>
    <col min="44" max="16384" width="16.3516" style="1721" customWidth="1"/>
  </cols>
  <sheetData>
    <row r="1" ht="23.45" customHeight="1">
      <c r="A1" s="1722"/>
      <c r="B1" s="1722"/>
      <c r="C1" s="1722"/>
      <c r="D1" s="1723"/>
      <c r="E1" s="1723"/>
      <c r="F1" s="1723"/>
      <c r="G1" s="1723"/>
      <c r="H1" s="1723"/>
      <c r="I1" s="1723"/>
      <c r="J1" s="1723"/>
      <c r="K1" s="1723"/>
      <c r="L1" s="1723"/>
      <c r="M1" s="1723"/>
      <c r="N1" s="1723"/>
      <c r="O1" s="1723"/>
      <c r="P1" s="1723"/>
      <c r="Q1" s="1723"/>
      <c r="R1" s="1723"/>
      <c r="S1" s="1723"/>
      <c r="T1" s="1723"/>
      <c r="U1" s="1723"/>
      <c r="V1" s="1723"/>
      <c r="W1" s="1723"/>
      <c r="X1" s="1723"/>
      <c r="Y1" s="1723"/>
      <c r="Z1" s="1723"/>
      <c r="AA1" s="1723"/>
      <c r="AB1" s="1723"/>
      <c r="AC1" s="1723"/>
      <c r="AD1" s="1723"/>
      <c r="AE1" s="1723"/>
      <c r="AF1" s="1723"/>
      <c r="AG1" s="1723"/>
      <c r="AH1" s="1723"/>
      <c r="AI1" s="1723"/>
      <c r="AJ1" s="1723"/>
      <c r="AK1" s="1723"/>
      <c r="AL1" s="1723"/>
      <c r="AM1" s="1723"/>
      <c r="AN1" s="1723"/>
      <c r="AO1" s="1723"/>
      <c r="AP1" s="1723"/>
      <c r="AQ1" s="1724"/>
    </row>
    <row r="2" ht="33.4" customHeight="1">
      <c r="A2" t="s" s="521">
        <v>194</v>
      </c>
      <c r="B2" t="s" s="522">
        <v>358</v>
      </c>
      <c r="C2" t="s" s="1333">
        <v>382</v>
      </c>
      <c r="D2" t="s" s="1725">
        <v>383</v>
      </c>
      <c r="E2" s="1335"/>
      <c r="F2" t="s" s="1725">
        <v>384</v>
      </c>
      <c r="G2" s="1335"/>
      <c r="H2" t="s" s="1725">
        <v>385</v>
      </c>
      <c r="I2" s="1335"/>
      <c r="J2" t="s" s="1725">
        <v>386</v>
      </c>
      <c r="K2" s="1335"/>
      <c r="L2" t="s" s="1725">
        <v>387</v>
      </c>
      <c r="M2" s="1335"/>
      <c r="N2" t="s" s="1726">
        <v>388</v>
      </c>
      <c r="O2" s="1335"/>
      <c r="P2" t="s" s="1726">
        <v>389</v>
      </c>
      <c r="Q2" s="1335"/>
      <c r="R2" t="s" s="1726">
        <v>390</v>
      </c>
      <c r="S2" s="1335"/>
      <c r="T2" t="s" s="1725">
        <v>391</v>
      </c>
      <c r="U2" s="1335"/>
      <c r="V2" t="s" s="1725">
        <v>392</v>
      </c>
      <c r="W2" s="1335"/>
      <c r="X2" t="s" s="1726">
        <v>393</v>
      </c>
      <c r="Y2" s="1335"/>
      <c r="Z2" t="s" s="1725">
        <v>394</v>
      </c>
      <c r="AA2" s="1335"/>
      <c r="AB2" t="s" s="1725">
        <v>395</v>
      </c>
      <c r="AC2" s="1335"/>
      <c r="AD2" t="s" s="1725">
        <v>396</v>
      </c>
      <c r="AE2" s="1335"/>
      <c r="AF2" t="s" s="1726">
        <v>397</v>
      </c>
      <c r="AG2" s="1335"/>
      <c r="AH2" t="s" s="1727">
        <v>398</v>
      </c>
      <c r="AI2" s="1335"/>
      <c r="AJ2" t="s" s="1725">
        <v>399</v>
      </c>
      <c r="AK2" s="1335"/>
      <c r="AL2" t="s" s="1725">
        <v>400</v>
      </c>
      <c r="AM2" s="1335"/>
      <c r="AN2" t="s" s="1726">
        <v>401</v>
      </c>
      <c r="AO2" s="1335"/>
      <c r="AP2" t="s" s="1728">
        <v>402</v>
      </c>
      <c r="AQ2" s="1335"/>
    </row>
    <row r="3" ht="21.2" customHeight="1">
      <c r="A3" s="1729"/>
      <c r="B3" s="1730"/>
      <c r="C3" t="s" s="1731">
        <v>403</v>
      </c>
      <c r="D3" t="s" s="1732">
        <v>173</v>
      </c>
      <c r="E3" s="1733"/>
      <c r="F3" t="s" s="1732">
        <v>173</v>
      </c>
      <c r="G3" s="1733"/>
      <c r="H3" t="s" s="1732">
        <v>173</v>
      </c>
      <c r="I3" s="1733"/>
      <c r="J3" t="s" s="1732">
        <v>173</v>
      </c>
      <c r="K3" s="1733"/>
      <c r="L3" t="s" s="1732">
        <v>173</v>
      </c>
      <c r="M3" s="1733"/>
      <c r="N3" t="s" s="1732">
        <v>173</v>
      </c>
      <c r="O3" s="1733"/>
      <c r="P3" t="s" s="1734">
        <v>404</v>
      </c>
      <c r="Q3" s="1733"/>
      <c r="R3" t="s" s="1732">
        <v>173</v>
      </c>
      <c r="S3" s="1733"/>
      <c r="T3" t="s" s="1734">
        <v>405</v>
      </c>
      <c r="U3" s="1733"/>
      <c r="V3" t="s" s="1734">
        <v>405</v>
      </c>
      <c r="W3" s="1733"/>
      <c r="X3" t="s" s="1734">
        <v>405</v>
      </c>
      <c r="Y3" s="1733"/>
      <c r="Z3" t="s" s="1734">
        <v>174</v>
      </c>
      <c r="AA3" s="1733"/>
      <c r="AB3" t="s" s="1734">
        <v>174</v>
      </c>
      <c r="AC3" s="1733"/>
      <c r="AD3" t="s" s="1734">
        <v>174</v>
      </c>
      <c r="AE3" s="1733"/>
      <c r="AF3" t="s" s="1734">
        <v>174</v>
      </c>
      <c r="AG3" s="1733"/>
      <c r="AH3" t="s" s="1734">
        <v>174</v>
      </c>
      <c r="AI3" s="1733"/>
      <c r="AJ3" t="s" s="1734">
        <v>174</v>
      </c>
      <c r="AK3" s="1733"/>
      <c r="AL3" t="s" s="1734">
        <v>72</v>
      </c>
      <c r="AM3" s="1733"/>
      <c r="AN3" t="s" s="1734">
        <v>72</v>
      </c>
      <c r="AO3" s="1733"/>
      <c r="AP3" t="s" s="1734">
        <v>173</v>
      </c>
      <c r="AQ3" s="1733"/>
    </row>
    <row r="4" ht="20.25" customHeight="1">
      <c r="A4" t="s" s="1350">
        <v>406</v>
      </c>
      <c r="B4" s="1735"/>
      <c r="C4" t="s" s="1736">
        <v>203</v>
      </c>
      <c r="D4" t="s" s="1350">
        <v>204</v>
      </c>
      <c r="E4" t="s" s="1736">
        <v>205</v>
      </c>
      <c r="F4" t="s" s="1350">
        <v>204</v>
      </c>
      <c r="G4" t="s" s="1736">
        <v>205</v>
      </c>
      <c r="H4" t="s" s="1350">
        <v>204</v>
      </c>
      <c r="I4" t="s" s="1736">
        <v>205</v>
      </c>
      <c r="J4" t="s" s="1350">
        <v>204</v>
      </c>
      <c r="K4" t="s" s="1736">
        <v>205</v>
      </c>
      <c r="L4" t="s" s="1350">
        <v>204</v>
      </c>
      <c r="M4" t="s" s="1736">
        <v>205</v>
      </c>
      <c r="N4" t="s" s="1350">
        <v>204</v>
      </c>
      <c r="O4" t="s" s="1736">
        <v>205</v>
      </c>
      <c r="P4" t="s" s="1350">
        <v>204</v>
      </c>
      <c r="Q4" t="s" s="1736">
        <v>205</v>
      </c>
      <c r="R4" t="s" s="1350">
        <v>204</v>
      </c>
      <c r="S4" t="s" s="1736">
        <v>205</v>
      </c>
      <c r="T4" t="s" s="1350">
        <v>204</v>
      </c>
      <c r="U4" t="s" s="1736">
        <v>205</v>
      </c>
      <c r="V4" t="s" s="1350">
        <v>204</v>
      </c>
      <c r="W4" t="s" s="1736">
        <v>205</v>
      </c>
      <c r="X4" t="s" s="1350">
        <v>204</v>
      </c>
      <c r="Y4" t="s" s="1736">
        <v>205</v>
      </c>
      <c r="Z4" t="s" s="1350">
        <v>204</v>
      </c>
      <c r="AA4" t="s" s="1736">
        <v>205</v>
      </c>
      <c r="AB4" t="s" s="1350">
        <v>204</v>
      </c>
      <c r="AC4" t="s" s="1736">
        <v>205</v>
      </c>
      <c r="AD4" t="s" s="1350">
        <v>204</v>
      </c>
      <c r="AE4" t="s" s="1736">
        <v>205</v>
      </c>
      <c r="AF4" t="s" s="1350">
        <v>204</v>
      </c>
      <c r="AG4" t="s" s="1736">
        <v>205</v>
      </c>
      <c r="AH4" t="s" s="1350">
        <v>204</v>
      </c>
      <c r="AI4" t="s" s="1736">
        <v>205</v>
      </c>
      <c r="AJ4" t="s" s="1350">
        <v>204</v>
      </c>
      <c r="AK4" t="s" s="1736">
        <v>205</v>
      </c>
      <c r="AL4" t="s" s="1350">
        <v>204</v>
      </c>
      <c r="AM4" t="s" s="1736">
        <v>205</v>
      </c>
      <c r="AN4" t="s" s="1350">
        <v>204</v>
      </c>
      <c r="AO4" t="s" s="1736">
        <v>205</v>
      </c>
      <c r="AP4" t="s" s="1350">
        <v>204</v>
      </c>
      <c r="AQ4" t="s" s="1736">
        <v>205</v>
      </c>
    </row>
    <row r="5" ht="20.1" customHeight="1">
      <c r="A5" s="1354">
        <f>SUM(D5:AQ5)</f>
        <v>3</v>
      </c>
      <c r="B5" t="s" s="556">
        <v>206</v>
      </c>
      <c r="C5" t="s" s="1351">
        <v>407</v>
      </c>
      <c r="D5" s="1737"/>
      <c r="E5" s="1738"/>
      <c r="F5" s="1737"/>
      <c r="G5" s="1738"/>
      <c r="H5" s="1737"/>
      <c r="I5" s="1738"/>
      <c r="J5" s="1737"/>
      <c r="K5" s="1738"/>
      <c r="L5" s="1737"/>
      <c r="M5" s="1738"/>
      <c r="N5" s="1737"/>
      <c r="O5" s="1738"/>
      <c r="P5" s="1737"/>
      <c r="Q5" s="1738"/>
      <c r="R5" s="1737"/>
      <c r="S5" s="1738"/>
      <c r="T5" s="1737"/>
      <c r="U5" s="1738"/>
      <c r="V5" s="1354">
        <v>1</v>
      </c>
      <c r="W5" s="1355">
        <v>2</v>
      </c>
      <c r="X5" s="1737"/>
      <c r="Y5" s="1738"/>
      <c r="Z5" s="1737"/>
      <c r="AA5" s="1738"/>
      <c r="AB5" s="1737"/>
      <c r="AC5" s="1738"/>
      <c r="AD5" s="1737"/>
      <c r="AE5" s="1738"/>
      <c r="AF5" s="1737"/>
      <c r="AG5" s="1738"/>
      <c r="AH5" s="1737"/>
      <c r="AI5" s="1738"/>
      <c r="AJ5" s="1737"/>
      <c r="AK5" s="1738"/>
      <c r="AL5" s="1737"/>
      <c r="AM5" s="1738"/>
      <c r="AN5" s="1737"/>
      <c r="AO5" s="1738"/>
      <c r="AP5" s="1737"/>
      <c r="AQ5" s="1738"/>
    </row>
    <row r="6" ht="20.1" customHeight="1">
      <c r="A6" s="1352">
        <f>SUM(D6:AQ6)</f>
        <v>0</v>
      </c>
      <c r="B6" s="567"/>
      <c r="C6" t="s" s="1351">
        <v>408</v>
      </c>
      <c r="D6" s="1739"/>
      <c r="E6" s="1740"/>
      <c r="F6" s="1739"/>
      <c r="G6" s="1740"/>
      <c r="H6" s="1739"/>
      <c r="I6" s="1740"/>
      <c r="J6" s="1739"/>
      <c r="K6" s="1740"/>
      <c r="L6" s="1739"/>
      <c r="M6" s="1740"/>
      <c r="N6" s="1739"/>
      <c r="O6" s="1740"/>
      <c r="P6" s="1739"/>
      <c r="Q6" s="1740"/>
      <c r="R6" s="1739"/>
      <c r="S6" s="1740"/>
      <c r="T6" s="1739"/>
      <c r="U6" s="1740"/>
      <c r="V6" s="1739"/>
      <c r="W6" s="1740"/>
      <c r="X6" s="1739"/>
      <c r="Y6" s="1740"/>
      <c r="Z6" s="1739"/>
      <c r="AA6" s="1740"/>
      <c r="AB6" s="1739"/>
      <c r="AC6" s="1740"/>
      <c r="AD6" s="1739"/>
      <c r="AE6" s="1740"/>
      <c r="AF6" s="1739"/>
      <c r="AG6" s="1740"/>
      <c r="AH6" s="1739"/>
      <c r="AI6" s="1740"/>
      <c r="AJ6" s="1739"/>
      <c r="AK6" s="1740"/>
      <c r="AL6" s="1739"/>
      <c r="AM6" s="1740"/>
      <c r="AN6" s="1739"/>
      <c r="AO6" s="1740"/>
      <c r="AP6" s="1739"/>
      <c r="AQ6" s="1740"/>
    </row>
    <row r="7" ht="20.1" customHeight="1">
      <c r="A7" s="1354">
        <f>SUM(D7:AQ7)</f>
        <v>0</v>
      </c>
      <c r="B7" s="567"/>
      <c r="C7" t="s" s="1351">
        <v>208</v>
      </c>
      <c r="D7" s="1737"/>
      <c r="E7" s="1738"/>
      <c r="F7" s="1737"/>
      <c r="G7" s="1738"/>
      <c r="H7" s="1737"/>
      <c r="I7" s="1738"/>
      <c r="J7" s="1737"/>
      <c r="K7" s="1738"/>
      <c r="L7" s="1737"/>
      <c r="M7" s="1738"/>
      <c r="N7" s="1737"/>
      <c r="O7" s="1738"/>
      <c r="P7" s="1737"/>
      <c r="Q7" s="1738"/>
      <c r="R7" s="1737"/>
      <c r="S7" s="1738"/>
      <c r="T7" s="1737"/>
      <c r="U7" s="1738"/>
      <c r="V7" s="1737"/>
      <c r="W7" s="1738"/>
      <c r="X7" s="1737"/>
      <c r="Y7" s="1738"/>
      <c r="Z7" s="1737"/>
      <c r="AA7" s="1738"/>
      <c r="AB7" s="1737"/>
      <c r="AC7" s="1738"/>
      <c r="AD7" s="1737"/>
      <c r="AE7" s="1738"/>
      <c r="AF7" s="1737"/>
      <c r="AG7" s="1738"/>
      <c r="AH7" s="1737"/>
      <c r="AI7" s="1738"/>
      <c r="AJ7" s="1737"/>
      <c r="AK7" s="1738"/>
      <c r="AL7" s="1737"/>
      <c r="AM7" s="1738"/>
      <c r="AN7" s="1737"/>
      <c r="AO7" s="1738"/>
      <c r="AP7" s="1737"/>
      <c r="AQ7" s="1738"/>
    </row>
    <row r="8" ht="20.1" customHeight="1">
      <c r="A8" s="1352">
        <f>SUM(D8:AQ8)</f>
        <v>4</v>
      </c>
      <c r="B8" s="567"/>
      <c r="C8" t="s" s="1351">
        <v>209</v>
      </c>
      <c r="D8" s="1739"/>
      <c r="E8" s="1353">
        <v>1</v>
      </c>
      <c r="F8" s="1739"/>
      <c r="G8" s="1740"/>
      <c r="H8" s="1739"/>
      <c r="I8" s="1740"/>
      <c r="J8" s="1739"/>
      <c r="K8" s="1353">
        <v>1</v>
      </c>
      <c r="L8" s="1739"/>
      <c r="M8" s="1740"/>
      <c r="N8" s="1739"/>
      <c r="O8" s="1740"/>
      <c r="P8" s="1739"/>
      <c r="Q8" s="1740"/>
      <c r="R8" s="1739"/>
      <c r="S8" s="1740"/>
      <c r="T8" s="1739"/>
      <c r="U8" s="1740"/>
      <c r="V8" s="1739"/>
      <c r="W8" s="1740"/>
      <c r="X8" s="1739"/>
      <c r="Y8" s="1740"/>
      <c r="Z8" s="1739"/>
      <c r="AA8" s="1740"/>
      <c r="AB8" s="1739"/>
      <c r="AC8" s="1353">
        <v>1</v>
      </c>
      <c r="AD8" s="1739"/>
      <c r="AE8" s="1353">
        <v>1</v>
      </c>
      <c r="AF8" s="1739"/>
      <c r="AG8" s="1740"/>
      <c r="AH8" s="1739"/>
      <c r="AI8" s="1740"/>
      <c r="AJ8" s="1739"/>
      <c r="AK8" s="1740"/>
      <c r="AL8" s="1739"/>
      <c r="AM8" s="1740"/>
      <c r="AN8" s="1739"/>
      <c r="AO8" s="1740"/>
      <c r="AP8" s="1739"/>
      <c r="AQ8" s="1740"/>
    </row>
    <row r="9" ht="20.1" customHeight="1">
      <c r="A9" s="1741">
        <f>SUM(D9:AQ9)</f>
        <v>1</v>
      </c>
      <c r="B9" s="567"/>
      <c r="C9" t="s" s="1351">
        <v>210</v>
      </c>
      <c r="D9" s="1737"/>
      <c r="E9" s="1738"/>
      <c r="F9" s="1741"/>
      <c r="G9" s="1738"/>
      <c r="H9" s="1737"/>
      <c r="I9" s="1738"/>
      <c r="J9" s="1737"/>
      <c r="K9" s="1738"/>
      <c r="L9" s="1737"/>
      <c r="M9" s="1738"/>
      <c r="N9" s="1737"/>
      <c r="O9" s="1738"/>
      <c r="P9" s="1737"/>
      <c r="Q9" s="1738"/>
      <c r="R9" s="1737"/>
      <c r="S9" s="1738"/>
      <c r="T9" s="1737"/>
      <c r="U9" s="1738"/>
      <c r="V9" s="1737"/>
      <c r="W9" s="1738"/>
      <c r="X9" s="1737"/>
      <c r="Y9" s="1738"/>
      <c r="Z9" s="1737"/>
      <c r="AA9" s="1738"/>
      <c r="AB9" s="1737"/>
      <c r="AC9" s="1738"/>
      <c r="AD9" s="1737"/>
      <c r="AE9" s="1355">
        <v>1</v>
      </c>
      <c r="AF9" s="1737"/>
      <c r="AG9" s="1738"/>
      <c r="AH9" s="1737"/>
      <c r="AI9" s="1738"/>
      <c r="AJ9" s="1737"/>
      <c r="AK9" s="1738"/>
      <c r="AL9" s="1737"/>
      <c r="AM9" s="1738"/>
      <c r="AN9" s="1737"/>
      <c r="AO9" s="1738"/>
      <c r="AP9" s="1737"/>
      <c r="AQ9" s="1738"/>
    </row>
    <row r="10" ht="20.1" customHeight="1">
      <c r="A10" s="1352">
        <f>SUM(D10:AQ10)</f>
        <v>0</v>
      </c>
      <c r="B10" s="567"/>
      <c r="C10" t="s" s="1351">
        <v>211</v>
      </c>
      <c r="D10" s="1739"/>
      <c r="E10" s="1740"/>
      <c r="F10" s="1739"/>
      <c r="G10" s="1740"/>
      <c r="H10" s="1739"/>
      <c r="I10" s="1740"/>
      <c r="J10" s="1739"/>
      <c r="K10" s="1740"/>
      <c r="L10" s="1739"/>
      <c r="M10" s="1740"/>
      <c r="N10" s="1739"/>
      <c r="O10" s="1740"/>
      <c r="P10" s="1739"/>
      <c r="Q10" s="1740"/>
      <c r="R10" s="1739"/>
      <c r="S10" s="1740"/>
      <c r="T10" s="1739"/>
      <c r="U10" s="1740"/>
      <c r="V10" s="1739"/>
      <c r="W10" s="1740"/>
      <c r="X10" s="1739"/>
      <c r="Y10" s="1740"/>
      <c r="Z10" s="1739"/>
      <c r="AA10" s="1740"/>
      <c r="AB10" s="1739"/>
      <c r="AC10" s="1740"/>
      <c r="AD10" s="1739"/>
      <c r="AE10" s="1740"/>
      <c r="AF10" s="1739"/>
      <c r="AG10" s="1740"/>
      <c r="AH10" s="1739"/>
      <c r="AI10" s="1740"/>
      <c r="AJ10" s="1739"/>
      <c r="AK10" s="1740"/>
      <c r="AL10" s="1739"/>
      <c r="AM10" s="1740"/>
      <c r="AN10" s="1739"/>
      <c r="AO10" s="1740"/>
      <c r="AP10" s="1739"/>
      <c r="AQ10" s="1740"/>
    </row>
    <row r="11" ht="20.45" customHeight="1">
      <c r="A11" s="1354">
        <f>SUM(D11:AQ11)</f>
        <v>0</v>
      </c>
      <c r="B11" s="574"/>
      <c r="C11" t="s" s="1356">
        <v>212</v>
      </c>
      <c r="D11" s="1737"/>
      <c r="E11" s="1738"/>
      <c r="F11" s="1737"/>
      <c r="G11" s="1738"/>
      <c r="H11" s="1737"/>
      <c r="I11" s="1738"/>
      <c r="J11" s="1737"/>
      <c r="K11" s="1738"/>
      <c r="L11" s="1737"/>
      <c r="M11" s="1738"/>
      <c r="N11" s="1737"/>
      <c r="O11" s="1738"/>
      <c r="P11" s="1737"/>
      <c r="Q11" s="1738"/>
      <c r="R11" s="1737"/>
      <c r="S11" s="1738"/>
      <c r="T11" s="1737"/>
      <c r="U11" s="1738"/>
      <c r="V11" s="1737"/>
      <c r="W11" s="1738"/>
      <c r="X11" s="1737"/>
      <c r="Y11" s="1738"/>
      <c r="Z11" s="1737"/>
      <c r="AA11" s="1738"/>
      <c r="AB11" s="1737"/>
      <c r="AC11" s="1738"/>
      <c r="AD11" s="1737"/>
      <c r="AE11" s="1738"/>
      <c r="AF11" s="1737"/>
      <c r="AG11" s="1738"/>
      <c r="AH11" s="1737"/>
      <c r="AI11" s="1738"/>
      <c r="AJ11" s="1737"/>
      <c r="AK11" s="1738"/>
      <c r="AL11" s="1737"/>
      <c r="AM11" s="1738"/>
      <c r="AN11" s="1737"/>
      <c r="AO11" s="1738"/>
      <c r="AP11" s="1737"/>
      <c r="AQ11" s="1738"/>
    </row>
    <row r="12" ht="8.45" customHeight="1">
      <c r="A12" s="1742">
        <f>SUM(D12:I12)</f>
        <v>0</v>
      </c>
      <c r="B12" s="577"/>
      <c r="C12" s="1743"/>
      <c r="D12" s="1744"/>
      <c r="E12" s="1359"/>
      <c r="F12" s="1358"/>
      <c r="G12" s="1359"/>
      <c r="H12" s="1358"/>
      <c r="I12" s="1359"/>
      <c r="J12" s="1358"/>
      <c r="K12" s="1359"/>
      <c r="L12" s="1358"/>
      <c r="M12" s="1359"/>
      <c r="N12" s="1358"/>
      <c r="O12" s="1359"/>
      <c r="P12" s="1358"/>
      <c r="Q12" s="1359"/>
      <c r="R12" s="1358"/>
      <c r="S12" s="1359"/>
      <c r="T12" s="1358"/>
      <c r="U12" s="1359"/>
      <c r="V12" s="1358"/>
      <c r="W12" s="1359"/>
      <c r="X12" s="1358"/>
      <c r="Y12" s="1359"/>
      <c r="Z12" s="1358"/>
      <c r="AA12" s="1359"/>
      <c r="AB12" s="1358"/>
      <c r="AC12" s="1359"/>
      <c r="AD12" s="1358"/>
      <c r="AE12" s="1359"/>
      <c r="AF12" s="1358"/>
      <c r="AG12" s="1359"/>
      <c r="AH12" s="1358"/>
      <c r="AI12" s="1359"/>
      <c r="AJ12" s="1358"/>
      <c r="AK12" s="1359"/>
      <c r="AL12" s="1358"/>
      <c r="AM12" s="1359"/>
      <c r="AN12" s="1358"/>
      <c r="AO12" s="1359"/>
      <c r="AP12" s="1358"/>
      <c r="AQ12" s="1359"/>
    </row>
    <row r="13" ht="20.45" customHeight="1">
      <c r="A13" s="1352">
        <f>SUM(D13:AQ13)</f>
        <v>6</v>
      </c>
      <c r="B13" t="s" s="585">
        <v>213</v>
      </c>
      <c r="C13" t="s" s="1362">
        <v>82</v>
      </c>
      <c r="D13" s="1739"/>
      <c r="E13" s="1740"/>
      <c r="F13" s="1739"/>
      <c r="G13" s="1740"/>
      <c r="H13" s="1739"/>
      <c r="I13" s="1740"/>
      <c r="J13" s="1739"/>
      <c r="K13" s="1740"/>
      <c r="L13" s="1739"/>
      <c r="M13" s="1740"/>
      <c r="N13" s="1739"/>
      <c r="O13" s="1740"/>
      <c r="P13" s="1739"/>
      <c r="Q13" s="1740"/>
      <c r="R13" s="1739"/>
      <c r="S13" s="1740"/>
      <c r="T13" s="1739"/>
      <c r="U13" s="1740"/>
      <c r="V13" s="1739"/>
      <c r="W13" s="1740"/>
      <c r="X13" s="1739"/>
      <c r="Y13" s="1740"/>
      <c r="Z13" s="1739"/>
      <c r="AA13" s="1740"/>
      <c r="AB13" s="1739"/>
      <c r="AC13" s="1740"/>
      <c r="AD13" s="1739"/>
      <c r="AE13" s="1740"/>
      <c r="AF13" s="1739"/>
      <c r="AG13" s="1740"/>
      <c r="AH13" s="1739"/>
      <c r="AI13" s="1740"/>
      <c r="AJ13" s="1739"/>
      <c r="AK13" s="1740"/>
      <c r="AL13" s="1352">
        <v>0</v>
      </c>
      <c r="AM13" s="1353">
        <v>1</v>
      </c>
      <c r="AN13" s="1352">
        <v>3</v>
      </c>
      <c r="AO13" s="1353">
        <v>2</v>
      </c>
      <c r="AP13" s="1739"/>
      <c r="AQ13" s="1740"/>
    </row>
    <row r="14" ht="20.45" customHeight="1">
      <c r="A14" s="1354">
        <f>SUM(D14:AQ14)</f>
        <v>0</v>
      </c>
      <c r="B14" s="574"/>
      <c r="C14" t="s" s="1356">
        <v>76</v>
      </c>
      <c r="D14" s="1737"/>
      <c r="E14" s="1738"/>
      <c r="F14" s="1737"/>
      <c r="G14" s="1738"/>
      <c r="H14" s="1737"/>
      <c r="I14" s="1738"/>
      <c r="J14" s="1737"/>
      <c r="K14" s="1738"/>
      <c r="L14" s="1737"/>
      <c r="M14" s="1738"/>
      <c r="N14" s="1737"/>
      <c r="O14" s="1738"/>
      <c r="P14" s="1737"/>
      <c r="Q14" s="1738"/>
      <c r="R14" s="1737"/>
      <c r="S14" s="1738"/>
      <c r="T14" s="1737"/>
      <c r="U14" s="1738"/>
      <c r="V14" s="1737"/>
      <c r="W14" s="1738"/>
      <c r="X14" s="1737"/>
      <c r="Y14" s="1738"/>
      <c r="Z14" s="1737"/>
      <c r="AA14" s="1738"/>
      <c r="AB14" s="1737"/>
      <c r="AC14" s="1738"/>
      <c r="AD14" s="1737"/>
      <c r="AE14" s="1738"/>
      <c r="AF14" s="1737"/>
      <c r="AG14" s="1738"/>
      <c r="AH14" s="1737"/>
      <c r="AI14" s="1738"/>
      <c r="AJ14" s="1737"/>
      <c r="AK14" s="1738"/>
      <c r="AL14" s="1354">
        <v>0</v>
      </c>
      <c r="AM14" s="1355">
        <v>0</v>
      </c>
      <c r="AN14" s="1354">
        <v>0</v>
      </c>
      <c r="AO14" s="1355">
        <v>0</v>
      </c>
      <c r="AP14" s="1737"/>
      <c r="AQ14" s="1738"/>
    </row>
    <row r="15" ht="8.45" customHeight="1">
      <c r="A15" s="576">
        <f>SUM(D15:I15)</f>
        <v>0</v>
      </c>
      <c r="B15" s="577"/>
      <c r="C15" s="1743"/>
      <c r="D15" s="1744"/>
      <c r="E15" s="1359"/>
      <c r="F15" s="1358"/>
      <c r="G15" s="1359"/>
      <c r="H15" s="1358"/>
      <c r="I15" s="1359"/>
      <c r="J15" s="1358"/>
      <c r="K15" s="1359"/>
      <c r="L15" s="1358"/>
      <c r="M15" s="1359"/>
      <c r="N15" s="1358"/>
      <c r="O15" s="1359"/>
      <c r="P15" s="1358"/>
      <c r="Q15" s="1359"/>
      <c r="R15" s="1358"/>
      <c r="S15" s="1359"/>
      <c r="T15" s="1358"/>
      <c r="U15" s="1359"/>
      <c r="V15" s="1358"/>
      <c r="W15" s="1359"/>
      <c r="X15" s="1358"/>
      <c r="Y15" s="1359"/>
      <c r="Z15" s="1358"/>
      <c r="AA15" s="1359"/>
      <c r="AB15" s="1358"/>
      <c r="AC15" s="1359"/>
      <c r="AD15" s="1358"/>
      <c r="AE15" s="1359"/>
      <c r="AF15" s="1358"/>
      <c r="AG15" s="1359"/>
      <c r="AH15" s="1358"/>
      <c r="AI15" s="1359"/>
      <c r="AJ15" s="1358"/>
      <c r="AK15" s="1359"/>
      <c r="AL15" s="1358"/>
      <c r="AM15" s="1359"/>
      <c r="AN15" s="1358"/>
      <c r="AO15" s="1359"/>
      <c r="AP15" s="1358"/>
      <c r="AQ15" s="1359"/>
    </row>
    <row r="16" ht="20.45" customHeight="1">
      <c r="A16" s="1352">
        <f>SUM(D16:AQ16)</f>
        <v>2</v>
      </c>
      <c r="B16" t="s" s="585">
        <v>214</v>
      </c>
      <c r="C16" t="s" s="1362">
        <v>215</v>
      </c>
      <c r="D16" s="1352">
        <v>1</v>
      </c>
      <c r="E16" s="1353">
        <v>1</v>
      </c>
      <c r="F16" s="1739"/>
      <c r="G16" s="1740"/>
      <c r="H16" s="1739"/>
      <c r="I16" s="1740"/>
      <c r="J16" s="1739"/>
      <c r="K16" s="1740"/>
      <c r="L16" s="1739"/>
      <c r="M16" s="1740"/>
      <c r="N16" s="1739"/>
      <c r="O16" s="1740"/>
      <c r="P16" s="1739"/>
      <c r="Q16" s="1740"/>
      <c r="R16" s="1739"/>
      <c r="S16" s="1740"/>
      <c r="T16" s="1739"/>
      <c r="U16" s="1740"/>
      <c r="V16" s="1739"/>
      <c r="W16" s="1740"/>
      <c r="X16" s="1739"/>
      <c r="Y16" s="1740"/>
      <c r="Z16" s="1739"/>
      <c r="AA16" s="1740"/>
      <c r="AB16" s="1739"/>
      <c r="AC16" s="1740"/>
      <c r="AD16" s="1739"/>
      <c r="AE16" s="1740"/>
      <c r="AF16" s="1739"/>
      <c r="AG16" s="1740"/>
      <c r="AH16" s="1739"/>
      <c r="AI16" s="1740"/>
      <c r="AJ16" s="1739"/>
      <c r="AK16" s="1740"/>
      <c r="AL16" s="1739"/>
      <c r="AM16" s="1740"/>
      <c r="AN16" s="1739"/>
      <c r="AO16" s="1740"/>
      <c r="AP16" s="1739"/>
      <c r="AQ16" s="1740"/>
    </row>
    <row r="17" ht="20.1" customHeight="1">
      <c r="A17" s="1354">
        <f>SUM(D17:AQ17)</f>
        <v>3</v>
      </c>
      <c r="B17" s="567"/>
      <c r="C17" t="s" s="1351">
        <v>216</v>
      </c>
      <c r="D17" s="1354">
        <v>3</v>
      </c>
      <c r="E17" s="1738"/>
      <c r="F17" s="1737"/>
      <c r="G17" s="1738"/>
      <c r="H17" s="1737"/>
      <c r="I17" s="1738"/>
      <c r="J17" s="1737"/>
      <c r="K17" s="1738"/>
      <c r="L17" s="1737"/>
      <c r="M17" s="1738"/>
      <c r="N17" s="1737"/>
      <c r="O17" s="1738"/>
      <c r="P17" s="1737"/>
      <c r="Q17" s="1738"/>
      <c r="R17" s="1737"/>
      <c r="S17" s="1738"/>
      <c r="T17" s="1737"/>
      <c r="U17" s="1738"/>
      <c r="V17" s="1737"/>
      <c r="W17" s="1738"/>
      <c r="X17" s="1737"/>
      <c r="Y17" s="1738"/>
      <c r="Z17" s="1737"/>
      <c r="AA17" s="1738"/>
      <c r="AB17" s="1737"/>
      <c r="AC17" s="1738"/>
      <c r="AD17" s="1737"/>
      <c r="AE17" s="1738"/>
      <c r="AF17" s="1737"/>
      <c r="AG17" s="1738"/>
      <c r="AH17" s="1737"/>
      <c r="AI17" s="1738"/>
      <c r="AJ17" s="1737"/>
      <c r="AK17" s="1738"/>
      <c r="AL17" s="1737"/>
      <c r="AM17" s="1738"/>
      <c r="AN17" s="1737"/>
      <c r="AO17" s="1738"/>
      <c r="AP17" s="1737"/>
      <c r="AQ17" s="1738"/>
    </row>
    <row r="18" ht="20.45" customHeight="1">
      <c r="A18" s="1352">
        <f>SUM(D18:AQ18)</f>
        <v>4</v>
      </c>
      <c r="B18" s="574"/>
      <c r="C18" t="s" s="1356">
        <v>217</v>
      </c>
      <c r="D18" s="1352">
        <v>1</v>
      </c>
      <c r="E18" s="1353">
        <v>3</v>
      </c>
      <c r="F18" s="1739"/>
      <c r="G18" s="1740"/>
      <c r="H18" s="1739"/>
      <c r="I18" s="1740"/>
      <c r="J18" s="1739"/>
      <c r="K18" s="1740"/>
      <c r="L18" s="1739"/>
      <c r="M18" s="1740"/>
      <c r="N18" s="1739"/>
      <c r="O18" s="1740"/>
      <c r="P18" s="1739"/>
      <c r="Q18" s="1740"/>
      <c r="R18" s="1739"/>
      <c r="S18" s="1740"/>
      <c r="T18" s="1739"/>
      <c r="U18" s="1740"/>
      <c r="V18" s="1739"/>
      <c r="W18" s="1740"/>
      <c r="X18" s="1739"/>
      <c r="Y18" s="1740"/>
      <c r="Z18" s="1739"/>
      <c r="AA18" s="1740"/>
      <c r="AB18" s="1739"/>
      <c r="AC18" s="1740"/>
      <c r="AD18" s="1739"/>
      <c r="AE18" s="1740"/>
      <c r="AF18" s="1739"/>
      <c r="AG18" s="1740"/>
      <c r="AH18" s="1739"/>
      <c r="AI18" s="1740"/>
      <c r="AJ18" s="1739"/>
      <c r="AK18" s="1740"/>
      <c r="AL18" s="1739"/>
      <c r="AM18" s="1740"/>
      <c r="AN18" s="1739"/>
      <c r="AO18" s="1740"/>
      <c r="AP18" s="1739"/>
      <c r="AQ18" s="1740"/>
    </row>
    <row r="19" ht="8.45" customHeight="1">
      <c r="A19" s="576">
        <f>SUM(D19:I19)</f>
        <v>0</v>
      </c>
      <c r="B19" s="577"/>
      <c r="C19" s="1743"/>
      <c r="D19" s="1744"/>
      <c r="E19" s="1359"/>
      <c r="F19" s="1358"/>
      <c r="G19" s="1359"/>
      <c r="H19" s="1358"/>
      <c r="I19" s="1359"/>
      <c r="J19" s="1358"/>
      <c r="K19" s="1359"/>
      <c r="L19" s="1358"/>
      <c r="M19" s="1359"/>
      <c r="N19" s="1358"/>
      <c r="O19" s="1359"/>
      <c r="P19" s="1358"/>
      <c r="Q19" s="1359"/>
      <c r="R19" s="1358"/>
      <c r="S19" s="1359"/>
      <c r="T19" s="1358"/>
      <c r="U19" s="1359"/>
      <c r="V19" s="1358"/>
      <c r="W19" s="1359"/>
      <c r="X19" s="1358"/>
      <c r="Y19" s="1359"/>
      <c r="Z19" s="1358"/>
      <c r="AA19" s="1359"/>
      <c r="AB19" s="1358"/>
      <c r="AC19" s="1359"/>
      <c r="AD19" s="1358"/>
      <c r="AE19" s="1359"/>
      <c r="AF19" s="1358"/>
      <c r="AG19" s="1359"/>
      <c r="AH19" s="1358"/>
      <c r="AI19" s="1359"/>
      <c r="AJ19" s="1358"/>
      <c r="AK19" s="1359"/>
      <c r="AL19" s="1358"/>
      <c r="AM19" s="1359"/>
      <c r="AN19" s="1358"/>
      <c r="AO19" s="1359"/>
      <c r="AP19" s="1358"/>
      <c r="AQ19" s="1359"/>
    </row>
    <row r="20" ht="20.45" customHeight="1">
      <c r="A20" s="1354">
        <f>SUM(D20:AQ20)</f>
        <v>10</v>
      </c>
      <c r="B20" t="s" s="585">
        <v>218</v>
      </c>
      <c r="C20" t="s" s="1362">
        <v>52</v>
      </c>
      <c r="D20" s="1737"/>
      <c r="E20" s="1738"/>
      <c r="F20" s="1737"/>
      <c r="G20" s="1738"/>
      <c r="H20" s="1737"/>
      <c r="I20" s="1738"/>
      <c r="J20" s="1354">
        <v>5</v>
      </c>
      <c r="K20" s="1355">
        <v>2</v>
      </c>
      <c r="L20" s="1737"/>
      <c r="M20" s="1738"/>
      <c r="N20" s="1737"/>
      <c r="O20" s="1738"/>
      <c r="P20" s="1737"/>
      <c r="Q20" s="1738"/>
      <c r="R20" s="1737"/>
      <c r="S20" s="1738"/>
      <c r="T20" s="1737"/>
      <c r="U20" s="1738"/>
      <c r="V20" s="1737"/>
      <c r="W20" s="1738"/>
      <c r="X20" s="1737"/>
      <c r="Y20" s="1738"/>
      <c r="Z20" s="1737"/>
      <c r="AA20" s="1738"/>
      <c r="AB20" s="1737"/>
      <c r="AC20" s="1355">
        <v>2</v>
      </c>
      <c r="AD20" s="1737"/>
      <c r="AE20" s="1738"/>
      <c r="AF20" s="1737"/>
      <c r="AG20" s="1738"/>
      <c r="AH20" s="1737"/>
      <c r="AI20" s="1738"/>
      <c r="AJ20" s="1354">
        <v>1</v>
      </c>
      <c r="AK20" s="1738"/>
      <c r="AL20" s="1737"/>
      <c r="AM20" s="1738"/>
      <c r="AN20" s="1737"/>
      <c r="AO20" s="1738"/>
      <c r="AP20" s="1737"/>
      <c r="AQ20" s="1738"/>
    </row>
    <row r="21" ht="20.1" customHeight="1">
      <c r="A21" s="1352">
        <f>SUM(D21:AQ21)</f>
        <v>26</v>
      </c>
      <c r="B21" s="567"/>
      <c r="C21" t="s" s="1366">
        <v>219</v>
      </c>
      <c r="D21" s="1739"/>
      <c r="E21" s="1353">
        <v>1</v>
      </c>
      <c r="F21" s="1739"/>
      <c r="G21" s="1740"/>
      <c r="H21" s="1739"/>
      <c r="I21" s="1740"/>
      <c r="J21" s="1352">
        <v>5</v>
      </c>
      <c r="K21" s="1353">
        <v>5</v>
      </c>
      <c r="L21" s="1352">
        <v>2</v>
      </c>
      <c r="M21" s="1740"/>
      <c r="N21" s="1739"/>
      <c r="O21" s="1740"/>
      <c r="P21" s="1739"/>
      <c r="Q21" s="1740"/>
      <c r="R21" s="1739"/>
      <c r="S21" s="1353">
        <v>3</v>
      </c>
      <c r="T21" s="1739"/>
      <c r="U21" s="1740"/>
      <c r="V21" s="1352">
        <v>1</v>
      </c>
      <c r="W21" s="1353">
        <v>1</v>
      </c>
      <c r="X21" s="1739"/>
      <c r="Y21" s="1740"/>
      <c r="Z21" s="1739"/>
      <c r="AA21" s="1740"/>
      <c r="AB21" s="1739"/>
      <c r="AC21" s="1353">
        <v>3</v>
      </c>
      <c r="AD21" s="1739"/>
      <c r="AE21" s="1740"/>
      <c r="AF21" s="1352">
        <v>2</v>
      </c>
      <c r="AG21" s="1353">
        <v>0</v>
      </c>
      <c r="AH21" s="1739"/>
      <c r="AI21" s="1353">
        <v>2</v>
      </c>
      <c r="AJ21" s="1352">
        <v>1</v>
      </c>
      <c r="AK21" s="1740"/>
      <c r="AL21" s="1739"/>
      <c r="AM21" s="1740"/>
      <c r="AN21" s="1739"/>
      <c r="AO21" s="1740"/>
      <c r="AP21" s="1739"/>
      <c r="AQ21" s="1740"/>
    </row>
    <row r="22" ht="20.1" customHeight="1">
      <c r="A22" s="1354">
        <f>SUM(D22:AQ22)</f>
        <v>8</v>
      </c>
      <c r="B22" s="567"/>
      <c r="C22" t="s" s="1366">
        <v>220</v>
      </c>
      <c r="D22" s="1737"/>
      <c r="E22" s="1738"/>
      <c r="F22" s="1737"/>
      <c r="G22" s="1738"/>
      <c r="H22" s="1737"/>
      <c r="I22" s="1738"/>
      <c r="J22" s="1354">
        <v>5</v>
      </c>
      <c r="K22" s="1355">
        <v>1</v>
      </c>
      <c r="L22" s="1737"/>
      <c r="M22" s="1738"/>
      <c r="N22" s="1737"/>
      <c r="O22" s="1738"/>
      <c r="P22" s="1737"/>
      <c r="Q22" s="1738"/>
      <c r="R22" s="1737"/>
      <c r="S22" s="1738"/>
      <c r="T22" s="1737"/>
      <c r="U22" s="1738"/>
      <c r="V22" s="1737"/>
      <c r="W22" s="1738"/>
      <c r="X22" s="1737"/>
      <c r="Y22" s="1738"/>
      <c r="Z22" s="1737"/>
      <c r="AA22" s="1738"/>
      <c r="AB22" s="1737"/>
      <c r="AC22" s="1355">
        <v>2</v>
      </c>
      <c r="AD22" s="1737"/>
      <c r="AE22" s="1738"/>
      <c r="AF22" s="1737"/>
      <c r="AG22" s="1738"/>
      <c r="AH22" s="1737"/>
      <c r="AI22" s="1738"/>
      <c r="AJ22" s="1354">
        <v>0</v>
      </c>
      <c r="AK22" s="1355">
        <v>0</v>
      </c>
      <c r="AL22" s="1737"/>
      <c r="AM22" s="1738"/>
      <c r="AN22" s="1737"/>
      <c r="AO22" s="1738"/>
      <c r="AP22" s="1737"/>
      <c r="AQ22" s="1738"/>
    </row>
    <row r="23" ht="20.1" customHeight="1">
      <c r="A23" s="1352">
        <f>SUM(D23:AQ23)</f>
        <v>3</v>
      </c>
      <c r="B23" s="567"/>
      <c r="C23" t="s" s="1366">
        <v>221</v>
      </c>
      <c r="D23" s="1739"/>
      <c r="E23" s="1740"/>
      <c r="F23" s="1739"/>
      <c r="G23" s="1740"/>
      <c r="H23" s="1739"/>
      <c r="I23" s="1740"/>
      <c r="J23" s="1739"/>
      <c r="K23" s="1740"/>
      <c r="L23" s="1739"/>
      <c r="M23" s="1740"/>
      <c r="N23" s="1739"/>
      <c r="O23" s="1740"/>
      <c r="P23" s="1739"/>
      <c r="Q23" s="1740"/>
      <c r="R23" s="1739"/>
      <c r="S23" s="1740"/>
      <c r="T23" s="1739"/>
      <c r="U23" s="1740"/>
      <c r="V23" s="1739"/>
      <c r="W23" s="1740"/>
      <c r="X23" s="1739"/>
      <c r="Y23" s="1740"/>
      <c r="Z23" s="1739"/>
      <c r="AA23" s="1740"/>
      <c r="AB23" s="1739"/>
      <c r="AC23" s="1740"/>
      <c r="AD23" s="1739"/>
      <c r="AE23" s="1740"/>
      <c r="AF23" s="1352">
        <v>2</v>
      </c>
      <c r="AG23" s="1740"/>
      <c r="AH23" s="1739"/>
      <c r="AI23" s="1740"/>
      <c r="AJ23" s="1352">
        <v>1</v>
      </c>
      <c r="AK23" s="1740"/>
      <c r="AL23" s="1739"/>
      <c r="AM23" s="1740"/>
      <c r="AN23" s="1739"/>
      <c r="AO23" s="1740"/>
      <c r="AP23" s="1739"/>
      <c r="AQ23" s="1740"/>
    </row>
    <row r="24" ht="20.1" customHeight="1">
      <c r="A24" s="1354">
        <f>SUM(D24:AQ24)</f>
        <v>11</v>
      </c>
      <c r="B24" s="567"/>
      <c r="C24" t="s" s="1366">
        <v>222</v>
      </c>
      <c r="D24" s="1737"/>
      <c r="E24" s="1355">
        <v>1</v>
      </c>
      <c r="F24" s="1737"/>
      <c r="G24" s="1738"/>
      <c r="H24" s="1737"/>
      <c r="I24" s="1738"/>
      <c r="J24" s="1737"/>
      <c r="K24" s="1355">
        <v>4</v>
      </c>
      <c r="L24" s="1354">
        <v>2</v>
      </c>
      <c r="M24" s="1738"/>
      <c r="N24" s="1737"/>
      <c r="O24" s="1738"/>
      <c r="P24" s="1737"/>
      <c r="Q24" s="1738"/>
      <c r="R24" s="1737"/>
      <c r="S24" s="1355">
        <v>2</v>
      </c>
      <c r="T24" s="1737"/>
      <c r="U24" s="1738"/>
      <c r="V24" s="1737"/>
      <c r="W24" s="1738"/>
      <c r="X24" s="1737"/>
      <c r="Y24" s="1738"/>
      <c r="Z24" s="1737"/>
      <c r="AA24" s="1738"/>
      <c r="AB24" s="1737"/>
      <c r="AC24" s="1738"/>
      <c r="AD24" s="1737"/>
      <c r="AE24" s="1738"/>
      <c r="AF24" s="1737"/>
      <c r="AG24" s="1738"/>
      <c r="AH24" s="1737"/>
      <c r="AI24" s="1355">
        <v>2</v>
      </c>
      <c r="AJ24" s="1737"/>
      <c r="AK24" s="1738"/>
      <c r="AL24" s="1737"/>
      <c r="AM24" s="1738"/>
      <c r="AN24" s="1737"/>
      <c r="AO24" s="1738"/>
      <c r="AP24" s="1737"/>
      <c r="AQ24" s="1738"/>
    </row>
    <row r="25" ht="20.1" customHeight="1">
      <c r="A25" s="1352">
        <f>SUM(D25:AQ25)</f>
        <v>2</v>
      </c>
      <c r="B25" s="567"/>
      <c r="C25" t="s" s="1366">
        <v>223</v>
      </c>
      <c r="D25" s="1739"/>
      <c r="E25" s="1740"/>
      <c r="F25" s="1739"/>
      <c r="G25" s="1740"/>
      <c r="H25" s="1739"/>
      <c r="I25" s="1740"/>
      <c r="J25" s="1739"/>
      <c r="K25" s="1740"/>
      <c r="L25" s="1739"/>
      <c r="M25" s="1740"/>
      <c r="N25" s="1739"/>
      <c r="O25" s="1740"/>
      <c r="P25" s="1739"/>
      <c r="Q25" s="1740"/>
      <c r="R25" s="1739"/>
      <c r="S25" s="1740"/>
      <c r="T25" s="1739"/>
      <c r="U25" s="1740"/>
      <c r="V25" s="1352">
        <v>1</v>
      </c>
      <c r="W25" s="1353">
        <v>1</v>
      </c>
      <c r="X25" s="1739"/>
      <c r="Y25" s="1740"/>
      <c r="Z25" s="1739"/>
      <c r="AA25" s="1740"/>
      <c r="AB25" s="1739"/>
      <c r="AC25" s="1740"/>
      <c r="AD25" s="1739"/>
      <c r="AE25" s="1740"/>
      <c r="AF25" s="1739"/>
      <c r="AG25" s="1740"/>
      <c r="AH25" s="1739"/>
      <c r="AI25" s="1740"/>
      <c r="AJ25" s="1739"/>
      <c r="AK25" s="1740"/>
      <c r="AL25" s="1739"/>
      <c r="AM25" s="1740"/>
      <c r="AN25" s="1739"/>
      <c r="AO25" s="1740"/>
      <c r="AP25" s="1739"/>
      <c r="AQ25" s="1740"/>
    </row>
    <row r="26" ht="20.1" customHeight="1">
      <c r="A26" s="1354">
        <f>SUM(D26:AQ26)</f>
        <v>2</v>
      </c>
      <c r="B26" s="567"/>
      <c r="C26" t="s" s="1366">
        <v>409</v>
      </c>
      <c r="D26" s="1737"/>
      <c r="E26" s="1738"/>
      <c r="F26" s="1737"/>
      <c r="G26" s="1738"/>
      <c r="H26" s="1737"/>
      <c r="I26" s="1738"/>
      <c r="J26" s="1737"/>
      <c r="K26" s="1738"/>
      <c r="L26" s="1737"/>
      <c r="M26" s="1738"/>
      <c r="N26" s="1737"/>
      <c r="O26" s="1738"/>
      <c r="P26" s="1737"/>
      <c r="Q26" s="1738"/>
      <c r="R26" s="1737"/>
      <c r="S26" s="1355">
        <v>1</v>
      </c>
      <c r="T26" s="1737"/>
      <c r="U26" s="1738"/>
      <c r="V26" s="1737"/>
      <c r="W26" s="1738"/>
      <c r="X26" s="1737"/>
      <c r="Y26" s="1738"/>
      <c r="Z26" s="1737"/>
      <c r="AA26" s="1738"/>
      <c r="AB26" s="1737"/>
      <c r="AC26" s="1355">
        <v>1</v>
      </c>
      <c r="AD26" s="1737"/>
      <c r="AE26" s="1738"/>
      <c r="AF26" s="1737"/>
      <c r="AG26" s="1738"/>
      <c r="AH26" s="1737"/>
      <c r="AI26" s="1738"/>
      <c r="AJ26" s="1737"/>
      <c r="AK26" s="1738"/>
      <c r="AL26" s="1737"/>
      <c r="AM26" s="1738"/>
      <c r="AN26" s="1737"/>
      <c r="AO26" s="1738"/>
      <c r="AP26" s="1737"/>
      <c r="AQ26" s="1738"/>
    </row>
    <row r="27" ht="20.1" customHeight="1">
      <c r="A27" s="1352">
        <f>SUM(D27:AQ27)</f>
        <v>7</v>
      </c>
      <c r="B27" s="567"/>
      <c r="C27" t="s" s="1351">
        <v>225</v>
      </c>
      <c r="D27" s="1739"/>
      <c r="E27" s="1740"/>
      <c r="F27" s="1352">
        <v>2</v>
      </c>
      <c r="G27" s="1740"/>
      <c r="H27" s="1739"/>
      <c r="I27" s="1740"/>
      <c r="J27" s="1352">
        <v>1</v>
      </c>
      <c r="K27" s="1353">
        <v>1</v>
      </c>
      <c r="L27" s="1739"/>
      <c r="M27" s="1740"/>
      <c r="N27" s="1739"/>
      <c r="O27" s="1740"/>
      <c r="P27" s="1739"/>
      <c r="Q27" s="1740"/>
      <c r="R27" s="1739"/>
      <c r="S27" s="1353">
        <v>1</v>
      </c>
      <c r="T27" s="1739"/>
      <c r="U27" s="1740"/>
      <c r="V27" s="1739"/>
      <c r="W27" s="1740"/>
      <c r="X27" s="1739"/>
      <c r="Y27" s="1740"/>
      <c r="Z27" s="1739"/>
      <c r="AA27" s="1740"/>
      <c r="AB27" s="1739"/>
      <c r="AC27" s="1353">
        <v>1</v>
      </c>
      <c r="AD27" s="1352">
        <v>1</v>
      </c>
      <c r="AE27" s="1740"/>
      <c r="AF27" s="1739"/>
      <c r="AG27" s="1740"/>
      <c r="AH27" s="1739"/>
      <c r="AI27" s="1740"/>
      <c r="AJ27" s="1739"/>
      <c r="AK27" s="1740"/>
      <c r="AL27" s="1739"/>
      <c r="AM27" s="1740"/>
      <c r="AN27" s="1739"/>
      <c r="AO27" s="1740"/>
      <c r="AP27" s="1739"/>
      <c r="AQ27" s="1740"/>
    </row>
    <row r="28" ht="20.1" customHeight="1">
      <c r="A28" s="1354">
        <f>SUM(D28:AQ28)</f>
        <v>12</v>
      </c>
      <c r="B28" s="567"/>
      <c r="C28" t="s" s="1351">
        <v>226</v>
      </c>
      <c r="D28" s="1737"/>
      <c r="E28" s="1355">
        <v>1</v>
      </c>
      <c r="F28" s="1354">
        <v>2</v>
      </c>
      <c r="G28" s="1738"/>
      <c r="H28" s="1737"/>
      <c r="I28" s="1738"/>
      <c r="J28" s="1354">
        <v>2</v>
      </c>
      <c r="K28" s="1355">
        <v>3</v>
      </c>
      <c r="L28" s="1354">
        <v>1</v>
      </c>
      <c r="M28" s="1738"/>
      <c r="N28" s="1737"/>
      <c r="O28" s="1738"/>
      <c r="P28" s="1737"/>
      <c r="Q28" s="1738"/>
      <c r="R28" s="1737"/>
      <c r="S28" s="1738"/>
      <c r="T28" s="1737"/>
      <c r="U28" s="1738"/>
      <c r="V28" s="1737"/>
      <c r="W28" s="1738"/>
      <c r="X28" s="1737"/>
      <c r="Y28" s="1738"/>
      <c r="Z28" s="1737"/>
      <c r="AA28" s="1738"/>
      <c r="AB28" s="1737"/>
      <c r="AC28" s="1738"/>
      <c r="AD28" s="1737"/>
      <c r="AE28" s="1738"/>
      <c r="AF28" s="1737"/>
      <c r="AG28" s="1355">
        <v>1</v>
      </c>
      <c r="AH28" s="1737"/>
      <c r="AI28" s="1355">
        <v>2</v>
      </c>
      <c r="AJ28" s="1737"/>
      <c r="AK28" s="1738"/>
      <c r="AL28" s="1737"/>
      <c r="AM28" s="1738"/>
      <c r="AN28" s="1737"/>
      <c r="AO28" s="1738"/>
      <c r="AP28" s="1737"/>
      <c r="AQ28" s="1738"/>
    </row>
    <row r="29" ht="21.4" customHeight="1">
      <c r="A29" s="1352">
        <f>SUM(D29:AQ29)</f>
        <v>47</v>
      </c>
      <c r="B29" s="595"/>
      <c r="C29" t="s" s="1367">
        <v>227</v>
      </c>
      <c r="D29" s="1745">
        <v>21</v>
      </c>
      <c r="E29" s="1368">
        <v>26</v>
      </c>
      <c r="F29" s="1739"/>
      <c r="G29" s="1740"/>
      <c r="H29" s="1739"/>
      <c r="I29" s="1740"/>
      <c r="J29" s="1739"/>
      <c r="K29" s="1740"/>
      <c r="L29" s="1739"/>
      <c r="M29" s="1740"/>
      <c r="N29" s="1739"/>
      <c r="O29" s="1740"/>
      <c r="P29" s="1739"/>
      <c r="Q29" s="1740"/>
      <c r="R29" s="1739"/>
      <c r="S29" s="1740"/>
      <c r="T29" s="1739"/>
      <c r="U29" s="1740"/>
      <c r="V29" s="1739"/>
      <c r="W29" s="1740"/>
      <c r="X29" s="1739"/>
      <c r="Y29" s="1740"/>
      <c r="Z29" s="1739"/>
      <c r="AA29" s="1740"/>
      <c r="AB29" s="1739"/>
      <c r="AC29" s="1740"/>
      <c r="AD29" s="1739"/>
      <c r="AE29" s="1740"/>
      <c r="AF29" s="1739"/>
      <c r="AG29" s="1740"/>
      <c r="AH29" s="1739"/>
      <c r="AI29" s="1740"/>
      <c r="AJ29" s="1739"/>
      <c r="AK29" s="1740"/>
      <c r="AL29" s="1739"/>
      <c r="AM29" s="1740"/>
      <c r="AN29" s="1739"/>
      <c r="AO29" s="1740"/>
      <c r="AP29" s="1739"/>
      <c r="AQ29" s="1740"/>
    </row>
    <row r="30" ht="8.45" customHeight="1">
      <c r="A30" s="1746">
        <f>SUM(D30:I30)</f>
        <v>0</v>
      </c>
      <c r="B30" s="599"/>
      <c r="C30" s="1747"/>
      <c r="D30" s="1748"/>
      <c r="E30" s="1371"/>
      <c r="F30" s="1374"/>
      <c r="G30" s="1373"/>
      <c r="H30" s="1374"/>
      <c r="I30" s="1373"/>
      <c r="J30" s="1374"/>
      <c r="K30" s="1373"/>
      <c r="L30" s="1374"/>
      <c r="M30" s="1373"/>
      <c r="N30" s="1374"/>
      <c r="O30" s="1373"/>
      <c r="P30" s="1374"/>
      <c r="Q30" s="1373"/>
      <c r="R30" s="1374"/>
      <c r="S30" s="1373"/>
      <c r="T30" s="1374"/>
      <c r="U30" s="1373"/>
      <c r="V30" s="1374"/>
      <c r="W30" s="1373"/>
      <c r="X30" s="1374"/>
      <c r="Y30" s="1373"/>
      <c r="Z30" s="1374"/>
      <c r="AA30" s="1373"/>
      <c r="AB30" s="1374"/>
      <c r="AC30" s="1373"/>
      <c r="AD30" s="1374"/>
      <c r="AE30" s="1373"/>
      <c r="AF30" s="1374"/>
      <c r="AG30" s="1373"/>
      <c r="AH30" s="1374"/>
      <c r="AI30" s="1373"/>
      <c r="AJ30" s="1374"/>
      <c r="AK30" s="1373"/>
      <c r="AL30" s="1374"/>
      <c r="AM30" s="1373"/>
      <c r="AN30" s="1374"/>
      <c r="AO30" s="1373"/>
      <c r="AP30" s="1374"/>
      <c r="AQ30" s="1373"/>
    </row>
  </sheetData>
  <mergeCells count="44">
    <mergeCell ref="N2:O2"/>
    <mergeCell ref="R2:S2"/>
    <mergeCell ref="X2:Y2"/>
    <mergeCell ref="D2:E2"/>
    <mergeCell ref="L2:M2"/>
    <mergeCell ref="J2:K2"/>
    <mergeCell ref="H2:I2"/>
    <mergeCell ref="F2:G2"/>
    <mergeCell ref="Z2:AA2"/>
    <mergeCell ref="AB2:AC2"/>
    <mergeCell ref="AP2:AQ2"/>
    <mergeCell ref="P2:Q2"/>
    <mergeCell ref="AJ2:AK2"/>
    <mergeCell ref="AH2:AI2"/>
    <mergeCell ref="AD2:AE2"/>
    <mergeCell ref="AF2:AG2"/>
    <mergeCell ref="AL2:AM2"/>
    <mergeCell ref="AN2:AO2"/>
    <mergeCell ref="V2:W2"/>
    <mergeCell ref="T2:U2"/>
    <mergeCell ref="AP3:AQ3"/>
    <mergeCell ref="P3:Q3"/>
    <mergeCell ref="B5:B11"/>
    <mergeCell ref="Z3:AA3"/>
    <mergeCell ref="AB3:AC3"/>
    <mergeCell ref="AF3:AG3"/>
    <mergeCell ref="AD3:AE3"/>
    <mergeCell ref="AJ3:AK3"/>
    <mergeCell ref="AH3:AI3"/>
    <mergeCell ref="N3:O3"/>
    <mergeCell ref="R3:S3"/>
    <mergeCell ref="T3:U3"/>
    <mergeCell ref="V3:W3"/>
    <mergeCell ref="X3:Y3"/>
    <mergeCell ref="D3:E3"/>
    <mergeCell ref="F3:G3"/>
    <mergeCell ref="B16:B18"/>
    <mergeCell ref="B20:B29"/>
    <mergeCell ref="B13:B14"/>
    <mergeCell ref="AL3:AM3"/>
    <mergeCell ref="AN3:AO3"/>
    <mergeCell ref="H3:I3"/>
    <mergeCell ref="J3:K3"/>
    <mergeCell ref="L3:M3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Q29"/>
  <sheetViews>
    <sheetView workbookViewId="0" showGridLines="0" defaultGridColor="1">
      <pane topLeftCell="D1" xSplit="3" ySplit="0" activePane="topRight" state="frozen"/>
    </sheetView>
  </sheetViews>
  <sheetFormatPr defaultColWidth="16.3333" defaultRowHeight="19.9" customHeight="1" outlineLevelRow="0" outlineLevelCol="0"/>
  <cols>
    <col min="1" max="2" width="16.3516" style="1749" customWidth="1"/>
    <col min="3" max="3" width="16.5" style="1749" customWidth="1"/>
    <col min="4" max="43" width="16.3516" style="1749" customWidth="1"/>
    <col min="44" max="16384" width="16.3516" style="1749" customWidth="1"/>
  </cols>
  <sheetData>
    <row r="1" ht="33.4" customHeight="1">
      <c r="A1" t="s" s="521">
        <v>194</v>
      </c>
      <c r="B1" t="s" s="522">
        <v>410</v>
      </c>
      <c r="C1" t="s" s="1333">
        <v>382</v>
      </c>
      <c r="D1" t="s" s="1725">
        <v>383</v>
      </c>
      <c r="E1" s="1335"/>
      <c r="F1" t="s" s="1725">
        <v>384</v>
      </c>
      <c r="G1" s="1335"/>
      <c r="H1" t="s" s="1725">
        <v>385</v>
      </c>
      <c r="I1" s="1335"/>
      <c r="J1" t="s" s="1725">
        <v>386</v>
      </c>
      <c r="K1" s="1335"/>
      <c r="L1" t="s" s="1725">
        <v>387</v>
      </c>
      <c r="M1" s="1335"/>
      <c r="N1" t="s" s="1726">
        <v>388</v>
      </c>
      <c r="O1" s="1335"/>
      <c r="P1" t="s" s="1726">
        <v>389</v>
      </c>
      <c r="Q1" s="1335"/>
      <c r="R1" t="s" s="1726">
        <v>390</v>
      </c>
      <c r="S1" s="1335"/>
      <c r="T1" t="s" s="1725">
        <v>391</v>
      </c>
      <c r="U1" s="1335"/>
      <c r="V1" t="s" s="1725">
        <v>392</v>
      </c>
      <c r="W1" s="1335"/>
      <c r="X1" t="s" s="1726">
        <v>393</v>
      </c>
      <c r="Y1" s="1335"/>
      <c r="Z1" t="s" s="1725">
        <v>394</v>
      </c>
      <c r="AA1" s="1335"/>
      <c r="AB1" t="s" s="1725">
        <v>395</v>
      </c>
      <c r="AC1" s="1335"/>
      <c r="AD1" t="s" s="1725">
        <v>396</v>
      </c>
      <c r="AE1" s="1335"/>
      <c r="AF1" t="s" s="1726">
        <v>397</v>
      </c>
      <c r="AG1" s="1335"/>
      <c r="AH1" t="s" s="1727">
        <v>398</v>
      </c>
      <c r="AI1" s="1335"/>
      <c r="AJ1" t="s" s="1725">
        <v>399</v>
      </c>
      <c r="AK1" s="1335"/>
      <c r="AL1" t="s" s="1725">
        <v>400</v>
      </c>
      <c r="AM1" s="1335"/>
      <c r="AN1" t="s" s="1726">
        <v>401</v>
      </c>
      <c r="AO1" s="1335"/>
      <c r="AP1" t="s" s="1728">
        <v>402</v>
      </c>
      <c r="AQ1" s="1335"/>
    </row>
    <row r="2" ht="21.2" customHeight="1">
      <c r="A2" s="1729"/>
      <c r="B2" s="1730"/>
      <c r="C2" t="s" s="1731">
        <v>403</v>
      </c>
      <c r="D2" t="s" s="1732">
        <v>173</v>
      </c>
      <c r="E2" s="1733"/>
      <c r="F2" t="s" s="1732">
        <v>173</v>
      </c>
      <c r="G2" s="1733"/>
      <c r="H2" t="s" s="1732">
        <v>173</v>
      </c>
      <c r="I2" s="1733"/>
      <c r="J2" t="s" s="1732">
        <v>173</v>
      </c>
      <c r="K2" s="1733"/>
      <c r="L2" t="s" s="1732">
        <v>173</v>
      </c>
      <c r="M2" s="1733"/>
      <c r="N2" t="s" s="1732">
        <v>173</v>
      </c>
      <c r="O2" s="1733"/>
      <c r="P2" t="s" s="1734">
        <v>404</v>
      </c>
      <c r="Q2" s="1733"/>
      <c r="R2" t="s" s="1732">
        <v>173</v>
      </c>
      <c r="S2" s="1733"/>
      <c r="T2" t="s" s="1734">
        <v>405</v>
      </c>
      <c r="U2" s="1733"/>
      <c r="V2" t="s" s="1734">
        <v>405</v>
      </c>
      <c r="W2" s="1733"/>
      <c r="X2" t="s" s="1734">
        <v>405</v>
      </c>
      <c r="Y2" s="1733"/>
      <c r="Z2" t="s" s="1734">
        <v>174</v>
      </c>
      <c r="AA2" s="1733"/>
      <c r="AB2" t="s" s="1734">
        <v>174</v>
      </c>
      <c r="AC2" s="1733"/>
      <c r="AD2" t="s" s="1734">
        <v>174</v>
      </c>
      <c r="AE2" s="1733"/>
      <c r="AF2" t="s" s="1734">
        <v>174</v>
      </c>
      <c r="AG2" s="1733"/>
      <c r="AH2" t="s" s="1734">
        <v>174</v>
      </c>
      <c r="AI2" s="1733"/>
      <c r="AJ2" t="s" s="1734">
        <v>174</v>
      </c>
      <c r="AK2" s="1733"/>
      <c r="AL2" t="s" s="1734">
        <v>72</v>
      </c>
      <c r="AM2" s="1733"/>
      <c r="AN2" t="s" s="1734">
        <v>72</v>
      </c>
      <c r="AO2" s="1733"/>
      <c r="AP2" t="s" s="1734">
        <v>173</v>
      </c>
      <c r="AQ2" s="1733"/>
    </row>
    <row r="3" ht="20.25" customHeight="1">
      <c r="A3" t="s" s="1350">
        <v>406</v>
      </c>
      <c r="B3" s="1735"/>
      <c r="C3" t="s" s="1736">
        <v>203</v>
      </c>
      <c r="D3" t="s" s="1350">
        <v>204</v>
      </c>
      <c r="E3" t="s" s="1736">
        <v>205</v>
      </c>
      <c r="F3" t="s" s="1350">
        <v>204</v>
      </c>
      <c r="G3" t="s" s="1736">
        <v>205</v>
      </c>
      <c r="H3" t="s" s="1350">
        <v>204</v>
      </c>
      <c r="I3" t="s" s="1736">
        <v>205</v>
      </c>
      <c r="J3" t="s" s="1350">
        <v>204</v>
      </c>
      <c r="K3" t="s" s="1736">
        <v>205</v>
      </c>
      <c r="L3" t="s" s="1350">
        <v>204</v>
      </c>
      <c r="M3" t="s" s="1736">
        <v>205</v>
      </c>
      <c r="N3" t="s" s="1350">
        <v>204</v>
      </c>
      <c r="O3" t="s" s="1736">
        <v>205</v>
      </c>
      <c r="P3" t="s" s="1350">
        <v>204</v>
      </c>
      <c r="Q3" t="s" s="1736">
        <v>205</v>
      </c>
      <c r="R3" t="s" s="1350">
        <v>204</v>
      </c>
      <c r="S3" t="s" s="1736">
        <v>205</v>
      </c>
      <c r="T3" t="s" s="1350">
        <v>204</v>
      </c>
      <c r="U3" t="s" s="1736">
        <v>205</v>
      </c>
      <c r="V3" t="s" s="1350">
        <v>204</v>
      </c>
      <c r="W3" t="s" s="1736">
        <v>205</v>
      </c>
      <c r="X3" t="s" s="1350">
        <v>204</v>
      </c>
      <c r="Y3" t="s" s="1736">
        <v>205</v>
      </c>
      <c r="Z3" t="s" s="1350">
        <v>204</v>
      </c>
      <c r="AA3" t="s" s="1736">
        <v>205</v>
      </c>
      <c r="AB3" t="s" s="1350">
        <v>204</v>
      </c>
      <c r="AC3" t="s" s="1736">
        <v>205</v>
      </c>
      <c r="AD3" t="s" s="1350">
        <v>204</v>
      </c>
      <c r="AE3" t="s" s="1736">
        <v>205</v>
      </c>
      <c r="AF3" t="s" s="1350">
        <v>204</v>
      </c>
      <c r="AG3" t="s" s="1736">
        <v>205</v>
      </c>
      <c r="AH3" t="s" s="1350">
        <v>204</v>
      </c>
      <c r="AI3" t="s" s="1736">
        <v>205</v>
      </c>
      <c r="AJ3" t="s" s="1350">
        <v>204</v>
      </c>
      <c r="AK3" t="s" s="1736">
        <v>205</v>
      </c>
      <c r="AL3" t="s" s="1350">
        <v>204</v>
      </c>
      <c r="AM3" t="s" s="1736">
        <v>205</v>
      </c>
      <c r="AN3" t="s" s="1350">
        <v>204</v>
      </c>
      <c r="AO3" t="s" s="1736">
        <v>205</v>
      </c>
      <c r="AP3" t="s" s="1350">
        <v>204</v>
      </c>
      <c r="AQ3" t="s" s="1736">
        <v>205</v>
      </c>
    </row>
    <row r="4" ht="20.1" customHeight="1">
      <c r="A4" s="1354">
        <f>SUM(D4:AQ4)</f>
        <v>3</v>
      </c>
      <c r="B4" t="s" s="556">
        <v>206</v>
      </c>
      <c r="C4" t="s" s="1351">
        <v>407</v>
      </c>
      <c r="D4" s="1737"/>
      <c r="E4" s="1738"/>
      <c r="F4" s="1737"/>
      <c r="G4" s="1738"/>
      <c r="H4" s="1737"/>
      <c r="I4" s="1738"/>
      <c r="J4" s="1737"/>
      <c r="K4" s="1738"/>
      <c r="L4" s="1737"/>
      <c r="M4" s="1738"/>
      <c r="N4" s="1737"/>
      <c r="O4" s="1738"/>
      <c r="P4" s="1737"/>
      <c r="Q4" s="1738"/>
      <c r="R4" s="1737"/>
      <c r="S4" s="1738"/>
      <c r="T4" s="1737"/>
      <c r="U4" s="1738"/>
      <c r="V4" s="1737"/>
      <c r="W4" s="1738"/>
      <c r="X4" s="1737"/>
      <c r="Y4" s="1738"/>
      <c r="Z4" s="1737"/>
      <c r="AA4" s="1738"/>
      <c r="AB4" s="1354">
        <v>1</v>
      </c>
      <c r="AC4" s="1738"/>
      <c r="AD4" s="1354">
        <v>1</v>
      </c>
      <c r="AE4" s="1738"/>
      <c r="AF4" s="1737"/>
      <c r="AG4" s="1738"/>
      <c r="AH4" s="1354">
        <v>1</v>
      </c>
      <c r="AI4" s="1738"/>
      <c r="AJ4" s="1737"/>
      <c r="AK4" s="1738"/>
      <c r="AL4" s="1737"/>
      <c r="AM4" s="1738"/>
      <c r="AN4" s="1737"/>
      <c r="AO4" s="1738"/>
      <c r="AP4" s="1737"/>
      <c r="AQ4" s="1738"/>
    </row>
    <row r="5" ht="20.1" customHeight="1">
      <c r="A5" s="1352">
        <f>SUM(D5:AQ5)</f>
        <v>1</v>
      </c>
      <c r="B5" s="567"/>
      <c r="C5" t="s" s="1351">
        <v>408</v>
      </c>
      <c r="D5" s="1739"/>
      <c r="E5" s="1740"/>
      <c r="F5" s="1739"/>
      <c r="G5" s="1740"/>
      <c r="H5" s="1739"/>
      <c r="I5" s="1740"/>
      <c r="J5" s="1739"/>
      <c r="K5" s="1740"/>
      <c r="L5" s="1739"/>
      <c r="M5" s="1740"/>
      <c r="N5" s="1352">
        <v>1</v>
      </c>
      <c r="O5" s="1740"/>
      <c r="P5" s="1739"/>
      <c r="Q5" s="1740"/>
      <c r="R5" s="1739"/>
      <c r="S5" s="1740"/>
      <c r="T5" s="1739"/>
      <c r="U5" s="1740"/>
      <c r="V5" s="1739"/>
      <c r="W5" s="1740"/>
      <c r="X5" s="1739"/>
      <c r="Y5" s="1740"/>
      <c r="Z5" s="1739"/>
      <c r="AA5" s="1740"/>
      <c r="AB5" s="1739"/>
      <c r="AC5" s="1740"/>
      <c r="AD5" s="1739"/>
      <c r="AE5" s="1740"/>
      <c r="AF5" s="1739"/>
      <c r="AG5" s="1740"/>
      <c r="AH5" s="1739"/>
      <c r="AI5" s="1740"/>
      <c r="AJ5" s="1739"/>
      <c r="AK5" s="1740"/>
      <c r="AL5" s="1739"/>
      <c r="AM5" s="1740"/>
      <c r="AN5" s="1739"/>
      <c r="AO5" s="1740"/>
      <c r="AP5" s="1739"/>
      <c r="AQ5" s="1740"/>
    </row>
    <row r="6" ht="20.1" customHeight="1">
      <c r="A6" s="1354">
        <f>SUM(D6:AQ6)</f>
        <v>3</v>
      </c>
      <c r="B6" s="567"/>
      <c r="C6" t="s" s="1351">
        <v>208</v>
      </c>
      <c r="D6" s="1354">
        <v>1</v>
      </c>
      <c r="E6" s="1738"/>
      <c r="F6" s="1737"/>
      <c r="G6" s="1738"/>
      <c r="H6" s="1737"/>
      <c r="I6" s="1738"/>
      <c r="J6" s="1354">
        <v>1</v>
      </c>
      <c r="K6" s="1738"/>
      <c r="L6" s="1737"/>
      <c r="M6" s="1738"/>
      <c r="N6" s="1354">
        <v>1</v>
      </c>
      <c r="O6" s="1738"/>
      <c r="P6" s="1737"/>
      <c r="Q6" s="1738"/>
      <c r="R6" s="1737"/>
      <c r="S6" s="1738"/>
      <c r="T6" s="1737"/>
      <c r="U6" s="1738"/>
      <c r="V6" s="1737"/>
      <c r="W6" s="1738"/>
      <c r="X6" s="1737"/>
      <c r="Y6" s="1738"/>
      <c r="Z6" s="1737"/>
      <c r="AA6" s="1738"/>
      <c r="AB6" s="1737"/>
      <c r="AC6" s="1738"/>
      <c r="AD6" s="1737"/>
      <c r="AE6" s="1738"/>
      <c r="AF6" s="1737"/>
      <c r="AG6" s="1738"/>
      <c r="AH6" s="1737"/>
      <c r="AI6" s="1738"/>
      <c r="AJ6" s="1737"/>
      <c r="AK6" s="1738"/>
      <c r="AL6" s="1737"/>
      <c r="AM6" s="1738"/>
      <c r="AN6" s="1737"/>
      <c r="AO6" s="1738"/>
      <c r="AP6" s="1737"/>
      <c r="AQ6" s="1738"/>
    </row>
    <row r="7" ht="20.1" customHeight="1">
      <c r="A7" s="1352">
        <f>SUM(D7:AQ7)</f>
        <v>2</v>
      </c>
      <c r="B7" s="567"/>
      <c r="C7" t="s" s="1351">
        <v>209</v>
      </c>
      <c r="D7" s="1739"/>
      <c r="E7" s="1740"/>
      <c r="F7" s="1739"/>
      <c r="G7" s="1740"/>
      <c r="H7" s="1739"/>
      <c r="I7" s="1740"/>
      <c r="J7" s="1739"/>
      <c r="K7" s="1353">
        <v>1</v>
      </c>
      <c r="L7" s="1739"/>
      <c r="M7" s="1740"/>
      <c r="N7" s="1739"/>
      <c r="O7" s="1740"/>
      <c r="P7" s="1739"/>
      <c r="Q7" s="1740"/>
      <c r="R7" s="1739"/>
      <c r="S7" s="1740"/>
      <c r="T7" s="1739"/>
      <c r="U7" s="1740"/>
      <c r="V7" s="1739"/>
      <c r="W7" s="1740"/>
      <c r="X7" s="1739"/>
      <c r="Y7" s="1740"/>
      <c r="Z7" s="1739"/>
      <c r="AA7" s="1740"/>
      <c r="AB7" s="1739"/>
      <c r="AC7" s="1740"/>
      <c r="AD7" s="1352">
        <v>1</v>
      </c>
      <c r="AE7" s="1740"/>
      <c r="AF7" s="1739"/>
      <c r="AG7" s="1740"/>
      <c r="AH7" s="1739"/>
      <c r="AI7" s="1740"/>
      <c r="AJ7" s="1739"/>
      <c r="AK7" s="1740"/>
      <c r="AL7" s="1739"/>
      <c r="AM7" s="1740"/>
      <c r="AN7" s="1739"/>
      <c r="AO7" s="1740"/>
      <c r="AP7" s="1739"/>
      <c r="AQ7" s="1740"/>
    </row>
    <row r="8" ht="20.1" customHeight="1">
      <c r="A8" s="1354">
        <f>SUM(D8:AQ8)</f>
        <v>0</v>
      </c>
      <c r="B8" s="567"/>
      <c r="C8" t="s" s="1351">
        <v>210</v>
      </c>
      <c r="D8" s="1737"/>
      <c r="E8" s="1738"/>
      <c r="F8" s="1737"/>
      <c r="G8" s="1738"/>
      <c r="H8" s="1737"/>
      <c r="I8" s="1738"/>
      <c r="J8" s="1737"/>
      <c r="K8" s="1738"/>
      <c r="L8" s="1737"/>
      <c r="M8" s="1738"/>
      <c r="N8" s="1737"/>
      <c r="O8" s="1738"/>
      <c r="P8" s="1737"/>
      <c r="Q8" s="1738"/>
      <c r="R8" s="1737"/>
      <c r="S8" s="1738"/>
      <c r="T8" s="1737"/>
      <c r="U8" s="1738"/>
      <c r="V8" s="1737"/>
      <c r="W8" s="1738"/>
      <c r="X8" s="1737"/>
      <c r="Y8" s="1738"/>
      <c r="Z8" s="1737"/>
      <c r="AA8" s="1738"/>
      <c r="AB8" s="1737"/>
      <c r="AC8" s="1738"/>
      <c r="AD8" s="1737"/>
      <c r="AE8" s="1738"/>
      <c r="AF8" s="1737"/>
      <c r="AG8" s="1738"/>
      <c r="AH8" s="1737"/>
      <c r="AI8" s="1738"/>
      <c r="AJ8" s="1737"/>
      <c r="AK8" s="1738"/>
      <c r="AL8" s="1737"/>
      <c r="AM8" s="1738"/>
      <c r="AN8" s="1737"/>
      <c r="AO8" s="1738"/>
      <c r="AP8" s="1737"/>
      <c r="AQ8" s="1738"/>
    </row>
    <row r="9" ht="20.1" customHeight="1">
      <c r="A9" s="1352">
        <f>SUM(D9:AQ9)</f>
        <v>0</v>
      </c>
      <c r="B9" s="567"/>
      <c r="C9" t="s" s="1351">
        <v>211</v>
      </c>
      <c r="D9" s="1739"/>
      <c r="E9" s="1740"/>
      <c r="F9" s="1739"/>
      <c r="G9" s="1740"/>
      <c r="H9" s="1739"/>
      <c r="I9" s="1740"/>
      <c r="J9" s="1739"/>
      <c r="K9" s="1740"/>
      <c r="L9" s="1739"/>
      <c r="M9" s="1740"/>
      <c r="N9" s="1739"/>
      <c r="O9" s="1740"/>
      <c r="P9" s="1739"/>
      <c r="Q9" s="1740"/>
      <c r="R9" s="1739"/>
      <c r="S9" s="1740"/>
      <c r="T9" s="1739"/>
      <c r="U9" s="1740"/>
      <c r="V9" s="1739"/>
      <c r="W9" s="1740"/>
      <c r="X9" s="1739"/>
      <c r="Y9" s="1740"/>
      <c r="Z9" s="1739"/>
      <c r="AA9" s="1740"/>
      <c r="AB9" s="1739"/>
      <c r="AC9" s="1740"/>
      <c r="AD9" s="1739"/>
      <c r="AE9" s="1740"/>
      <c r="AF9" s="1739"/>
      <c r="AG9" s="1740"/>
      <c r="AH9" s="1739"/>
      <c r="AI9" s="1740"/>
      <c r="AJ9" s="1739"/>
      <c r="AK9" s="1740"/>
      <c r="AL9" s="1739"/>
      <c r="AM9" s="1740"/>
      <c r="AN9" s="1739"/>
      <c r="AO9" s="1740"/>
      <c r="AP9" s="1739"/>
      <c r="AQ9" s="1740"/>
    </row>
    <row r="10" ht="20.45" customHeight="1">
      <c r="A10" s="1354">
        <f>SUM(D10:AQ10)</f>
        <v>0</v>
      </c>
      <c r="B10" s="574"/>
      <c r="C10" t="s" s="1356">
        <v>212</v>
      </c>
      <c r="D10" s="1737"/>
      <c r="E10" s="1738"/>
      <c r="F10" s="1737"/>
      <c r="G10" s="1738"/>
      <c r="H10" s="1737"/>
      <c r="I10" s="1738"/>
      <c r="J10" s="1737"/>
      <c r="K10" s="1738"/>
      <c r="L10" s="1737"/>
      <c r="M10" s="1738"/>
      <c r="N10" s="1737"/>
      <c r="O10" s="1738"/>
      <c r="P10" s="1737"/>
      <c r="Q10" s="1738"/>
      <c r="R10" s="1737"/>
      <c r="S10" s="1738"/>
      <c r="T10" s="1737"/>
      <c r="U10" s="1738"/>
      <c r="V10" s="1737"/>
      <c r="W10" s="1738"/>
      <c r="X10" s="1737"/>
      <c r="Y10" s="1738"/>
      <c r="Z10" s="1737"/>
      <c r="AA10" s="1738"/>
      <c r="AB10" s="1737"/>
      <c r="AC10" s="1738"/>
      <c r="AD10" s="1737"/>
      <c r="AE10" s="1738"/>
      <c r="AF10" s="1737"/>
      <c r="AG10" s="1738"/>
      <c r="AH10" s="1737"/>
      <c r="AI10" s="1738"/>
      <c r="AJ10" s="1737"/>
      <c r="AK10" s="1738"/>
      <c r="AL10" s="1737"/>
      <c r="AM10" s="1738"/>
      <c r="AN10" s="1737"/>
      <c r="AO10" s="1738"/>
      <c r="AP10" s="1737"/>
      <c r="AQ10" s="1738"/>
    </row>
    <row r="11" ht="8.45" customHeight="1">
      <c r="A11" s="1742">
        <f>SUM(D11:I11)</f>
        <v>0</v>
      </c>
      <c r="B11" s="577"/>
      <c r="C11" s="1743"/>
      <c r="D11" s="1744"/>
      <c r="E11" s="1359"/>
      <c r="F11" s="1358"/>
      <c r="G11" s="1359"/>
      <c r="H11" s="1358"/>
      <c r="I11" s="1359"/>
      <c r="J11" s="1358"/>
      <c r="K11" s="1359"/>
      <c r="L11" s="1358"/>
      <c r="M11" s="1359"/>
      <c r="N11" s="1358"/>
      <c r="O11" s="1359"/>
      <c r="P11" s="1358"/>
      <c r="Q11" s="1359"/>
      <c r="R11" s="1358"/>
      <c r="S11" s="1359"/>
      <c r="T11" s="1358"/>
      <c r="U11" s="1359"/>
      <c r="V11" s="1358"/>
      <c r="W11" s="1359"/>
      <c r="X11" s="1358"/>
      <c r="Y11" s="1359"/>
      <c r="Z11" s="1358"/>
      <c r="AA11" s="1359"/>
      <c r="AB11" s="1358"/>
      <c r="AC11" s="1359"/>
      <c r="AD11" s="1358"/>
      <c r="AE11" s="1359"/>
      <c r="AF11" s="1358"/>
      <c r="AG11" s="1359"/>
      <c r="AH11" s="1358"/>
      <c r="AI11" s="1359"/>
      <c r="AJ11" s="1358"/>
      <c r="AK11" s="1359"/>
      <c r="AL11" s="1358"/>
      <c r="AM11" s="1359"/>
      <c r="AN11" s="1358"/>
      <c r="AO11" s="1359"/>
      <c r="AP11" s="1358"/>
      <c r="AQ11" s="1359"/>
    </row>
    <row r="12" ht="20.45" customHeight="1">
      <c r="A12" s="1352">
        <f>SUM(D12:AQ12)</f>
        <v>11</v>
      </c>
      <c r="B12" t="s" s="585">
        <v>213</v>
      </c>
      <c r="C12" t="s" s="1362">
        <v>82</v>
      </c>
      <c r="D12" s="1739"/>
      <c r="E12" s="1740"/>
      <c r="F12" s="1739"/>
      <c r="G12" s="1740"/>
      <c r="H12" s="1739"/>
      <c r="I12" s="1740"/>
      <c r="J12" s="1739"/>
      <c r="K12" s="1740"/>
      <c r="L12" s="1739"/>
      <c r="M12" s="1740"/>
      <c r="N12" s="1739"/>
      <c r="O12" s="1740"/>
      <c r="P12" s="1739"/>
      <c r="Q12" s="1740"/>
      <c r="R12" s="1739"/>
      <c r="S12" s="1740"/>
      <c r="T12" s="1739"/>
      <c r="U12" s="1740"/>
      <c r="V12" s="1739"/>
      <c r="W12" s="1740"/>
      <c r="X12" s="1739"/>
      <c r="Y12" s="1740"/>
      <c r="Z12" s="1739"/>
      <c r="AA12" s="1740"/>
      <c r="AB12" s="1739"/>
      <c r="AC12" s="1740"/>
      <c r="AD12" s="1739"/>
      <c r="AE12" s="1740"/>
      <c r="AF12" s="1739"/>
      <c r="AG12" s="1740"/>
      <c r="AH12" s="1739"/>
      <c r="AI12" s="1740"/>
      <c r="AJ12" s="1739"/>
      <c r="AK12" s="1740"/>
      <c r="AL12" s="1352">
        <v>5</v>
      </c>
      <c r="AM12" s="1740"/>
      <c r="AN12" s="1739"/>
      <c r="AO12" s="1353">
        <v>6</v>
      </c>
      <c r="AP12" s="1739"/>
      <c r="AQ12" s="1740"/>
    </row>
    <row r="13" ht="20.45" customHeight="1">
      <c r="A13" s="1354">
        <f>SUM(D13:AQ13)</f>
        <v>2</v>
      </c>
      <c r="B13" s="574"/>
      <c r="C13" t="s" s="1356">
        <v>76</v>
      </c>
      <c r="D13" s="1737"/>
      <c r="E13" s="1738"/>
      <c r="F13" s="1737"/>
      <c r="G13" s="1738"/>
      <c r="H13" s="1737"/>
      <c r="I13" s="1738"/>
      <c r="J13" s="1737"/>
      <c r="K13" s="1738"/>
      <c r="L13" s="1737"/>
      <c r="M13" s="1738"/>
      <c r="N13" s="1737"/>
      <c r="O13" s="1738"/>
      <c r="P13" s="1737"/>
      <c r="Q13" s="1738"/>
      <c r="R13" s="1737"/>
      <c r="S13" s="1738"/>
      <c r="T13" s="1737"/>
      <c r="U13" s="1738"/>
      <c r="V13" s="1737"/>
      <c r="W13" s="1738"/>
      <c r="X13" s="1737"/>
      <c r="Y13" s="1738"/>
      <c r="Z13" s="1737"/>
      <c r="AA13" s="1738"/>
      <c r="AB13" s="1737"/>
      <c r="AC13" s="1738"/>
      <c r="AD13" s="1737"/>
      <c r="AE13" s="1738"/>
      <c r="AF13" s="1737"/>
      <c r="AG13" s="1738"/>
      <c r="AH13" s="1737"/>
      <c r="AI13" s="1738"/>
      <c r="AJ13" s="1737"/>
      <c r="AK13" s="1738"/>
      <c r="AL13" s="1354">
        <v>1</v>
      </c>
      <c r="AM13" s="1738"/>
      <c r="AN13" s="1737"/>
      <c r="AO13" s="1355">
        <v>1</v>
      </c>
      <c r="AP13" s="1737"/>
      <c r="AQ13" s="1738"/>
    </row>
    <row r="14" ht="8.45" customHeight="1">
      <c r="A14" s="576">
        <f>SUM(D14:I14)</f>
        <v>0</v>
      </c>
      <c r="B14" s="577"/>
      <c r="C14" s="1743"/>
      <c r="D14" s="1744"/>
      <c r="E14" s="1359"/>
      <c r="F14" s="1358"/>
      <c r="G14" s="1359"/>
      <c r="H14" s="1358"/>
      <c r="I14" s="1359"/>
      <c r="J14" s="1358"/>
      <c r="K14" s="1359"/>
      <c r="L14" s="1358"/>
      <c r="M14" s="1359"/>
      <c r="N14" s="1358"/>
      <c r="O14" s="1359"/>
      <c r="P14" s="1358"/>
      <c r="Q14" s="1359"/>
      <c r="R14" s="1358"/>
      <c r="S14" s="1359"/>
      <c r="T14" s="1358"/>
      <c r="U14" s="1359"/>
      <c r="V14" s="1358"/>
      <c r="W14" s="1359"/>
      <c r="X14" s="1358"/>
      <c r="Y14" s="1359"/>
      <c r="Z14" s="1358"/>
      <c r="AA14" s="1359"/>
      <c r="AB14" s="1358"/>
      <c r="AC14" s="1359"/>
      <c r="AD14" s="1358"/>
      <c r="AE14" s="1359"/>
      <c r="AF14" s="1358"/>
      <c r="AG14" s="1359"/>
      <c r="AH14" s="1358"/>
      <c r="AI14" s="1359"/>
      <c r="AJ14" s="1358"/>
      <c r="AK14" s="1359"/>
      <c r="AL14" s="1358"/>
      <c r="AM14" s="1359"/>
      <c r="AN14" s="1358"/>
      <c r="AO14" s="1359"/>
      <c r="AP14" s="1358"/>
      <c r="AQ14" s="1359"/>
    </row>
    <row r="15" ht="20.45" customHeight="1">
      <c r="A15" s="1352">
        <f>SUM(D15:AQ15)</f>
        <v>2</v>
      </c>
      <c r="B15" t="s" s="585">
        <v>214</v>
      </c>
      <c r="C15" t="s" s="1362">
        <v>215</v>
      </c>
      <c r="D15" s="1739"/>
      <c r="E15" s="1740"/>
      <c r="F15" s="1739"/>
      <c r="G15" s="1740"/>
      <c r="H15" s="1739"/>
      <c r="I15" s="1740"/>
      <c r="J15" s="1739"/>
      <c r="K15" s="1740"/>
      <c r="L15" s="1739"/>
      <c r="M15" s="1740"/>
      <c r="N15" s="1739"/>
      <c r="O15" s="1740"/>
      <c r="P15" s="1739"/>
      <c r="Q15" s="1740"/>
      <c r="R15" s="1739"/>
      <c r="S15" s="1740"/>
      <c r="T15" s="1739"/>
      <c r="U15" s="1740"/>
      <c r="V15" s="1739"/>
      <c r="W15" s="1740"/>
      <c r="X15" s="1739"/>
      <c r="Y15" s="1740"/>
      <c r="Z15" s="1739"/>
      <c r="AA15" s="1740"/>
      <c r="AB15" s="1352">
        <v>1</v>
      </c>
      <c r="AC15" s="1740"/>
      <c r="AD15" s="1352">
        <v>1</v>
      </c>
      <c r="AE15" s="1740"/>
      <c r="AF15" s="1739"/>
      <c r="AG15" s="1740"/>
      <c r="AH15" s="1739"/>
      <c r="AI15" s="1740"/>
      <c r="AJ15" s="1739"/>
      <c r="AK15" s="1740"/>
      <c r="AL15" s="1739"/>
      <c r="AM15" s="1740"/>
      <c r="AN15" s="1739"/>
      <c r="AO15" s="1740"/>
      <c r="AP15" s="1739"/>
      <c r="AQ15" s="1740"/>
    </row>
    <row r="16" ht="20.1" customHeight="1">
      <c r="A16" s="1354">
        <f>SUM(D16:AQ16)</f>
        <v>2</v>
      </c>
      <c r="B16" s="567"/>
      <c r="C16" t="s" s="1351">
        <v>216</v>
      </c>
      <c r="D16" s="1737"/>
      <c r="E16" s="1738"/>
      <c r="F16" s="1737"/>
      <c r="G16" s="1738"/>
      <c r="H16" s="1737"/>
      <c r="I16" s="1738"/>
      <c r="J16" s="1737"/>
      <c r="K16" s="1738"/>
      <c r="L16" s="1737"/>
      <c r="M16" s="1738"/>
      <c r="N16" s="1354">
        <v>2</v>
      </c>
      <c r="O16" s="1738"/>
      <c r="P16" s="1737"/>
      <c r="Q16" s="1738"/>
      <c r="R16" s="1737"/>
      <c r="S16" s="1738"/>
      <c r="T16" s="1737"/>
      <c r="U16" s="1738"/>
      <c r="V16" s="1737"/>
      <c r="W16" s="1738"/>
      <c r="X16" s="1737"/>
      <c r="Y16" s="1738"/>
      <c r="Z16" s="1737"/>
      <c r="AA16" s="1738"/>
      <c r="AB16" s="1737"/>
      <c r="AC16" s="1738"/>
      <c r="AD16" s="1737"/>
      <c r="AE16" s="1738"/>
      <c r="AF16" s="1737"/>
      <c r="AG16" s="1738"/>
      <c r="AH16" s="1737"/>
      <c r="AI16" s="1738"/>
      <c r="AJ16" s="1737"/>
      <c r="AK16" s="1738"/>
      <c r="AL16" s="1737"/>
      <c r="AM16" s="1738"/>
      <c r="AN16" s="1737"/>
      <c r="AO16" s="1738"/>
      <c r="AP16" s="1737"/>
      <c r="AQ16" s="1738"/>
    </row>
    <row r="17" ht="20.45" customHeight="1">
      <c r="A17" s="1352">
        <f>SUM(D17:AQ17)</f>
        <v>1</v>
      </c>
      <c r="B17" s="574"/>
      <c r="C17" t="s" s="1356">
        <v>217</v>
      </c>
      <c r="D17" s="1739"/>
      <c r="E17" s="1740"/>
      <c r="F17" s="1739"/>
      <c r="G17" s="1740"/>
      <c r="H17" s="1739"/>
      <c r="I17" s="1740"/>
      <c r="J17" s="1739"/>
      <c r="K17" s="1740"/>
      <c r="L17" s="1739"/>
      <c r="M17" s="1740"/>
      <c r="N17" s="1739"/>
      <c r="O17" s="1740"/>
      <c r="P17" s="1739"/>
      <c r="Q17" s="1740"/>
      <c r="R17" s="1739"/>
      <c r="S17" s="1740"/>
      <c r="T17" s="1739"/>
      <c r="U17" s="1740"/>
      <c r="V17" s="1739"/>
      <c r="W17" s="1740"/>
      <c r="X17" s="1739"/>
      <c r="Y17" s="1740"/>
      <c r="Z17" s="1739"/>
      <c r="AA17" s="1740"/>
      <c r="AB17" s="1739"/>
      <c r="AC17" s="1740"/>
      <c r="AD17" s="1739"/>
      <c r="AE17" s="1740"/>
      <c r="AF17" s="1352">
        <v>1</v>
      </c>
      <c r="AG17" s="1740"/>
      <c r="AH17" s="1739"/>
      <c r="AI17" s="1740"/>
      <c r="AJ17" s="1739"/>
      <c r="AK17" s="1740"/>
      <c r="AL17" s="1739"/>
      <c r="AM17" s="1740"/>
      <c r="AN17" s="1739"/>
      <c r="AO17" s="1740"/>
      <c r="AP17" s="1739"/>
      <c r="AQ17" s="1740"/>
    </row>
    <row r="18" ht="8.45" customHeight="1">
      <c r="A18" s="576">
        <f>SUM(D18:I18)</f>
        <v>0</v>
      </c>
      <c r="B18" s="577"/>
      <c r="C18" s="1743"/>
      <c r="D18" s="1744"/>
      <c r="E18" s="1359"/>
      <c r="F18" s="1358"/>
      <c r="G18" s="1359"/>
      <c r="H18" s="1358"/>
      <c r="I18" s="1359"/>
      <c r="J18" s="1358"/>
      <c r="K18" s="1359"/>
      <c r="L18" s="1358"/>
      <c r="M18" s="1359"/>
      <c r="N18" s="1358"/>
      <c r="O18" s="1359"/>
      <c r="P18" s="1358"/>
      <c r="Q18" s="1359"/>
      <c r="R18" s="1358"/>
      <c r="S18" s="1359"/>
      <c r="T18" s="1358"/>
      <c r="U18" s="1359"/>
      <c r="V18" s="1358"/>
      <c r="W18" s="1359"/>
      <c r="X18" s="1358"/>
      <c r="Y18" s="1359"/>
      <c r="Z18" s="1358"/>
      <c r="AA18" s="1359"/>
      <c r="AB18" s="1358"/>
      <c r="AC18" s="1359"/>
      <c r="AD18" s="1358"/>
      <c r="AE18" s="1359"/>
      <c r="AF18" s="1358"/>
      <c r="AG18" s="1359"/>
      <c r="AH18" s="1358"/>
      <c r="AI18" s="1359"/>
      <c r="AJ18" s="1358"/>
      <c r="AK18" s="1359"/>
      <c r="AL18" s="1358"/>
      <c r="AM18" s="1359"/>
      <c r="AN18" s="1358"/>
      <c r="AO18" s="1359"/>
      <c r="AP18" s="1358"/>
      <c r="AQ18" s="1359"/>
    </row>
    <row r="19" ht="20.45" customHeight="1">
      <c r="A19" s="1354">
        <f>SUM(D19:AQ19)</f>
        <v>5</v>
      </c>
      <c r="B19" t="s" s="585">
        <v>218</v>
      </c>
      <c r="C19" t="s" s="1362">
        <v>52</v>
      </c>
      <c r="D19" s="1737"/>
      <c r="E19" s="1738"/>
      <c r="F19" s="1737"/>
      <c r="G19" s="1738"/>
      <c r="H19" s="1737"/>
      <c r="I19" s="1738"/>
      <c r="J19" s="1354">
        <v>1</v>
      </c>
      <c r="K19" s="1738"/>
      <c r="L19" s="1737"/>
      <c r="M19" s="1738"/>
      <c r="N19" s="1737"/>
      <c r="O19" s="1738"/>
      <c r="P19" s="1737"/>
      <c r="Q19" s="1738"/>
      <c r="R19" s="1737"/>
      <c r="S19" s="1738"/>
      <c r="T19" s="1737"/>
      <c r="U19" s="1738"/>
      <c r="V19" s="1737"/>
      <c r="W19" s="1738"/>
      <c r="X19" s="1737"/>
      <c r="Y19" s="1738"/>
      <c r="Z19" s="1737"/>
      <c r="AA19" s="1738"/>
      <c r="AB19" s="1354">
        <v>2</v>
      </c>
      <c r="AC19" s="1355">
        <v>2</v>
      </c>
      <c r="AD19" s="1737"/>
      <c r="AE19" s="1738"/>
      <c r="AF19" s="1737"/>
      <c r="AG19" s="1738"/>
      <c r="AH19" s="1737"/>
      <c r="AI19" s="1738"/>
      <c r="AJ19" s="1737"/>
      <c r="AK19" s="1738"/>
      <c r="AL19" s="1737"/>
      <c r="AM19" s="1738"/>
      <c r="AN19" s="1737"/>
      <c r="AO19" s="1738"/>
      <c r="AP19" s="1737"/>
      <c r="AQ19" s="1738"/>
    </row>
    <row r="20" ht="20.1" customHeight="1">
      <c r="A20" s="1352">
        <f>SUM(D20:AQ20)</f>
        <v>26</v>
      </c>
      <c r="B20" s="567"/>
      <c r="C20" t="s" s="1366">
        <v>219</v>
      </c>
      <c r="D20" s="1352">
        <v>1</v>
      </c>
      <c r="E20" s="1353">
        <v>2</v>
      </c>
      <c r="F20" s="1739"/>
      <c r="G20" s="1740"/>
      <c r="H20" s="1352">
        <v>1</v>
      </c>
      <c r="I20" s="1353">
        <v>1</v>
      </c>
      <c r="J20" s="1352">
        <v>1</v>
      </c>
      <c r="K20" s="1353">
        <v>1</v>
      </c>
      <c r="L20" s="1739"/>
      <c r="M20" s="1740"/>
      <c r="N20" s="1352">
        <v>3</v>
      </c>
      <c r="O20" s="1353">
        <v>2</v>
      </c>
      <c r="P20" s="1739"/>
      <c r="Q20" s="1740"/>
      <c r="R20" s="1739"/>
      <c r="S20" s="1353">
        <v>1</v>
      </c>
      <c r="T20" s="1739"/>
      <c r="U20" s="1740"/>
      <c r="V20" s="1739"/>
      <c r="W20" s="1740"/>
      <c r="X20" s="1352">
        <v>3</v>
      </c>
      <c r="Y20" s="1740"/>
      <c r="Z20" s="1739"/>
      <c r="AA20" s="1740"/>
      <c r="AB20" s="1352">
        <v>3</v>
      </c>
      <c r="AC20" s="1353">
        <v>2</v>
      </c>
      <c r="AD20" s="1352">
        <v>1</v>
      </c>
      <c r="AE20" s="1740"/>
      <c r="AF20" s="1352">
        <v>2</v>
      </c>
      <c r="AG20" s="1740"/>
      <c r="AH20" s="1739"/>
      <c r="AI20" s="1740"/>
      <c r="AJ20" s="1739"/>
      <c r="AK20" s="1353">
        <v>1</v>
      </c>
      <c r="AL20" s="1739"/>
      <c r="AM20" s="1740"/>
      <c r="AN20" s="1739"/>
      <c r="AO20" s="1353">
        <v>1</v>
      </c>
      <c r="AP20" s="1739"/>
      <c r="AQ20" s="1740"/>
    </row>
    <row r="21" ht="20.1" customHeight="1">
      <c r="A21" s="1354">
        <f>SUM(D21:AQ21)</f>
        <v>3</v>
      </c>
      <c r="B21" s="567"/>
      <c r="C21" t="s" s="1366">
        <v>220</v>
      </c>
      <c r="D21" s="1737"/>
      <c r="E21" s="1738"/>
      <c r="F21" s="1737"/>
      <c r="G21" s="1738"/>
      <c r="H21" s="1737"/>
      <c r="I21" s="1738"/>
      <c r="J21" s="1737"/>
      <c r="K21" s="1738"/>
      <c r="L21" s="1737"/>
      <c r="M21" s="1738"/>
      <c r="N21" s="1737"/>
      <c r="O21" s="1738"/>
      <c r="P21" s="1737"/>
      <c r="Q21" s="1738"/>
      <c r="R21" s="1737"/>
      <c r="S21" s="1738"/>
      <c r="T21" s="1737"/>
      <c r="U21" s="1738"/>
      <c r="V21" s="1737"/>
      <c r="W21" s="1738"/>
      <c r="X21" s="1737"/>
      <c r="Y21" s="1738"/>
      <c r="Z21" s="1737"/>
      <c r="AA21" s="1738"/>
      <c r="AB21" s="1354">
        <v>1</v>
      </c>
      <c r="AC21" s="1355">
        <v>2</v>
      </c>
      <c r="AD21" s="1737"/>
      <c r="AE21" s="1738"/>
      <c r="AF21" s="1737"/>
      <c r="AG21" s="1738"/>
      <c r="AH21" s="1737"/>
      <c r="AI21" s="1738"/>
      <c r="AJ21" s="1737"/>
      <c r="AK21" s="1738"/>
      <c r="AL21" s="1737"/>
      <c r="AM21" s="1738"/>
      <c r="AN21" s="1737"/>
      <c r="AO21" s="1738"/>
      <c r="AP21" s="1737"/>
      <c r="AQ21" s="1738"/>
    </row>
    <row r="22" ht="20.1" customHeight="1">
      <c r="A22" s="1352">
        <f>SUM(D22:AQ22)</f>
        <v>4</v>
      </c>
      <c r="B22" s="567"/>
      <c r="C22" t="s" s="1366">
        <v>221</v>
      </c>
      <c r="D22" s="1739"/>
      <c r="E22" s="1740"/>
      <c r="F22" s="1739"/>
      <c r="G22" s="1740"/>
      <c r="H22" s="1739"/>
      <c r="I22" s="1353">
        <v>1</v>
      </c>
      <c r="J22" s="1739"/>
      <c r="K22" s="1740"/>
      <c r="L22" s="1739"/>
      <c r="M22" s="1740"/>
      <c r="N22" s="1739"/>
      <c r="O22" s="1740"/>
      <c r="P22" s="1739"/>
      <c r="Q22" s="1740"/>
      <c r="R22" s="1739"/>
      <c r="S22" s="1740"/>
      <c r="T22" s="1739"/>
      <c r="U22" s="1740"/>
      <c r="V22" s="1739"/>
      <c r="W22" s="1740"/>
      <c r="X22" s="1739"/>
      <c r="Y22" s="1740"/>
      <c r="Z22" s="1739"/>
      <c r="AA22" s="1740"/>
      <c r="AB22" s="1352">
        <v>1</v>
      </c>
      <c r="AC22" s="1740"/>
      <c r="AD22" s="1739"/>
      <c r="AE22" s="1740"/>
      <c r="AF22" s="1352">
        <v>1</v>
      </c>
      <c r="AG22" s="1740"/>
      <c r="AH22" s="1739"/>
      <c r="AI22" s="1740"/>
      <c r="AJ22" s="1739"/>
      <c r="AK22" s="1353">
        <v>1</v>
      </c>
      <c r="AL22" s="1739"/>
      <c r="AM22" s="1740"/>
      <c r="AN22" s="1739"/>
      <c r="AO22" s="1740"/>
      <c r="AP22" s="1739"/>
      <c r="AQ22" s="1740"/>
    </row>
    <row r="23" ht="20.1" customHeight="1">
      <c r="A23" s="1354">
        <f>SUM(D23:AQ23)</f>
        <v>8</v>
      </c>
      <c r="B23" s="567"/>
      <c r="C23" t="s" s="1366">
        <v>222</v>
      </c>
      <c r="D23" s="1737"/>
      <c r="E23" s="1355">
        <v>2</v>
      </c>
      <c r="F23" s="1737"/>
      <c r="G23" s="1738"/>
      <c r="H23" s="1354">
        <v>1</v>
      </c>
      <c r="I23" s="1738"/>
      <c r="J23" s="1354">
        <v>1</v>
      </c>
      <c r="K23" s="1355">
        <v>1</v>
      </c>
      <c r="L23" s="1737"/>
      <c r="M23" s="1738"/>
      <c r="N23" s="1354">
        <v>1</v>
      </c>
      <c r="O23" s="1355">
        <v>2</v>
      </c>
      <c r="P23" s="1737"/>
      <c r="Q23" s="1738"/>
      <c r="R23" s="1737"/>
      <c r="S23" s="1738"/>
      <c r="T23" s="1737"/>
      <c r="U23" s="1738"/>
      <c r="V23" s="1737"/>
      <c r="W23" s="1738"/>
      <c r="X23" s="1737"/>
      <c r="Y23" s="1738"/>
      <c r="Z23" s="1737"/>
      <c r="AA23" s="1738"/>
      <c r="AB23" s="1737"/>
      <c r="AC23" s="1738"/>
      <c r="AD23" s="1737"/>
      <c r="AE23" s="1738"/>
      <c r="AF23" s="1737"/>
      <c r="AG23" s="1738"/>
      <c r="AH23" s="1737"/>
      <c r="AI23" s="1738"/>
      <c r="AJ23" s="1737"/>
      <c r="AK23" s="1738"/>
      <c r="AL23" s="1737"/>
      <c r="AM23" s="1738"/>
      <c r="AN23" s="1737"/>
      <c r="AO23" s="1738"/>
      <c r="AP23" s="1737"/>
      <c r="AQ23" s="1738"/>
    </row>
    <row r="24" ht="20.1" customHeight="1">
      <c r="A24" s="1352">
        <f>SUM(D24:AQ24)</f>
        <v>4</v>
      </c>
      <c r="B24" s="567"/>
      <c r="C24" t="s" s="1366">
        <v>223</v>
      </c>
      <c r="D24" s="1739"/>
      <c r="E24" s="1740"/>
      <c r="F24" s="1739"/>
      <c r="G24" s="1740"/>
      <c r="H24" s="1739"/>
      <c r="I24" s="1740"/>
      <c r="J24" s="1739"/>
      <c r="K24" s="1740"/>
      <c r="L24" s="1739"/>
      <c r="M24" s="1740"/>
      <c r="N24" s="1739"/>
      <c r="O24" s="1740"/>
      <c r="P24" s="1739"/>
      <c r="Q24" s="1740"/>
      <c r="R24" s="1739"/>
      <c r="S24" s="1353">
        <v>1</v>
      </c>
      <c r="T24" s="1739"/>
      <c r="U24" s="1740"/>
      <c r="V24" s="1739"/>
      <c r="W24" s="1740"/>
      <c r="X24" s="1352">
        <v>3</v>
      </c>
      <c r="Y24" s="1740"/>
      <c r="Z24" s="1739"/>
      <c r="AA24" s="1740"/>
      <c r="AB24" s="1739"/>
      <c r="AC24" s="1740"/>
      <c r="AD24" s="1739"/>
      <c r="AE24" s="1740"/>
      <c r="AF24" s="1739"/>
      <c r="AG24" s="1740"/>
      <c r="AH24" s="1739"/>
      <c r="AI24" s="1740"/>
      <c r="AJ24" s="1739"/>
      <c r="AK24" s="1740"/>
      <c r="AL24" s="1739"/>
      <c r="AM24" s="1740"/>
      <c r="AN24" s="1739"/>
      <c r="AO24" s="1740"/>
      <c r="AP24" s="1739"/>
      <c r="AQ24" s="1740"/>
    </row>
    <row r="25" ht="20.1" customHeight="1">
      <c r="A25" s="1354">
        <f>SUM(D25:AQ25)</f>
        <v>1</v>
      </c>
      <c r="B25" s="567"/>
      <c r="C25" t="s" s="1366">
        <v>409</v>
      </c>
      <c r="D25" s="1354">
        <v>1</v>
      </c>
      <c r="E25" s="1738"/>
      <c r="F25" s="1737"/>
      <c r="G25" s="1738"/>
      <c r="H25" s="1737"/>
      <c r="I25" s="1738"/>
      <c r="J25" s="1737"/>
      <c r="K25" s="1738"/>
      <c r="L25" s="1737"/>
      <c r="M25" s="1738"/>
      <c r="N25" s="1737"/>
      <c r="O25" s="1738"/>
      <c r="P25" s="1737"/>
      <c r="Q25" s="1738"/>
      <c r="R25" s="1737"/>
      <c r="S25" s="1738"/>
      <c r="T25" s="1737"/>
      <c r="U25" s="1738"/>
      <c r="V25" s="1737"/>
      <c r="W25" s="1738"/>
      <c r="X25" s="1737"/>
      <c r="Y25" s="1738"/>
      <c r="Z25" s="1737"/>
      <c r="AA25" s="1738"/>
      <c r="AB25" s="1737"/>
      <c r="AC25" s="1738"/>
      <c r="AD25" s="1737"/>
      <c r="AE25" s="1738"/>
      <c r="AF25" s="1737"/>
      <c r="AG25" s="1738"/>
      <c r="AH25" s="1737"/>
      <c r="AI25" s="1738"/>
      <c r="AJ25" s="1737"/>
      <c r="AK25" s="1738"/>
      <c r="AL25" s="1737"/>
      <c r="AM25" s="1738"/>
      <c r="AN25" s="1737"/>
      <c r="AO25" s="1738"/>
      <c r="AP25" s="1737"/>
      <c r="AQ25" s="1738"/>
    </row>
    <row r="26" ht="20.1" customHeight="1">
      <c r="A26" s="1352">
        <f>SUM(D26:AQ26)</f>
        <v>7</v>
      </c>
      <c r="B26" s="567"/>
      <c r="C26" t="s" s="1351">
        <v>225</v>
      </c>
      <c r="D26" s="1352">
        <v>1</v>
      </c>
      <c r="E26" s="1740"/>
      <c r="F26" s="1739"/>
      <c r="G26" s="1740"/>
      <c r="H26" s="1739"/>
      <c r="I26" s="1740"/>
      <c r="J26" s="1352">
        <v>1</v>
      </c>
      <c r="K26" s="1740"/>
      <c r="L26" s="1739"/>
      <c r="M26" s="1740"/>
      <c r="N26" s="1739"/>
      <c r="O26" s="1740"/>
      <c r="P26" s="1739"/>
      <c r="Q26" s="1740"/>
      <c r="R26" s="1352">
        <v>1</v>
      </c>
      <c r="S26" s="1353">
        <v>1</v>
      </c>
      <c r="T26" s="1739"/>
      <c r="U26" s="1740"/>
      <c r="V26" s="1739"/>
      <c r="W26" s="1740"/>
      <c r="X26" s="1352">
        <v>1</v>
      </c>
      <c r="Y26" s="1740"/>
      <c r="Z26" s="1739"/>
      <c r="AA26" s="1740"/>
      <c r="AB26" s="1352">
        <v>1</v>
      </c>
      <c r="AC26" s="1740"/>
      <c r="AD26" s="1352">
        <v>1</v>
      </c>
      <c r="AE26" s="1740"/>
      <c r="AF26" s="1739"/>
      <c r="AG26" s="1740"/>
      <c r="AH26" s="1739"/>
      <c r="AI26" s="1740"/>
      <c r="AJ26" s="1739"/>
      <c r="AK26" s="1740"/>
      <c r="AL26" s="1739"/>
      <c r="AM26" s="1740"/>
      <c r="AN26" s="1739"/>
      <c r="AO26" s="1740"/>
      <c r="AP26" s="1739"/>
      <c r="AQ26" s="1740"/>
    </row>
    <row r="27" ht="20.1" customHeight="1">
      <c r="A27" s="1354">
        <f>SUM(D27:AQ27)</f>
        <v>14</v>
      </c>
      <c r="B27" s="567"/>
      <c r="C27" t="s" s="1351">
        <v>226</v>
      </c>
      <c r="D27" s="1737"/>
      <c r="E27" s="1738"/>
      <c r="F27" s="1737"/>
      <c r="G27" s="1738"/>
      <c r="H27" s="1737"/>
      <c r="I27" s="1738"/>
      <c r="J27" s="1737"/>
      <c r="K27" s="1355">
        <v>1</v>
      </c>
      <c r="L27" s="1737"/>
      <c r="M27" s="1738"/>
      <c r="N27" s="1737"/>
      <c r="O27" s="1355">
        <v>1</v>
      </c>
      <c r="P27" s="1737"/>
      <c r="Q27" s="1738"/>
      <c r="R27" s="1354">
        <v>1</v>
      </c>
      <c r="S27" s="1355">
        <v>1</v>
      </c>
      <c r="T27" s="1737"/>
      <c r="U27" s="1738"/>
      <c r="V27" s="1737"/>
      <c r="W27" s="1738"/>
      <c r="X27" s="1737"/>
      <c r="Y27" s="1355">
        <v>1</v>
      </c>
      <c r="Z27" s="1737"/>
      <c r="AA27" s="1738"/>
      <c r="AB27" s="1354">
        <v>1</v>
      </c>
      <c r="AC27" s="1738"/>
      <c r="AD27" s="1737"/>
      <c r="AE27" s="1355">
        <v>2</v>
      </c>
      <c r="AF27" s="1737"/>
      <c r="AG27" s="1355">
        <v>1</v>
      </c>
      <c r="AH27" s="1354">
        <v>1</v>
      </c>
      <c r="AI27" s="1738"/>
      <c r="AJ27" s="1737"/>
      <c r="AK27" s="1355">
        <v>3</v>
      </c>
      <c r="AL27" s="1354">
        <v>1</v>
      </c>
      <c r="AM27" s="1738"/>
      <c r="AN27" s="1737"/>
      <c r="AO27" s="1738"/>
      <c r="AP27" s="1737"/>
      <c r="AQ27" s="1738"/>
    </row>
    <row r="28" ht="21.4" customHeight="1">
      <c r="A28" s="1352">
        <f>SUM(D28:AQ28)</f>
        <v>43</v>
      </c>
      <c r="B28" s="595"/>
      <c r="C28" t="s" s="1367">
        <v>227</v>
      </c>
      <c r="D28" s="1745">
        <v>23</v>
      </c>
      <c r="E28" s="1368">
        <v>20</v>
      </c>
      <c r="F28" s="1739"/>
      <c r="G28" s="1740"/>
      <c r="H28" s="1739"/>
      <c r="I28" s="1740"/>
      <c r="J28" s="1739"/>
      <c r="K28" s="1740"/>
      <c r="L28" s="1739"/>
      <c r="M28" s="1740"/>
      <c r="N28" s="1739"/>
      <c r="O28" s="1740"/>
      <c r="P28" s="1739"/>
      <c r="Q28" s="1740"/>
      <c r="R28" s="1739"/>
      <c r="S28" s="1740"/>
      <c r="T28" s="1739"/>
      <c r="U28" s="1740"/>
      <c r="V28" s="1739"/>
      <c r="W28" s="1740"/>
      <c r="X28" s="1739"/>
      <c r="Y28" s="1740"/>
      <c r="Z28" s="1739"/>
      <c r="AA28" s="1740"/>
      <c r="AB28" s="1739"/>
      <c r="AC28" s="1740"/>
      <c r="AD28" s="1739"/>
      <c r="AE28" s="1740"/>
      <c r="AF28" s="1739"/>
      <c r="AG28" s="1740"/>
      <c r="AH28" s="1739"/>
      <c r="AI28" s="1740"/>
      <c r="AJ28" s="1739"/>
      <c r="AK28" s="1740"/>
      <c r="AL28" s="1739"/>
      <c r="AM28" s="1740"/>
      <c r="AN28" s="1739"/>
      <c r="AO28" s="1740"/>
      <c r="AP28" s="1739"/>
      <c r="AQ28" s="1740"/>
    </row>
    <row r="29" ht="8.45" customHeight="1">
      <c r="A29" s="1746">
        <f>SUM(D29:I29)</f>
        <v>0</v>
      </c>
      <c r="B29" s="599"/>
      <c r="C29" s="1747"/>
      <c r="D29" s="1748"/>
      <c r="E29" s="1371"/>
      <c r="F29" s="1374"/>
      <c r="G29" s="1373"/>
      <c r="H29" s="1374"/>
      <c r="I29" s="1373"/>
      <c r="J29" s="1374"/>
      <c r="K29" s="1373"/>
      <c r="L29" s="1374"/>
      <c r="M29" s="1373"/>
      <c r="N29" s="1374"/>
      <c r="O29" s="1373"/>
      <c r="P29" s="1374"/>
      <c r="Q29" s="1373"/>
      <c r="R29" s="1374"/>
      <c r="S29" s="1373"/>
      <c r="T29" s="1374"/>
      <c r="U29" s="1373"/>
      <c r="V29" s="1374"/>
      <c r="W29" s="1373"/>
      <c r="X29" s="1374"/>
      <c r="Y29" s="1373"/>
      <c r="Z29" s="1374"/>
      <c r="AA29" s="1373"/>
      <c r="AB29" s="1374"/>
      <c r="AC29" s="1373"/>
      <c r="AD29" s="1374"/>
      <c r="AE29" s="1373"/>
      <c r="AF29" s="1374"/>
      <c r="AG29" s="1373"/>
      <c r="AH29" s="1374"/>
      <c r="AI29" s="1373"/>
      <c r="AJ29" s="1374"/>
      <c r="AK29" s="1373"/>
      <c r="AL29" s="1374"/>
      <c r="AM29" s="1373"/>
      <c r="AN29" s="1374"/>
      <c r="AO29" s="1373"/>
      <c r="AP29" s="1374"/>
      <c r="AQ29" s="1373"/>
    </row>
  </sheetData>
  <mergeCells count="44">
    <mergeCell ref="N1:O1"/>
    <mergeCell ref="R1:S1"/>
    <mergeCell ref="X1:Y1"/>
    <mergeCell ref="D1:E1"/>
    <mergeCell ref="L1:M1"/>
    <mergeCell ref="J1:K1"/>
    <mergeCell ref="H1:I1"/>
    <mergeCell ref="F1:G1"/>
    <mergeCell ref="Z1:AA1"/>
    <mergeCell ref="AB1:AC1"/>
    <mergeCell ref="AP1:AQ1"/>
    <mergeCell ref="P1:Q1"/>
    <mergeCell ref="AJ1:AK1"/>
    <mergeCell ref="AH1:AI1"/>
    <mergeCell ref="AD1:AE1"/>
    <mergeCell ref="AF1:AG1"/>
    <mergeCell ref="AL1:AM1"/>
    <mergeCell ref="AN1:AO1"/>
    <mergeCell ref="V1:W1"/>
    <mergeCell ref="T1:U1"/>
    <mergeCell ref="AP2:AQ2"/>
    <mergeCell ref="P2:Q2"/>
    <mergeCell ref="B4:B10"/>
    <mergeCell ref="Z2:AA2"/>
    <mergeCell ref="AB2:AC2"/>
    <mergeCell ref="AF2:AG2"/>
    <mergeCell ref="AD2:AE2"/>
    <mergeCell ref="AJ2:AK2"/>
    <mergeCell ref="AH2:AI2"/>
    <mergeCell ref="N2:O2"/>
    <mergeCell ref="R2:S2"/>
    <mergeCell ref="T2:U2"/>
    <mergeCell ref="V2:W2"/>
    <mergeCell ref="X2:Y2"/>
    <mergeCell ref="D2:E2"/>
    <mergeCell ref="F2:G2"/>
    <mergeCell ref="B15:B17"/>
    <mergeCell ref="B19:B28"/>
    <mergeCell ref="B12:B13"/>
    <mergeCell ref="AL2:AM2"/>
    <mergeCell ref="AN2:AO2"/>
    <mergeCell ref="H2:I2"/>
    <mergeCell ref="J2:K2"/>
    <mergeCell ref="L2:M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Q29"/>
  <sheetViews>
    <sheetView workbookViewId="0" showGridLines="0" defaultGridColor="1">
      <pane topLeftCell="D1" xSplit="3" ySplit="0" activePane="topRight" state="frozen"/>
    </sheetView>
  </sheetViews>
  <sheetFormatPr defaultColWidth="16.3333" defaultRowHeight="19.9" customHeight="1" outlineLevelRow="0" outlineLevelCol="0"/>
  <cols>
    <col min="1" max="2" width="16.3516" style="1750" customWidth="1"/>
    <col min="3" max="3" width="16.5" style="1750" customWidth="1"/>
    <col min="4" max="43" width="16.3516" style="1750" customWidth="1"/>
    <col min="44" max="16384" width="16.3516" style="1750" customWidth="1"/>
  </cols>
  <sheetData>
    <row r="1" ht="21.4" customHeight="1">
      <c r="A1" t="s" s="521">
        <v>194</v>
      </c>
      <c r="B1" t="s" s="522">
        <v>411</v>
      </c>
      <c r="C1" t="s" s="1333">
        <v>382</v>
      </c>
      <c r="D1" t="s" s="1725">
        <v>383</v>
      </c>
      <c r="E1" s="1335"/>
      <c r="F1" t="s" s="1725">
        <v>384</v>
      </c>
      <c r="G1" s="1335"/>
      <c r="H1" t="s" s="1725">
        <v>385</v>
      </c>
      <c r="I1" s="1335"/>
      <c r="J1" t="s" s="1725">
        <v>386</v>
      </c>
      <c r="K1" s="1335"/>
      <c r="L1" t="s" s="1725">
        <v>387</v>
      </c>
      <c r="M1" s="1335"/>
      <c r="N1" t="s" s="1726">
        <v>388</v>
      </c>
      <c r="O1" s="1335"/>
      <c r="P1" t="s" s="1726">
        <v>389</v>
      </c>
      <c r="Q1" s="1335"/>
      <c r="R1" t="s" s="1726">
        <v>390</v>
      </c>
      <c r="S1" s="1335"/>
      <c r="T1" t="s" s="1725">
        <v>391</v>
      </c>
      <c r="U1" s="1335"/>
      <c r="V1" t="s" s="1725">
        <v>392</v>
      </c>
      <c r="W1" s="1335"/>
      <c r="X1" t="s" s="1726">
        <v>393</v>
      </c>
      <c r="Y1" s="1335"/>
      <c r="Z1" t="s" s="1725">
        <v>394</v>
      </c>
      <c r="AA1" s="1335"/>
      <c r="AB1" t="s" s="1725">
        <v>395</v>
      </c>
      <c r="AC1" s="1335"/>
      <c r="AD1" t="s" s="1725">
        <v>396</v>
      </c>
      <c r="AE1" s="1335"/>
      <c r="AF1" t="s" s="1726">
        <v>397</v>
      </c>
      <c r="AG1" s="1335"/>
      <c r="AH1" t="s" s="1727">
        <v>398</v>
      </c>
      <c r="AI1" s="1335"/>
      <c r="AJ1" t="s" s="1725">
        <v>399</v>
      </c>
      <c r="AK1" s="1335"/>
      <c r="AL1" t="s" s="1725">
        <v>400</v>
      </c>
      <c r="AM1" s="1335"/>
      <c r="AN1" t="s" s="1726">
        <v>401</v>
      </c>
      <c r="AO1" s="1335"/>
      <c r="AP1" t="s" s="1728">
        <v>402</v>
      </c>
      <c r="AQ1" s="1335"/>
    </row>
    <row r="2" ht="21.2" customHeight="1">
      <c r="A2" s="1729"/>
      <c r="B2" s="1730"/>
      <c r="C2" t="s" s="1731">
        <v>403</v>
      </c>
      <c r="D2" t="s" s="1732">
        <v>173</v>
      </c>
      <c r="E2" s="1733"/>
      <c r="F2" t="s" s="1732">
        <v>173</v>
      </c>
      <c r="G2" s="1733"/>
      <c r="H2" t="s" s="1732">
        <v>173</v>
      </c>
      <c r="I2" s="1733"/>
      <c r="J2" t="s" s="1732">
        <v>173</v>
      </c>
      <c r="K2" s="1733"/>
      <c r="L2" t="s" s="1732">
        <v>173</v>
      </c>
      <c r="M2" s="1733"/>
      <c r="N2" t="s" s="1732">
        <v>173</v>
      </c>
      <c r="O2" s="1733"/>
      <c r="P2" t="s" s="1734">
        <v>404</v>
      </c>
      <c r="Q2" s="1733"/>
      <c r="R2" t="s" s="1732">
        <v>173</v>
      </c>
      <c r="S2" s="1733"/>
      <c r="T2" t="s" s="1734">
        <v>405</v>
      </c>
      <c r="U2" s="1733"/>
      <c r="V2" t="s" s="1734">
        <v>405</v>
      </c>
      <c r="W2" s="1733"/>
      <c r="X2" t="s" s="1734">
        <v>405</v>
      </c>
      <c r="Y2" s="1733"/>
      <c r="Z2" t="s" s="1734">
        <v>174</v>
      </c>
      <c r="AA2" s="1733"/>
      <c r="AB2" t="s" s="1734">
        <v>174</v>
      </c>
      <c r="AC2" s="1733"/>
      <c r="AD2" t="s" s="1734">
        <v>174</v>
      </c>
      <c r="AE2" s="1733"/>
      <c r="AF2" t="s" s="1734">
        <v>174</v>
      </c>
      <c r="AG2" s="1733"/>
      <c r="AH2" t="s" s="1734">
        <v>174</v>
      </c>
      <c r="AI2" s="1733"/>
      <c r="AJ2" t="s" s="1734">
        <v>174</v>
      </c>
      <c r="AK2" s="1733"/>
      <c r="AL2" t="s" s="1734">
        <v>72</v>
      </c>
      <c r="AM2" s="1733"/>
      <c r="AN2" t="s" s="1734">
        <v>72</v>
      </c>
      <c r="AO2" s="1733"/>
      <c r="AP2" t="s" s="1734">
        <v>173</v>
      </c>
      <c r="AQ2" s="1733"/>
    </row>
    <row r="3" ht="20.25" customHeight="1">
      <c r="A3" t="s" s="1350">
        <v>406</v>
      </c>
      <c r="B3" s="1735"/>
      <c r="C3" t="s" s="1736">
        <v>203</v>
      </c>
      <c r="D3" t="s" s="1350">
        <v>204</v>
      </c>
      <c r="E3" t="s" s="1736">
        <v>205</v>
      </c>
      <c r="F3" t="s" s="1350">
        <v>204</v>
      </c>
      <c r="G3" t="s" s="1736">
        <v>205</v>
      </c>
      <c r="H3" t="s" s="1350">
        <v>204</v>
      </c>
      <c r="I3" t="s" s="1736">
        <v>205</v>
      </c>
      <c r="J3" t="s" s="1350">
        <v>204</v>
      </c>
      <c r="K3" t="s" s="1736">
        <v>205</v>
      </c>
      <c r="L3" t="s" s="1350">
        <v>204</v>
      </c>
      <c r="M3" t="s" s="1736">
        <v>205</v>
      </c>
      <c r="N3" t="s" s="1350">
        <v>204</v>
      </c>
      <c r="O3" t="s" s="1736">
        <v>205</v>
      </c>
      <c r="P3" t="s" s="1350">
        <v>204</v>
      </c>
      <c r="Q3" t="s" s="1736">
        <v>205</v>
      </c>
      <c r="R3" t="s" s="1350">
        <v>204</v>
      </c>
      <c r="S3" t="s" s="1736">
        <v>205</v>
      </c>
      <c r="T3" t="s" s="1350">
        <v>204</v>
      </c>
      <c r="U3" t="s" s="1736">
        <v>205</v>
      </c>
      <c r="V3" t="s" s="1350">
        <v>204</v>
      </c>
      <c r="W3" t="s" s="1736">
        <v>205</v>
      </c>
      <c r="X3" t="s" s="1350">
        <v>204</v>
      </c>
      <c r="Y3" t="s" s="1736">
        <v>205</v>
      </c>
      <c r="Z3" t="s" s="1350">
        <v>204</v>
      </c>
      <c r="AA3" t="s" s="1736">
        <v>205</v>
      </c>
      <c r="AB3" t="s" s="1350">
        <v>204</v>
      </c>
      <c r="AC3" t="s" s="1736">
        <v>205</v>
      </c>
      <c r="AD3" t="s" s="1350">
        <v>204</v>
      </c>
      <c r="AE3" t="s" s="1736">
        <v>205</v>
      </c>
      <c r="AF3" t="s" s="1350">
        <v>204</v>
      </c>
      <c r="AG3" t="s" s="1736">
        <v>205</v>
      </c>
      <c r="AH3" t="s" s="1350">
        <v>204</v>
      </c>
      <c r="AI3" t="s" s="1736">
        <v>205</v>
      </c>
      <c r="AJ3" t="s" s="1350">
        <v>204</v>
      </c>
      <c r="AK3" t="s" s="1736">
        <v>205</v>
      </c>
      <c r="AL3" t="s" s="1350">
        <v>204</v>
      </c>
      <c r="AM3" t="s" s="1736">
        <v>205</v>
      </c>
      <c r="AN3" t="s" s="1350">
        <v>204</v>
      </c>
      <c r="AO3" t="s" s="1736">
        <v>205</v>
      </c>
      <c r="AP3" t="s" s="1350">
        <v>204</v>
      </c>
      <c r="AQ3" t="s" s="1736">
        <v>205</v>
      </c>
    </row>
    <row r="4" ht="20.1" customHeight="1">
      <c r="A4" s="1354">
        <f>SUM(D4:AQ4)</f>
        <v>3</v>
      </c>
      <c r="B4" t="s" s="556">
        <v>206</v>
      </c>
      <c r="C4" t="s" s="1351">
        <v>407</v>
      </c>
      <c r="D4" s="1354">
        <v>1</v>
      </c>
      <c r="E4" s="1738"/>
      <c r="F4" s="1737"/>
      <c r="G4" s="1738"/>
      <c r="H4" s="1737"/>
      <c r="I4" s="1738"/>
      <c r="J4" s="1737"/>
      <c r="K4" s="1738"/>
      <c r="L4" s="1737"/>
      <c r="M4" s="1738"/>
      <c r="N4" s="1737"/>
      <c r="O4" s="1738"/>
      <c r="P4" s="1737"/>
      <c r="Q4" s="1738"/>
      <c r="R4" s="1737"/>
      <c r="S4" s="1355">
        <v>1</v>
      </c>
      <c r="T4" s="1737"/>
      <c r="U4" s="1738"/>
      <c r="V4" s="1354">
        <v>1</v>
      </c>
      <c r="W4" s="1738"/>
      <c r="X4" s="1737"/>
      <c r="Y4" s="1738"/>
      <c r="Z4" s="1737"/>
      <c r="AA4" s="1738"/>
      <c r="AB4" s="1737"/>
      <c r="AC4" s="1738"/>
      <c r="AD4" s="1737"/>
      <c r="AE4" s="1738"/>
      <c r="AF4" s="1737"/>
      <c r="AG4" s="1738"/>
      <c r="AH4" s="1737"/>
      <c r="AI4" s="1738"/>
      <c r="AJ4" s="1737"/>
      <c r="AK4" s="1738"/>
      <c r="AL4" s="1737"/>
      <c r="AM4" s="1738"/>
      <c r="AN4" s="1737"/>
      <c r="AO4" s="1738"/>
      <c r="AP4" s="1737"/>
      <c r="AQ4" s="1738"/>
    </row>
    <row r="5" ht="20.1" customHeight="1">
      <c r="A5" s="1352">
        <f>SUM(D5:AQ5)</f>
        <v>6</v>
      </c>
      <c r="B5" s="567"/>
      <c r="C5" t="s" s="1351">
        <v>408</v>
      </c>
      <c r="D5" s="1739"/>
      <c r="E5" s="1740"/>
      <c r="F5" s="1739"/>
      <c r="G5" s="1740"/>
      <c r="H5" s="1739"/>
      <c r="I5" s="1740"/>
      <c r="J5" s="1739"/>
      <c r="K5" s="1740"/>
      <c r="L5" s="1739"/>
      <c r="M5" s="1740"/>
      <c r="N5" s="1739"/>
      <c r="O5" s="1740"/>
      <c r="P5" s="1739"/>
      <c r="Q5" s="1740"/>
      <c r="R5" s="1352">
        <v>1</v>
      </c>
      <c r="S5" s="1740"/>
      <c r="T5" s="1739"/>
      <c r="U5" s="1740"/>
      <c r="V5" s="1739"/>
      <c r="W5" s="1353">
        <v>4</v>
      </c>
      <c r="X5" s="1739"/>
      <c r="Y5" s="1740"/>
      <c r="Z5" s="1739"/>
      <c r="AA5" s="1740"/>
      <c r="AB5" s="1352">
        <v>1</v>
      </c>
      <c r="AC5" s="1740"/>
      <c r="AD5" s="1739"/>
      <c r="AE5" s="1740"/>
      <c r="AF5" s="1739"/>
      <c r="AG5" s="1740"/>
      <c r="AH5" s="1739"/>
      <c r="AI5" s="1740"/>
      <c r="AJ5" s="1739"/>
      <c r="AK5" s="1740"/>
      <c r="AL5" s="1739"/>
      <c r="AM5" s="1740"/>
      <c r="AN5" s="1739"/>
      <c r="AO5" s="1740"/>
      <c r="AP5" s="1739"/>
      <c r="AQ5" s="1740"/>
    </row>
    <row r="6" ht="20.1" customHeight="1">
      <c r="A6" s="1354">
        <f>SUM(D6:AQ6)</f>
        <v>3</v>
      </c>
      <c r="B6" s="567"/>
      <c r="C6" t="s" s="1351">
        <v>208</v>
      </c>
      <c r="D6" s="1354">
        <v>1</v>
      </c>
      <c r="E6" s="1738"/>
      <c r="F6" s="1737"/>
      <c r="G6" s="1738"/>
      <c r="H6" s="1737"/>
      <c r="I6" s="1738"/>
      <c r="J6" s="1737"/>
      <c r="K6" s="1738"/>
      <c r="L6" s="1737"/>
      <c r="M6" s="1738"/>
      <c r="N6" s="1737"/>
      <c r="O6" s="1738"/>
      <c r="P6" s="1737"/>
      <c r="Q6" s="1738"/>
      <c r="R6" s="1354">
        <v>1</v>
      </c>
      <c r="S6" s="1738"/>
      <c r="T6" s="1737"/>
      <c r="U6" s="1738"/>
      <c r="V6" s="1737"/>
      <c r="W6" s="1738"/>
      <c r="X6" s="1737"/>
      <c r="Y6" s="1738"/>
      <c r="Z6" s="1737"/>
      <c r="AA6" s="1738"/>
      <c r="AB6" s="1354">
        <v>1</v>
      </c>
      <c r="AC6" s="1738"/>
      <c r="AD6" s="1737"/>
      <c r="AE6" s="1738"/>
      <c r="AF6" s="1737"/>
      <c r="AG6" s="1738"/>
      <c r="AH6" s="1737"/>
      <c r="AI6" s="1738"/>
      <c r="AJ6" s="1737"/>
      <c r="AK6" s="1738"/>
      <c r="AL6" s="1737"/>
      <c r="AM6" s="1738"/>
      <c r="AN6" s="1737"/>
      <c r="AO6" s="1738"/>
      <c r="AP6" s="1737"/>
      <c r="AQ6" s="1738"/>
    </row>
    <row r="7" ht="20.1" customHeight="1">
      <c r="A7" s="1352">
        <f>SUM(D7:AQ7)</f>
        <v>5</v>
      </c>
      <c r="B7" s="567"/>
      <c r="C7" t="s" s="1351">
        <v>209</v>
      </c>
      <c r="D7" s="1739"/>
      <c r="E7" s="1353">
        <v>1</v>
      </c>
      <c r="F7" s="1739"/>
      <c r="G7" s="1740"/>
      <c r="H7" s="1739"/>
      <c r="I7" s="1740"/>
      <c r="J7" s="1739"/>
      <c r="K7" s="1740"/>
      <c r="L7" s="1739"/>
      <c r="M7" s="1740"/>
      <c r="N7" s="1739"/>
      <c r="O7" s="1353">
        <v>1</v>
      </c>
      <c r="P7" s="1739"/>
      <c r="Q7" s="1740"/>
      <c r="R7" s="1352">
        <v>1</v>
      </c>
      <c r="S7" s="1740"/>
      <c r="T7" s="1739"/>
      <c r="U7" s="1740"/>
      <c r="V7" s="1739"/>
      <c r="W7" s="1740"/>
      <c r="X7" s="1739"/>
      <c r="Y7" s="1740"/>
      <c r="Z7" s="1739"/>
      <c r="AA7" s="1740"/>
      <c r="AB7" s="1739"/>
      <c r="AC7" s="1740"/>
      <c r="AD7" s="1739"/>
      <c r="AE7" s="1353">
        <v>1</v>
      </c>
      <c r="AF7" s="1739"/>
      <c r="AG7" s="1740"/>
      <c r="AH7" s="1739"/>
      <c r="AI7" s="1740"/>
      <c r="AJ7" s="1739"/>
      <c r="AK7" s="1740"/>
      <c r="AL7" s="1739"/>
      <c r="AM7" s="1740"/>
      <c r="AN7" s="1739"/>
      <c r="AO7" s="1353">
        <v>1</v>
      </c>
      <c r="AP7" s="1739"/>
      <c r="AQ7" s="1740"/>
    </row>
    <row r="8" ht="20.1" customHeight="1">
      <c r="A8" s="1354">
        <f>SUM(D8:AQ8)</f>
        <v>0</v>
      </c>
      <c r="B8" s="567"/>
      <c r="C8" t="s" s="1351">
        <v>210</v>
      </c>
      <c r="D8" s="1737"/>
      <c r="E8" s="1738"/>
      <c r="F8" s="1737"/>
      <c r="G8" s="1738"/>
      <c r="H8" s="1737"/>
      <c r="I8" s="1738"/>
      <c r="J8" s="1737"/>
      <c r="K8" s="1738"/>
      <c r="L8" s="1737"/>
      <c r="M8" s="1738"/>
      <c r="N8" s="1737"/>
      <c r="O8" s="1738"/>
      <c r="P8" s="1737"/>
      <c r="Q8" s="1738"/>
      <c r="R8" s="1737"/>
      <c r="S8" s="1738"/>
      <c r="T8" s="1737"/>
      <c r="U8" s="1738"/>
      <c r="V8" s="1737"/>
      <c r="W8" s="1738"/>
      <c r="X8" s="1737"/>
      <c r="Y8" s="1738"/>
      <c r="Z8" s="1737"/>
      <c r="AA8" s="1738"/>
      <c r="AB8" s="1737"/>
      <c r="AC8" s="1738"/>
      <c r="AD8" s="1737"/>
      <c r="AE8" s="1738"/>
      <c r="AF8" s="1737"/>
      <c r="AG8" s="1738"/>
      <c r="AH8" s="1737"/>
      <c r="AI8" s="1738"/>
      <c r="AJ8" s="1737"/>
      <c r="AK8" s="1738"/>
      <c r="AL8" s="1737"/>
      <c r="AM8" s="1738"/>
      <c r="AN8" s="1737"/>
      <c r="AO8" s="1738"/>
      <c r="AP8" s="1737"/>
      <c r="AQ8" s="1738"/>
    </row>
    <row r="9" ht="20.1" customHeight="1">
      <c r="A9" s="1352">
        <f>SUM(D9:AQ9)</f>
        <v>0</v>
      </c>
      <c r="B9" s="567"/>
      <c r="C9" t="s" s="1351">
        <v>211</v>
      </c>
      <c r="D9" s="1739"/>
      <c r="E9" s="1740"/>
      <c r="F9" s="1739"/>
      <c r="G9" s="1740"/>
      <c r="H9" s="1739"/>
      <c r="I9" s="1740"/>
      <c r="J9" s="1739"/>
      <c r="K9" s="1740"/>
      <c r="L9" s="1739"/>
      <c r="M9" s="1740"/>
      <c r="N9" s="1739"/>
      <c r="O9" s="1740"/>
      <c r="P9" s="1739"/>
      <c r="Q9" s="1740"/>
      <c r="R9" s="1739"/>
      <c r="S9" s="1740"/>
      <c r="T9" s="1739"/>
      <c r="U9" s="1740"/>
      <c r="V9" s="1739"/>
      <c r="W9" s="1740"/>
      <c r="X9" s="1739"/>
      <c r="Y9" s="1740"/>
      <c r="Z9" s="1739"/>
      <c r="AA9" s="1740"/>
      <c r="AB9" s="1739"/>
      <c r="AC9" s="1740"/>
      <c r="AD9" s="1739"/>
      <c r="AE9" s="1740"/>
      <c r="AF9" s="1739"/>
      <c r="AG9" s="1740"/>
      <c r="AH9" s="1739"/>
      <c r="AI9" s="1740"/>
      <c r="AJ9" s="1739"/>
      <c r="AK9" s="1740"/>
      <c r="AL9" s="1739"/>
      <c r="AM9" s="1740"/>
      <c r="AN9" s="1739"/>
      <c r="AO9" s="1740"/>
      <c r="AP9" s="1739"/>
      <c r="AQ9" s="1740"/>
    </row>
    <row r="10" ht="20.45" customHeight="1">
      <c r="A10" s="1354">
        <f>SUM(D10:AQ10)</f>
        <v>1</v>
      </c>
      <c r="B10" s="574"/>
      <c r="C10" t="s" s="1356">
        <v>212</v>
      </c>
      <c r="D10" s="1737"/>
      <c r="E10" s="1738"/>
      <c r="F10" s="1737"/>
      <c r="G10" s="1738"/>
      <c r="H10" s="1737"/>
      <c r="I10" s="1738"/>
      <c r="J10" s="1737"/>
      <c r="K10" s="1355">
        <v>1</v>
      </c>
      <c r="L10" s="1737"/>
      <c r="M10" s="1738"/>
      <c r="N10" s="1737"/>
      <c r="O10" s="1738"/>
      <c r="P10" s="1737"/>
      <c r="Q10" s="1738"/>
      <c r="R10" s="1737"/>
      <c r="S10" s="1738"/>
      <c r="T10" s="1737"/>
      <c r="U10" s="1738"/>
      <c r="V10" s="1737"/>
      <c r="W10" s="1738"/>
      <c r="X10" s="1737"/>
      <c r="Y10" s="1738"/>
      <c r="Z10" s="1737"/>
      <c r="AA10" s="1738"/>
      <c r="AB10" s="1737"/>
      <c r="AC10" s="1738"/>
      <c r="AD10" s="1737"/>
      <c r="AE10" s="1738"/>
      <c r="AF10" s="1737"/>
      <c r="AG10" s="1738"/>
      <c r="AH10" s="1737"/>
      <c r="AI10" s="1738"/>
      <c r="AJ10" s="1737"/>
      <c r="AK10" s="1738"/>
      <c r="AL10" s="1737"/>
      <c r="AM10" s="1738"/>
      <c r="AN10" s="1737"/>
      <c r="AO10" s="1738"/>
      <c r="AP10" s="1737"/>
      <c r="AQ10" s="1738"/>
    </row>
    <row r="11" ht="8.45" customHeight="1">
      <c r="A11" s="1742">
        <f>SUM(D11:I11)</f>
        <v>0</v>
      </c>
      <c r="B11" s="577"/>
      <c r="C11" s="1743"/>
      <c r="D11" s="1744"/>
      <c r="E11" s="1359"/>
      <c r="F11" s="1358"/>
      <c r="G11" s="1359"/>
      <c r="H11" s="1358"/>
      <c r="I11" s="1359"/>
      <c r="J11" s="1358"/>
      <c r="K11" s="1359"/>
      <c r="L11" s="1358"/>
      <c r="M11" s="1359"/>
      <c r="N11" s="1358"/>
      <c r="O11" s="1359"/>
      <c r="P11" s="1358"/>
      <c r="Q11" s="1359"/>
      <c r="R11" s="1358"/>
      <c r="S11" s="1359"/>
      <c r="T11" s="1358"/>
      <c r="U11" s="1359"/>
      <c r="V11" s="1358"/>
      <c r="W11" s="1359"/>
      <c r="X11" s="1358"/>
      <c r="Y11" s="1359"/>
      <c r="Z11" s="1358"/>
      <c r="AA11" s="1359"/>
      <c r="AB11" s="1358"/>
      <c r="AC11" s="1359"/>
      <c r="AD11" s="1358"/>
      <c r="AE11" s="1359"/>
      <c r="AF11" s="1358"/>
      <c r="AG11" s="1359"/>
      <c r="AH11" s="1358"/>
      <c r="AI11" s="1359"/>
      <c r="AJ11" s="1358"/>
      <c r="AK11" s="1359"/>
      <c r="AL11" s="1358"/>
      <c r="AM11" s="1359"/>
      <c r="AN11" s="1358"/>
      <c r="AO11" s="1359"/>
      <c r="AP11" s="1358"/>
      <c r="AQ11" s="1359"/>
    </row>
    <row r="12" ht="20.45" customHeight="1">
      <c r="A12" s="1352">
        <f>SUM(D12:AQ12)</f>
        <v>15</v>
      </c>
      <c r="B12" t="s" s="585">
        <v>213</v>
      </c>
      <c r="C12" t="s" s="1362">
        <v>82</v>
      </c>
      <c r="D12" s="1739"/>
      <c r="E12" s="1740"/>
      <c r="F12" s="1739"/>
      <c r="G12" s="1740"/>
      <c r="H12" s="1739"/>
      <c r="I12" s="1740"/>
      <c r="J12" s="1739"/>
      <c r="K12" s="1740"/>
      <c r="L12" s="1739"/>
      <c r="M12" s="1740"/>
      <c r="N12" s="1739"/>
      <c r="O12" s="1740"/>
      <c r="P12" s="1739"/>
      <c r="Q12" s="1740"/>
      <c r="R12" s="1739"/>
      <c r="S12" s="1740"/>
      <c r="T12" s="1739"/>
      <c r="U12" s="1740"/>
      <c r="V12" s="1739"/>
      <c r="W12" s="1740"/>
      <c r="X12" s="1739"/>
      <c r="Y12" s="1740"/>
      <c r="Z12" s="1739"/>
      <c r="AA12" s="1740"/>
      <c r="AB12" s="1739"/>
      <c r="AC12" s="1740"/>
      <c r="AD12" s="1739"/>
      <c r="AE12" s="1740"/>
      <c r="AF12" s="1739"/>
      <c r="AG12" s="1740"/>
      <c r="AH12" s="1739"/>
      <c r="AI12" s="1740"/>
      <c r="AJ12" s="1739"/>
      <c r="AK12" s="1740"/>
      <c r="AL12" s="1739"/>
      <c r="AM12" s="1353">
        <v>1</v>
      </c>
      <c r="AN12" s="1352">
        <v>6</v>
      </c>
      <c r="AO12" s="1353">
        <v>8</v>
      </c>
      <c r="AP12" s="1739"/>
      <c r="AQ12" s="1740"/>
    </row>
    <row r="13" ht="20.45" customHeight="1">
      <c r="A13" s="1354">
        <f>SUM(D13:AQ13)</f>
        <v>4</v>
      </c>
      <c r="B13" s="574"/>
      <c r="C13" t="s" s="1356">
        <v>76</v>
      </c>
      <c r="D13" s="1737"/>
      <c r="E13" s="1738"/>
      <c r="F13" s="1737"/>
      <c r="G13" s="1738"/>
      <c r="H13" s="1737"/>
      <c r="I13" s="1738"/>
      <c r="J13" s="1737"/>
      <c r="K13" s="1738"/>
      <c r="L13" s="1737"/>
      <c r="M13" s="1738"/>
      <c r="N13" s="1737"/>
      <c r="O13" s="1738"/>
      <c r="P13" s="1737"/>
      <c r="Q13" s="1738"/>
      <c r="R13" s="1737"/>
      <c r="S13" s="1738"/>
      <c r="T13" s="1737"/>
      <c r="U13" s="1738"/>
      <c r="V13" s="1737"/>
      <c r="W13" s="1738"/>
      <c r="X13" s="1737"/>
      <c r="Y13" s="1738"/>
      <c r="Z13" s="1737"/>
      <c r="AA13" s="1738"/>
      <c r="AB13" s="1737"/>
      <c r="AC13" s="1738"/>
      <c r="AD13" s="1737"/>
      <c r="AE13" s="1738"/>
      <c r="AF13" s="1737"/>
      <c r="AG13" s="1738"/>
      <c r="AH13" s="1737"/>
      <c r="AI13" s="1738"/>
      <c r="AJ13" s="1737"/>
      <c r="AK13" s="1738"/>
      <c r="AL13" s="1737"/>
      <c r="AM13" s="1355">
        <v>1</v>
      </c>
      <c r="AN13" s="1354">
        <v>1</v>
      </c>
      <c r="AO13" s="1355">
        <v>2</v>
      </c>
      <c r="AP13" s="1737"/>
      <c r="AQ13" s="1738"/>
    </row>
    <row r="14" ht="8.45" customHeight="1">
      <c r="A14" s="576">
        <f>SUM(D14:I14)</f>
        <v>0</v>
      </c>
      <c r="B14" s="577"/>
      <c r="C14" s="1743"/>
      <c r="D14" s="1744"/>
      <c r="E14" s="1359"/>
      <c r="F14" s="1358"/>
      <c r="G14" s="1359"/>
      <c r="H14" s="1358"/>
      <c r="I14" s="1359"/>
      <c r="J14" s="1358"/>
      <c r="K14" s="1359"/>
      <c r="L14" s="1358"/>
      <c r="M14" s="1359"/>
      <c r="N14" s="1358"/>
      <c r="O14" s="1359"/>
      <c r="P14" s="1358"/>
      <c r="Q14" s="1359"/>
      <c r="R14" s="1358"/>
      <c r="S14" s="1359"/>
      <c r="T14" s="1358"/>
      <c r="U14" s="1359"/>
      <c r="V14" s="1358"/>
      <c r="W14" s="1359"/>
      <c r="X14" s="1358"/>
      <c r="Y14" s="1359"/>
      <c r="Z14" s="1358"/>
      <c r="AA14" s="1359"/>
      <c r="AB14" s="1358"/>
      <c r="AC14" s="1359"/>
      <c r="AD14" s="1358"/>
      <c r="AE14" s="1359"/>
      <c r="AF14" s="1358"/>
      <c r="AG14" s="1359"/>
      <c r="AH14" s="1358"/>
      <c r="AI14" s="1359"/>
      <c r="AJ14" s="1358"/>
      <c r="AK14" s="1359"/>
      <c r="AL14" s="1358"/>
      <c r="AM14" s="1359"/>
      <c r="AN14" s="1358"/>
      <c r="AO14" s="1359"/>
      <c r="AP14" s="1358"/>
      <c r="AQ14" s="1359"/>
    </row>
    <row r="15" ht="20.45" customHeight="1">
      <c r="A15" s="1352">
        <f>SUM(D15:AQ15)</f>
        <v>5</v>
      </c>
      <c r="B15" t="s" s="585">
        <v>214</v>
      </c>
      <c r="C15" t="s" s="1362">
        <v>215</v>
      </c>
      <c r="D15" s="1739"/>
      <c r="E15" s="1740"/>
      <c r="F15" s="1739"/>
      <c r="G15" s="1740"/>
      <c r="H15" s="1352">
        <v>1</v>
      </c>
      <c r="I15" s="1740"/>
      <c r="J15" s="1739"/>
      <c r="K15" s="1740"/>
      <c r="L15" s="1739"/>
      <c r="M15" s="1740"/>
      <c r="N15" s="1739"/>
      <c r="O15" s="1740"/>
      <c r="P15" s="1739"/>
      <c r="Q15" s="1740"/>
      <c r="R15" s="1739"/>
      <c r="S15" s="1740"/>
      <c r="T15" s="1739"/>
      <c r="U15" s="1740"/>
      <c r="V15" s="1352">
        <v>1</v>
      </c>
      <c r="W15" s="1740"/>
      <c r="X15" s="1739"/>
      <c r="Y15" s="1740"/>
      <c r="Z15" s="1739"/>
      <c r="AA15" s="1740"/>
      <c r="AB15" s="1352">
        <v>1</v>
      </c>
      <c r="AC15" s="1353">
        <v>1</v>
      </c>
      <c r="AD15" s="1352">
        <v>1</v>
      </c>
      <c r="AE15" s="1740"/>
      <c r="AF15" s="1739"/>
      <c r="AG15" s="1740"/>
      <c r="AH15" s="1739"/>
      <c r="AI15" s="1740"/>
      <c r="AJ15" s="1739"/>
      <c r="AK15" s="1740"/>
      <c r="AL15" s="1739"/>
      <c r="AM15" s="1740"/>
      <c r="AN15" s="1739"/>
      <c r="AO15" s="1740"/>
      <c r="AP15" s="1739"/>
      <c r="AQ15" s="1740"/>
    </row>
    <row r="16" ht="20.1" customHeight="1">
      <c r="A16" s="1354">
        <f>SUM(D16:AQ16)</f>
        <v>0</v>
      </c>
      <c r="B16" s="567"/>
      <c r="C16" t="s" s="1351">
        <v>216</v>
      </c>
      <c r="D16" s="1737"/>
      <c r="E16" s="1738"/>
      <c r="F16" s="1737"/>
      <c r="G16" s="1738"/>
      <c r="H16" s="1737"/>
      <c r="I16" s="1738"/>
      <c r="J16" s="1737"/>
      <c r="K16" s="1738"/>
      <c r="L16" s="1737"/>
      <c r="M16" s="1738"/>
      <c r="N16" s="1737"/>
      <c r="O16" s="1738"/>
      <c r="P16" s="1737"/>
      <c r="Q16" s="1738"/>
      <c r="R16" s="1737"/>
      <c r="S16" s="1738"/>
      <c r="T16" s="1737"/>
      <c r="U16" s="1738"/>
      <c r="V16" s="1737"/>
      <c r="W16" s="1738"/>
      <c r="X16" s="1737"/>
      <c r="Y16" s="1738"/>
      <c r="Z16" s="1737"/>
      <c r="AA16" s="1738"/>
      <c r="AB16" s="1737"/>
      <c r="AC16" s="1738"/>
      <c r="AD16" s="1737"/>
      <c r="AE16" s="1738"/>
      <c r="AF16" s="1737"/>
      <c r="AG16" s="1738"/>
      <c r="AH16" s="1737"/>
      <c r="AI16" s="1738"/>
      <c r="AJ16" s="1737"/>
      <c r="AK16" s="1738"/>
      <c r="AL16" s="1737"/>
      <c r="AM16" s="1738"/>
      <c r="AN16" s="1737"/>
      <c r="AO16" s="1738"/>
      <c r="AP16" s="1737"/>
      <c r="AQ16" s="1738"/>
    </row>
    <row r="17" ht="20.45" customHeight="1">
      <c r="A17" s="1352">
        <f>SUM(D17:AQ17)</f>
        <v>0</v>
      </c>
      <c r="B17" s="574"/>
      <c r="C17" t="s" s="1356">
        <v>217</v>
      </c>
      <c r="D17" s="1739"/>
      <c r="E17" s="1740"/>
      <c r="F17" s="1739"/>
      <c r="G17" s="1740"/>
      <c r="H17" s="1739"/>
      <c r="I17" s="1740"/>
      <c r="J17" s="1739"/>
      <c r="K17" s="1740"/>
      <c r="L17" s="1739"/>
      <c r="M17" s="1740"/>
      <c r="N17" s="1739"/>
      <c r="O17" s="1740"/>
      <c r="P17" s="1739"/>
      <c r="Q17" s="1740"/>
      <c r="R17" s="1739"/>
      <c r="S17" s="1740"/>
      <c r="T17" s="1739"/>
      <c r="U17" s="1740"/>
      <c r="V17" s="1739"/>
      <c r="W17" s="1740"/>
      <c r="X17" s="1739"/>
      <c r="Y17" s="1740"/>
      <c r="Z17" s="1739"/>
      <c r="AA17" s="1740"/>
      <c r="AB17" s="1739"/>
      <c r="AC17" s="1740"/>
      <c r="AD17" s="1739"/>
      <c r="AE17" s="1740"/>
      <c r="AF17" s="1739"/>
      <c r="AG17" s="1740"/>
      <c r="AH17" s="1739"/>
      <c r="AI17" s="1740"/>
      <c r="AJ17" s="1739"/>
      <c r="AK17" s="1740"/>
      <c r="AL17" s="1739"/>
      <c r="AM17" s="1740"/>
      <c r="AN17" s="1739"/>
      <c r="AO17" s="1740"/>
      <c r="AP17" s="1739"/>
      <c r="AQ17" s="1740"/>
    </row>
    <row r="18" ht="8.45" customHeight="1">
      <c r="A18" s="576">
        <f>SUM(D18:I18)</f>
        <v>0</v>
      </c>
      <c r="B18" s="577"/>
      <c r="C18" s="1743"/>
      <c r="D18" s="1744"/>
      <c r="E18" s="1359"/>
      <c r="F18" s="1358"/>
      <c r="G18" s="1359"/>
      <c r="H18" s="1358"/>
      <c r="I18" s="1359"/>
      <c r="J18" s="1358"/>
      <c r="K18" s="1359"/>
      <c r="L18" s="1358"/>
      <c r="M18" s="1359"/>
      <c r="N18" s="1358"/>
      <c r="O18" s="1359"/>
      <c r="P18" s="1358"/>
      <c r="Q18" s="1359"/>
      <c r="R18" s="1358"/>
      <c r="S18" s="1359"/>
      <c r="T18" s="1358"/>
      <c r="U18" s="1359"/>
      <c r="V18" s="1358"/>
      <c r="W18" s="1359"/>
      <c r="X18" s="1358"/>
      <c r="Y18" s="1359"/>
      <c r="Z18" s="1358"/>
      <c r="AA18" s="1359"/>
      <c r="AB18" s="1358"/>
      <c r="AC18" s="1359"/>
      <c r="AD18" s="1358"/>
      <c r="AE18" s="1359"/>
      <c r="AF18" s="1358"/>
      <c r="AG18" s="1359"/>
      <c r="AH18" s="1358"/>
      <c r="AI18" s="1359"/>
      <c r="AJ18" s="1358"/>
      <c r="AK18" s="1359"/>
      <c r="AL18" s="1358"/>
      <c r="AM18" s="1359"/>
      <c r="AN18" s="1358"/>
      <c r="AO18" s="1359"/>
      <c r="AP18" s="1358"/>
      <c r="AQ18" s="1359"/>
    </row>
    <row r="19" ht="20.45" customHeight="1">
      <c r="A19" s="1354">
        <f>SUM(D19:AQ19)</f>
        <v>5</v>
      </c>
      <c r="B19" t="s" s="585">
        <v>218</v>
      </c>
      <c r="C19" t="s" s="1362">
        <v>52</v>
      </c>
      <c r="D19" s="1737"/>
      <c r="E19" s="1738"/>
      <c r="F19" s="1737"/>
      <c r="G19" s="1738"/>
      <c r="H19" s="1737"/>
      <c r="I19" s="1738"/>
      <c r="J19" s="1737"/>
      <c r="K19" s="1738"/>
      <c r="L19" s="1737"/>
      <c r="M19" s="1738"/>
      <c r="N19" s="1737"/>
      <c r="O19" s="1738"/>
      <c r="P19" s="1737"/>
      <c r="Q19" s="1738"/>
      <c r="R19" s="1737"/>
      <c r="S19" s="1738"/>
      <c r="T19" s="1737"/>
      <c r="U19" s="1738"/>
      <c r="V19" s="1737"/>
      <c r="W19" s="1738"/>
      <c r="X19" s="1737"/>
      <c r="Y19" s="1738"/>
      <c r="Z19" s="1737"/>
      <c r="AA19" s="1738"/>
      <c r="AB19" s="1354">
        <v>3</v>
      </c>
      <c r="AC19" s="1355">
        <v>2</v>
      </c>
      <c r="AD19" s="1737"/>
      <c r="AE19" s="1738"/>
      <c r="AF19" s="1737"/>
      <c r="AG19" s="1738"/>
      <c r="AH19" s="1737"/>
      <c r="AI19" s="1738"/>
      <c r="AJ19" s="1737"/>
      <c r="AK19" s="1738"/>
      <c r="AL19" s="1737"/>
      <c r="AM19" s="1738"/>
      <c r="AN19" s="1737"/>
      <c r="AO19" s="1738"/>
      <c r="AP19" s="1737"/>
      <c r="AQ19" s="1738"/>
    </row>
    <row r="20" ht="20.1" customHeight="1">
      <c r="A20" s="1352">
        <f>SUM(D20:AQ20)</f>
        <v>27</v>
      </c>
      <c r="B20" s="567"/>
      <c r="C20" t="s" s="1366">
        <v>219</v>
      </c>
      <c r="D20" s="1352">
        <v>1</v>
      </c>
      <c r="E20" s="1740"/>
      <c r="F20" s="1739"/>
      <c r="G20" s="1740"/>
      <c r="H20" s="1352">
        <v>1</v>
      </c>
      <c r="I20" s="1353">
        <v>3</v>
      </c>
      <c r="J20" s="1352">
        <v>1</v>
      </c>
      <c r="K20" s="1353">
        <v>3</v>
      </c>
      <c r="L20" s="1739"/>
      <c r="M20" s="1740"/>
      <c r="N20" s="1739"/>
      <c r="O20" s="1740"/>
      <c r="P20" s="1739"/>
      <c r="Q20" s="1740"/>
      <c r="R20" s="1352">
        <v>1</v>
      </c>
      <c r="S20" s="1353">
        <v>2</v>
      </c>
      <c r="T20" s="1352">
        <v>1</v>
      </c>
      <c r="U20" s="1740"/>
      <c r="V20" s="1352">
        <v>2</v>
      </c>
      <c r="W20" s="1353">
        <v>1</v>
      </c>
      <c r="X20" s="1739"/>
      <c r="Y20" s="1740"/>
      <c r="Z20" s="1739"/>
      <c r="AA20" s="1740"/>
      <c r="AB20" s="1352">
        <v>7</v>
      </c>
      <c r="AC20" s="1353">
        <v>3</v>
      </c>
      <c r="AD20" s="1352">
        <v>1</v>
      </c>
      <c r="AE20" s="1740"/>
      <c r="AF20" s="1739"/>
      <c r="AG20" s="1740"/>
      <c r="AH20" s="1739"/>
      <c r="AI20" s="1740"/>
      <c r="AJ20" s="1739"/>
      <c r="AK20" s="1740"/>
      <c r="AL20" s="1739"/>
      <c r="AM20" s="1740"/>
      <c r="AN20" s="1739"/>
      <c r="AO20" s="1740"/>
      <c r="AP20" s="1739"/>
      <c r="AQ20" s="1740"/>
    </row>
    <row r="21" ht="20.1" customHeight="1">
      <c r="A21" s="1354">
        <f>SUM(D21:AQ21)</f>
        <v>4</v>
      </c>
      <c r="B21" s="567"/>
      <c r="C21" t="s" s="1366">
        <v>220</v>
      </c>
      <c r="D21" s="1737"/>
      <c r="E21" s="1738"/>
      <c r="F21" s="1737"/>
      <c r="G21" s="1738"/>
      <c r="H21" s="1737"/>
      <c r="I21" s="1738"/>
      <c r="J21" s="1737"/>
      <c r="K21" s="1738"/>
      <c r="L21" s="1737"/>
      <c r="M21" s="1738"/>
      <c r="N21" s="1737"/>
      <c r="O21" s="1738"/>
      <c r="P21" s="1737"/>
      <c r="Q21" s="1738"/>
      <c r="R21" s="1737"/>
      <c r="S21" s="1738"/>
      <c r="T21" s="1737"/>
      <c r="U21" s="1738"/>
      <c r="V21" s="1737"/>
      <c r="W21" s="1738"/>
      <c r="X21" s="1737"/>
      <c r="Y21" s="1738"/>
      <c r="Z21" s="1737"/>
      <c r="AA21" s="1738"/>
      <c r="AB21" s="1354">
        <v>3</v>
      </c>
      <c r="AC21" s="1355">
        <v>1</v>
      </c>
      <c r="AD21" s="1737"/>
      <c r="AE21" s="1738"/>
      <c r="AF21" s="1737"/>
      <c r="AG21" s="1738"/>
      <c r="AH21" s="1737"/>
      <c r="AI21" s="1738"/>
      <c r="AJ21" s="1737"/>
      <c r="AK21" s="1738"/>
      <c r="AL21" s="1737"/>
      <c r="AM21" s="1738"/>
      <c r="AN21" s="1737"/>
      <c r="AO21" s="1738"/>
      <c r="AP21" s="1737"/>
      <c r="AQ21" s="1738"/>
    </row>
    <row r="22" ht="20.1" customHeight="1">
      <c r="A22" s="1352">
        <f>SUM(D22:AQ22)</f>
        <v>6</v>
      </c>
      <c r="B22" s="567"/>
      <c r="C22" t="s" s="1366">
        <v>221</v>
      </c>
      <c r="D22" s="1739"/>
      <c r="E22" s="1740"/>
      <c r="F22" s="1739"/>
      <c r="G22" s="1740"/>
      <c r="H22" s="1739"/>
      <c r="I22" s="1353">
        <v>3</v>
      </c>
      <c r="J22" s="1739"/>
      <c r="K22" s="1740"/>
      <c r="L22" s="1739"/>
      <c r="M22" s="1740"/>
      <c r="N22" s="1739"/>
      <c r="O22" s="1740"/>
      <c r="P22" s="1739"/>
      <c r="Q22" s="1740"/>
      <c r="R22" s="1739"/>
      <c r="S22" s="1740"/>
      <c r="T22" s="1739"/>
      <c r="U22" s="1740"/>
      <c r="V22" s="1739"/>
      <c r="W22" s="1740"/>
      <c r="X22" s="1739"/>
      <c r="Y22" s="1740"/>
      <c r="Z22" s="1739"/>
      <c r="AA22" s="1740"/>
      <c r="AB22" s="1352">
        <v>2</v>
      </c>
      <c r="AC22" s="1353">
        <v>1</v>
      </c>
      <c r="AD22" s="1739"/>
      <c r="AE22" s="1740"/>
      <c r="AF22" s="1739"/>
      <c r="AG22" s="1740"/>
      <c r="AH22" s="1739"/>
      <c r="AI22" s="1740"/>
      <c r="AJ22" s="1739"/>
      <c r="AK22" s="1740"/>
      <c r="AL22" s="1739"/>
      <c r="AM22" s="1740"/>
      <c r="AN22" s="1739"/>
      <c r="AO22" s="1740"/>
      <c r="AP22" s="1739"/>
      <c r="AQ22" s="1740"/>
    </row>
    <row r="23" ht="20.1" customHeight="1">
      <c r="A23" s="1354">
        <f>SUM(D23:AQ23)</f>
        <v>6</v>
      </c>
      <c r="B23" s="567"/>
      <c r="C23" t="s" s="1366">
        <v>222</v>
      </c>
      <c r="D23" s="1737"/>
      <c r="E23" s="1738"/>
      <c r="F23" s="1737"/>
      <c r="G23" s="1738"/>
      <c r="H23" s="1737"/>
      <c r="I23" s="1738"/>
      <c r="J23" s="1354">
        <v>1</v>
      </c>
      <c r="K23" s="1355">
        <v>3</v>
      </c>
      <c r="L23" s="1737"/>
      <c r="M23" s="1738"/>
      <c r="N23" s="1737"/>
      <c r="O23" s="1738"/>
      <c r="P23" s="1737"/>
      <c r="Q23" s="1738"/>
      <c r="R23" s="1737"/>
      <c r="S23" s="1355">
        <v>2</v>
      </c>
      <c r="T23" s="1737"/>
      <c r="U23" s="1738"/>
      <c r="V23" s="1737"/>
      <c r="W23" s="1738"/>
      <c r="X23" s="1737"/>
      <c r="Y23" s="1738"/>
      <c r="Z23" s="1737"/>
      <c r="AA23" s="1738"/>
      <c r="AB23" s="1737"/>
      <c r="AC23" s="1738"/>
      <c r="AD23" s="1737"/>
      <c r="AE23" s="1738"/>
      <c r="AF23" s="1737"/>
      <c r="AG23" s="1738"/>
      <c r="AH23" s="1737"/>
      <c r="AI23" s="1738"/>
      <c r="AJ23" s="1737"/>
      <c r="AK23" s="1738"/>
      <c r="AL23" s="1737"/>
      <c r="AM23" s="1738"/>
      <c r="AN23" s="1737"/>
      <c r="AO23" s="1738"/>
      <c r="AP23" s="1737"/>
      <c r="AQ23" s="1738"/>
    </row>
    <row r="24" ht="20.1" customHeight="1">
      <c r="A24" s="1352">
        <f>SUM(D24:AQ24)</f>
        <v>3</v>
      </c>
      <c r="B24" s="567"/>
      <c r="C24" t="s" s="1366">
        <v>223</v>
      </c>
      <c r="D24" s="1739"/>
      <c r="E24" s="1740"/>
      <c r="F24" s="1739"/>
      <c r="G24" s="1740"/>
      <c r="H24" s="1739"/>
      <c r="I24" s="1740"/>
      <c r="J24" s="1739"/>
      <c r="K24" s="1740"/>
      <c r="L24" s="1739"/>
      <c r="M24" s="1740"/>
      <c r="N24" s="1739"/>
      <c r="O24" s="1740"/>
      <c r="P24" s="1739"/>
      <c r="Q24" s="1740"/>
      <c r="R24" s="1739"/>
      <c r="S24" s="1740"/>
      <c r="T24" s="1739"/>
      <c r="U24" s="1740"/>
      <c r="V24" s="1352">
        <v>1</v>
      </c>
      <c r="W24" s="1353">
        <v>1</v>
      </c>
      <c r="X24" s="1739"/>
      <c r="Y24" s="1740"/>
      <c r="Z24" s="1739"/>
      <c r="AA24" s="1740"/>
      <c r="AB24" s="1352">
        <v>1</v>
      </c>
      <c r="AC24" s="1740"/>
      <c r="AD24" s="1739"/>
      <c r="AE24" s="1740"/>
      <c r="AF24" s="1739"/>
      <c r="AG24" s="1740"/>
      <c r="AH24" s="1739"/>
      <c r="AI24" s="1740"/>
      <c r="AJ24" s="1739"/>
      <c r="AK24" s="1740"/>
      <c r="AL24" s="1739"/>
      <c r="AM24" s="1740"/>
      <c r="AN24" s="1739"/>
      <c r="AO24" s="1740"/>
      <c r="AP24" s="1739"/>
      <c r="AQ24" s="1740"/>
    </row>
    <row r="25" ht="20.1" customHeight="1">
      <c r="A25" s="1354">
        <f>SUM(D25:AQ25)</f>
        <v>3</v>
      </c>
      <c r="B25" s="567"/>
      <c r="C25" t="s" s="1366">
        <v>409</v>
      </c>
      <c r="D25" s="1354">
        <v>1</v>
      </c>
      <c r="E25" s="1738"/>
      <c r="F25" s="1737"/>
      <c r="G25" s="1738"/>
      <c r="H25" s="1737"/>
      <c r="I25" s="1738"/>
      <c r="J25" s="1737"/>
      <c r="K25" s="1738"/>
      <c r="L25" s="1737"/>
      <c r="M25" s="1738"/>
      <c r="N25" s="1737"/>
      <c r="O25" s="1738"/>
      <c r="P25" s="1737"/>
      <c r="Q25" s="1738"/>
      <c r="R25" s="1354">
        <v>1</v>
      </c>
      <c r="S25" s="1738"/>
      <c r="T25" s="1354">
        <v>1</v>
      </c>
      <c r="U25" s="1738"/>
      <c r="V25" s="1737"/>
      <c r="W25" s="1738"/>
      <c r="X25" s="1737"/>
      <c r="Y25" s="1738"/>
      <c r="Z25" s="1737"/>
      <c r="AA25" s="1738"/>
      <c r="AB25" s="1737"/>
      <c r="AC25" s="1738"/>
      <c r="AD25" s="1737"/>
      <c r="AE25" s="1738"/>
      <c r="AF25" s="1737"/>
      <c r="AG25" s="1738"/>
      <c r="AH25" s="1737"/>
      <c r="AI25" s="1738"/>
      <c r="AJ25" s="1737"/>
      <c r="AK25" s="1738"/>
      <c r="AL25" s="1737"/>
      <c r="AM25" s="1738"/>
      <c r="AN25" s="1737"/>
      <c r="AO25" s="1738"/>
      <c r="AP25" s="1737"/>
      <c r="AQ25" s="1738"/>
    </row>
    <row r="26" ht="20.1" customHeight="1">
      <c r="A26" s="1352">
        <f>SUM(D26:AQ26)</f>
        <v>5</v>
      </c>
      <c r="B26" s="567"/>
      <c r="C26" t="s" s="1351">
        <v>225</v>
      </c>
      <c r="D26" s="1352">
        <v>1</v>
      </c>
      <c r="E26" s="1353">
        <v>1</v>
      </c>
      <c r="F26" s="1739"/>
      <c r="G26" s="1740"/>
      <c r="H26" s="1739"/>
      <c r="I26" s="1740"/>
      <c r="J26" s="1739"/>
      <c r="K26" s="1740"/>
      <c r="L26" s="1739"/>
      <c r="M26" s="1740"/>
      <c r="N26" s="1739"/>
      <c r="O26" s="1740"/>
      <c r="P26" s="1739"/>
      <c r="Q26" s="1740"/>
      <c r="R26" s="1739"/>
      <c r="S26" s="1353">
        <v>1</v>
      </c>
      <c r="T26" s="1352">
        <v>1</v>
      </c>
      <c r="U26" s="1740"/>
      <c r="V26" s="1739"/>
      <c r="W26" s="1740"/>
      <c r="X26" s="1739"/>
      <c r="Y26" s="1740"/>
      <c r="Z26" s="1739"/>
      <c r="AA26" s="1740"/>
      <c r="AB26" s="1739"/>
      <c r="AC26" s="1740"/>
      <c r="AD26" s="1352">
        <v>1</v>
      </c>
      <c r="AE26" s="1740"/>
      <c r="AF26" s="1739"/>
      <c r="AG26" s="1740"/>
      <c r="AH26" s="1739"/>
      <c r="AI26" s="1740"/>
      <c r="AJ26" s="1739"/>
      <c r="AK26" s="1740"/>
      <c r="AL26" s="1739"/>
      <c r="AM26" s="1740"/>
      <c r="AN26" s="1739"/>
      <c r="AO26" s="1740"/>
      <c r="AP26" s="1739"/>
      <c r="AQ26" s="1740"/>
    </row>
    <row r="27" ht="20.1" customHeight="1">
      <c r="A27" s="1354">
        <f>SUM(D27:AQ27)</f>
        <v>21</v>
      </c>
      <c r="B27" s="567"/>
      <c r="C27" t="s" s="1351">
        <v>226</v>
      </c>
      <c r="D27" s="1354">
        <v>2</v>
      </c>
      <c r="E27" s="1355">
        <v>1</v>
      </c>
      <c r="F27" s="1737"/>
      <c r="G27" s="1738"/>
      <c r="H27" s="1354">
        <v>1</v>
      </c>
      <c r="I27" s="1355">
        <v>3</v>
      </c>
      <c r="J27" s="1354">
        <v>2</v>
      </c>
      <c r="K27" s="1355">
        <v>2</v>
      </c>
      <c r="L27" s="1737"/>
      <c r="M27" s="1738"/>
      <c r="N27" s="1737"/>
      <c r="O27" s="1738"/>
      <c r="P27" s="1737"/>
      <c r="Q27" s="1738"/>
      <c r="R27" s="1354">
        <v>1</v>
      </c>
      <c r="S27" s="1738"/>
      <c r="T27" s="1354">
        <v>1</v>
      </c>
      <c r="U27" s="1738"/>
      <c r="V27" s="1354">
        <v>1</v>
      </c>
      <c r="W27" s="1738"/>
      <c r="X27" s="1737"/>
      <c r="Y27" s="1738"/>
      <c r="Z27" s="1737"/>
      <c r="AA27" s="1738"/>
      <c r="AB27" s="1354">
        <v>3</v>
      </c>
      <c r="AC27" s="1355">
        <v>2</v>
      </c>
      <c r="AD27" s="1354">
        <v>2</v>
      </c>
      <c r="AE27" s="1738"/>
      <c r="AF27" s="1737"/>
      <c r="AG27" s="1738"/>
      <c r="AH27" s="1737"/>
      <c r="AI27" s="1738"/>
      <c r="AJ27" s="1737"/>
      <c r="AK27" s="1738"/>
      <c r="AL27" s="1737"/>
      <c r="AM27" s="1738"/>
      <c r="AN27" s="1737"/>
      <c r="AO27" s="1738"/>
      <c r="AP27" s="1737"/>
      <c r="AQ27" s="1738"/>
    </row>
    <row r="28" ht="21.4" customHeight="1">
      <c r="A28" s="1352">
        <f>SUM(D28:AQ28)</f>
        <v>61</v>
      </c>
      <c r="B28" s="595"/>
      <c r="C28" t="s" s="1367">
        <v>227</v>
      </c>
      <c r="D28" s="1745">
        <v>33</v>
      </c>
      <c r="E28" s="1368">
        <v>28</v>
      </c>
      <c r="F28" s="1739"/>
      <c r="G28" s="1740"/>
      <c r="H28" s="1739"/>
      <c r="I28" s="1740"/>
      <c r="J28" s="1739"/>
      <c r="K28" s="1740"/>
      <c r="L28" s="1739"/>
      <c r="M28" s="1740"/>
      <c r="N28" s="1739"/>
      <c r="O28" s="1740"/>
      <c r="P28" s="1739"/>
      <c r="Q28" s="1740"/>
      <c r="R28" s="1739"/>
      <c r="S28" s="1740"/>
      <c r="T28" s="1739"/>
      <c r="U28" s="1740"/>
      <c r="V28" s="1739"/>
      <c r="W28" s="1740"/>
      <c r="X28" s="1739"/>
      <c r="Y28" s="1740"/>
      <c r="Z28" s="1739"/>
      <c r="AA28" s="1740"/>
      <c r="AB28" s="1739"/>
      <c r="AC28" s="1740"/>
      <c r="AD28" s="1739"/>
      <c r="AE28" s="1740"/>
      <c r="AF28" s="1739"/>
      <c r="AG28" s="1740"/>
      <c r="AH28" s="1739"/>
      <c r="AI28" s="1740"/>
      <c r="AJ28" s="1739"/>
      <c r="AK28" s="1740"/>
      <c r="AL28" s="1739"/>
      <c r="AM28" s="1740"/>
      <c r="AN28" s="1739"/>
      <c r="AO28" s="1740"/>
      <c r="AP28" s="1739"/>
      <c r="AQ28" s="1740"/>
    </row>
    <row r="29" ht="8.45" customHeight="1">
      <c r="A29" s="1746">
        <f>SUM(D29:I29)</f>
        <v>0</v>
      </c>
      <c r="B29" s="599"/>
      <c r="C29" s="1747"/>
      <c r="D29" s="1748"/>
      <c r="E29" s="1371"/>
      <c r="F29" s="1374"/>
      <c r="G29" s="1373"/>
      <c r="H29" s="1374"/>
      <c r="I29" s="1373"/>
      <c r="J29" s="1374"/>
      <c r="K29" s="1373"/>
      <c r="L29" s="1374"/>
      <c r="M29" s="1373"/>
      <c r="N29" s="1374"/>
      <c r="O29" s="1373"/>
      <c r="P29" s="1374"/>
      <c r="Q29" s="1373"/>
      <c r="R29" s="1374"/>
      <c r="S29" s="1373"/>
      <c r="T29" s="1374"/>
      <c r="U29" s="1373"/>
      <c r="V29" s="1374"/>
      <c r="W29" s="1373"/>
      <c r="X29" s="1374"/>
      <c r="Y29" s="1373"/>
      <c r="Z29" s="1374"/>
      <c r="AA29" s="1373"/>
      <c r="AB29" s="1374"/>
      <c r="AC29" s="1373"/>
      <c r="AD29" s="1374"/>
      <c r="AE29" s="1373"/>
      <c r="AF29" s="1374"/>
      <c r="AG29" s="1373"/>
      <c r="AH29" s="1374"/>
      <c r="AI29" s="1373"/>
      <c r="AJ29" s="1374"/>
      <c r="AK29" s="1373"/>
      <c r="AL29" s="1374"/>
      <c r="AM29" s="1373"/>
      <c r="AN29" s="1374"/>
      <c r="AO29" s="1373"/>
      <c r="AP29" s="1374"/>
      <c r="AQ29" s="1373"/>
    </row>
  </sheetData>
  <mergeCells count="44">
    <mergeCell ref="N1:O1"/>
    <mergeCell ref="R1:S1"/>
    <mergeCell ref="X1:Y1"/>
    <mergeCell ref="D1:E1"/>
    <mergeCell ref="L1:M1"/>
    <mergeCell ref="J1:K1"/>
    <mergeCell ref="H1:I1"/>
    <mergeCell ref="F1:G1"/>
    <mergeCell ref="Z1:AA1"/>
    <mergeCell ref="AB1:AC1"/>
    <mergeCell ref="AP1:AQ1"/>
    <mergeCell ref="P1:Q1"/>
    <mergeCell ref="AJ1:AK1"/>
    <mergeCell ref="AH1:AI1"/>
    <mergeCell ref="AD1:AE1"/>
    <mergeCell ref="AF1:AG1"/>
    <mergeCell ref="AL1:AM1"/>
    <mergeCell ref="AN1:AO1"/>
    <mergeCell ref="V1:W1"/>
    <mergeCell ref="T1:U1"/>
    <mergeCell ref="AP2:AQ2"/>
    <mergeCell ref="P2:Q2"/>
    <mergeCell ref="B4:B10"/>
    <mergeCell ref="Z2:AA2"/>
    <mergeCell ref="AB2:AC2"/>
    <mergeCell ref="AF2:AG2"/>
    <mergeCell ref="AD2:AE2"/>
    <mergeCell ref="AJ2:AK2"/>
    <mergeCell ref="AH2:AI2"/>
    <mergeCell ref="N2:O2"/>
    <mergeCell ref="R2:S2"/>
    <mergeCell ref="T2:U2"/>
    <mergeCell ref="V2:W2"/>
    <mergeCell ref="X2:Y2"/>
    <mergeCell ref="D2:E2"/>
    <mergeCell ref="F2:G2"/>
    <mergeCell ref="B15:B17"/>
    <mergeCell ref="B19:B28"/>
    <mergeCell ref="B12:B13"/>
    <mergeCell ref="AL2:AM2"/>
    <mergeCell ref="AN2:AO2"/>
    <mergeCell ref="H2:I2"/>
    <mergeCell ref="J2:K2"/>
    <mergeCell ref="L2:M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