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d\FI_HW\"/>
    </mc:Choice>
  </mc:AlternateContent>
  <bookViews>
    <workbookView xWindow="0" yWindow="0" windowWidth="16200" windowHeight="25365"/>
  </bookViews>
  <sheets>
    <sheet name="CTD券监控" sheetId="7" r:id="rId1"/>
    <sheet name="TF00" sheetId="1" r:id="rId2"/>
    <sheet name="TF01" sheetId="8" r:id="rId3"/>
    <sheet name="TF02" sheetId="9" r:id="rId4"/>
    <sheet name="T00" sheetId="10" r:id="rId5"/>
    <sheet name="T01" sheetId="11" r:id="rId6"/>
    <sheet name="T02" sheetId="12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2" l="1"/>
  <c r="P2" i="12"/>
  <c r="O2" i="12"/>
  <c r="Q2" i="11"/>
  <c r="P2" i="11"/>
  <c r="O2" i="11"/>
  <c r="Q2" i="10"/>
  <c r="P2" i="10"/>
  <c r="O2" i="10"/>
  <c r="Q2" i="9"/>
  <c r="P2" i="9"/>
  <c r="O2" i="9"/>
  <c r="Q2" i="8"/>
  <c r="P2" i="8"/>
  <c r="O2" i="8"/>
  <c r="Q2" i="1"/>
  <c r="P2" i="1"/>
  <c r="O2" i="1"/>
  <c r="U82" i="12" l="1"/>
  <c r="S82" i="12" s="1"/>
  <c r="U81" i="12"/>
  <c r="S81" i="12" s="1"/>
  <c r="U80" i="12"/>
  <c r="S80" i="12" s="1"/>
  <c r="U79" i="12"/>
  <c r="S79" i="12" s="1"/>
  <c r="U78" i="12"/>
  <c r="S78" i="12" s="1"/>
  <c r="U77" i="12"/>
  <c r="S77" i="12" s="1"/>
  <c r="U76" i="12"/>
  <c r="S76" i="12" s="1"/>
  <c r="U75" i="12"/>
  <c r="S75" i="12" s="1"/>
  <c r="U74" i="12"/>
  <c r="S74" i="12" s="1"/>
  <c r="U73" i="12"/>
  <c r="S73" i="12" s="1"/>
  <c r="U72" i="12"/>
  <c r="S72" i="12" s="1"/>
  <c r="U71" i="12"/>
  <c r="S71" i="12" s="1"/>
  <c r="U70" i="12"/>
  <c r="S70" i="12" s="1"/>
  <c r="U69" i="12"/>
  <c r="S69" i="12" s="1"/>
  <c r="U68" i="12"/>
  <c r="S68" i="12" s="1"/>
  <c r="U67" i="12"/>
  <c r="S67" i="12" s="1"/>
  <c r="U66" i="12"/>
  <c r="S66" i="12" s="1"/>
  <c r="U65" i="12"/>
  <c r="S65" i="12" s="1"/>
  <c r="U64" i="12"/>
  <c r="S64" i="12" s="1"/>
  <c r="U63" i="12"/>
  <c r="S63" i="12" s="1"/>
  <c r="U62" i="12"/>
  <c r="S62" i="12" s="1"/>
  <c r="U61" i="12"/>
  <c r="S61" i="12" s="1"/>
  <c r="U60" i="12"/>
  <c r="S60" i="12" s="1"/>
  <c r="U59" i="12"/>
  <c r="S59" i="12" s="1"/>
  <c r="U58" i="12"/>
  <c r="S58" i="12" s="1"/>
  <c r="U57" i="12"/>
  <c r="S57" i="12" s="1"/>
  <c r="U56" i="12"/>
  <c r="S56" i="12" s="1"/>
  <c r="U55" i="12"/>
  <c r="S55" i="12" s="1"/>
  <c r="U54" i="12"/>
  <c r="S54" i="12" s="1"/>
  <c r="U53" i="12"/>
  <c r="S53" i="12" s="1"/>
  <c r="U52" i="12"/>
  <c r="S52" i="12" s="1"/>
  <c r="U51" i="12"/>
  <c r="S51" i="12" s="1"/>
  <c r="U50" i="12"/>
  <c r="S50" i="12" s="1"/>
  <c r="U49" i="12"/>
  <c r="S49" i="12" s="1"/>
  <c r="U48" i="12"/>
  <c r="S48" i="12" s="1"/>
  <c r="U47" i="12"/>
  <c r="S47" i="12" s="1"/>
  <c r="U46" i="12"/>
  <c r="S46" i="12" s="1"/>
  <c r="U45" i="12"/>
  <c r="S45" i="12" s="1"/>
  <c r="U44" i="12"/>
  <c r="S44" i="12" s="1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S31" i="12" s="1"/>
  <c r="U30" i="12"/>
  <c r="S30" i="12" s="1"/>
  <c r="U29" i="12"/>
  <c r="S29" i="12" s="1"/>
  <c r="U28" i="12"/>
  <c r="S28" i="12" s="1"/>
  <c r="U27" i="12"/>
  <c r="S27" i="12" s="1"/>
  <c r="U26" i="12"/>
  <c r="S26" i="12" s="1"/>
  <c r="U25" i="12"/>
  <c r="S25" i="12" s="1"/>
  <c r="U24" i="12"/>
  <c r="S24" i="12" s="1"/>
  <c r="U23" i="12"/>
  <c r="S23" i="12" s="1"/>
  <c r="U22" i="12"/>
  <c r="S22" i="12" s="1"/>
  <c r="U21" i="12"/>
  <c r="S21" i="12" s="1"/>
  <c r="U20" i="12"/>
  <c r="S20" i="12" s="1"/>
  <c r="U19" i="12"/>
  <c r="S19" i="12" s="1"/>
  <c r="U18" i="12"/>
  <c r="S18" i="12" s="1"/>
  <c r="U17" i="12"/>
  <c r="S17" i="12" s="1"/>
  <c r="U16" i="12"/>
  <c r="S16" i="12" s="1"/>
  <c r="U15" i="12"/>
  <c r="S15" i="12" s="1"/>
  <c r="B5" i="12"/>
  <c r="U82" i="11"/>
  <c r="S82" i="11" s="1"/>
  <c r="U81" i="11"/>
  <c r="S81" i="11" s="1"/>
  <c r="U80" i="11"/>
  <c r="S80" i="11" s="1"/>
  <c r="U79" i="11"/>
  <c r="S79" i="11" s="1"/>
  <c r="U78" i="11"/>
  <c r="S78" i="11" s="1"/>
  <c r="U77" i="11"/>
  <c r="S77" i="11" s="1"/>
  <c r="U76" i="11"/>
  <c r="S76" i="11" s="1"/>
  <c r="U75" i="11"/>
  <c r="S75" i="11" s="1"/>
  <c r="U74" i="11"/>
  <c r="S74" i="11" s="1"/>
  <c r="U73" i="11"/>
  <c r="S73" i="11" s="1"/>
  <c r="U72" i="11"/>
  <c r="S72" i="11" s="1"/>
  <c r="U71" i="11"/>
  <c r="S71" i="11" s="1"/>
  <c r="U70" i="11"/>
  <c r="S70" i="11" s="1"/>
  <c r="U69" i="11"/>
  <c r="S69" i="11" s="1"/>
  <c r="U68" i="11"/>
  <c r="S68" i="11" s="1"/>
  <c r="U67" i="11"/>
  <c r="S67" i="11" s="1"/>
  <c r="U66" i="11"/>
  <c r="S66" i="11" s="1"/>
  <c r="U65" i="11"/>
  <c r="S65" i="11" s="1"/>
  <c r="U64" i="11"/>
  <c r="S64" i="11" s="1"/>
  <c r="U63" i="11"/>
  <c r="S63" i="11" s="1"/>
  <c r="U62" i="11"/>
  <c r="S62" i="11" s="1"/>
  <c r="U61" i="11"/>
  <c r="S61" i="11" s="1"/>
  <c r="U60" i="11"/>
  <c r="S60" i="11" s="1"/>
  <c r="U59" i="11"/>
  <c r="S59" i="11" s="1"/>
  <c r="U58" i="11"/>
  <c r="S58" i="11" s="1"/>
  <c r="U57" i="11"/>
  <c r="S57" i="11" s="1"/>
  <c r="U56" i="11"/>
  <c r="S56" i="11" s="1"/>
  <c r="U55" i="11"/>
  <c r="S55" i="11" s="1"/>
  <c r="U54" i="11"/>
  <c r="S54" i="11" s="1"/>
  <c r="U53" i="11"/>
  <c r="S53" i="11" s="1"/>
  <c r="U52" i="11"/>
  <c r="S52" i="11" s="1"/>
  <c r="U51" i="11"/>
  <c r="S51" i="11" s="1"/>
  <c r="U50" i="11"/>
  <c r="S50" i="11" s="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S33" i="11" s="1"/>
  <c r="U32" i="11"/>
  <c r="S32" i="11" s="1"/>
  <c r="U31" i="11"/>
  <c r="S31" i="11" s="1"/>
  <c r="U30" i="11"/>
  <c r="S30" i="11" s="1"/>
  <c r="U29" i="11"/>
  <c r="S29" i="11" s="1"/>
  <c r="U28" i="11"/>
  <c r="S28" i="11" s="1"/>
  <c r="U27" i="11"/>
  <c r="S27" i="11" s="1"/>
  <c r="U26" i="11"/>
  <c r="S26" i="11" s="1"/>
  <c r="U25" i="11"/>
  <c r="S25" i="11" s="1"/>
  <c r="U24" i="11"/>
  <c r="S24" i="11" s="1"/>
  <c r="U23" i="11"/>
  <c r="S23" i="11" s="1"/>
  <c r="U22" i="11"/>
  <c r="S22" i="11" s="1"/>
  <c r="U21" i="11"/>
  <c r="S21" i="11" s="1"/>
  <c r="U20" i="11"/>
  <c r="S20" i="11" s="1"/>
  <c r="U19" i="11"/>
  <c r="S19" i="11" s="1"/>
  <c r="U18" i="11"/>
  <c r="S18" i="11" s="1"/>
  <c r="U17" i="11"/>
  <c r="S17" i="11" s="1"/>
  <c r="U16" i="11"/>
  <c r="S16" i="11" s="1"/>
  <c r="U15" i="11"/>
  <c r="S15" i="11" s="1"/>
  <c r="B5" i="11"/>
  <c r="U82" i="10"/>
  <c r="S82" i="10" s="1"/>
  <c r="U81" i="10"/>
  <c r="S81" i="10" s="1"/>
  <c r="U80" i="10"/>
  <c r="S80" i="10" s="1"/>
  <c r="U79" i="10"/>
  <c r="S79" i="10" s="1"/>
  <c r="U78" i="10"/>
  <c r="S78" i="10" s="1"/>
  <c r="U77" i="10"/>
  <c r="S77" i="10" s="1"/>
  <c r="U76" i="10"/>
  <c r="S76" i="10" s="1"/>
  <c r="U75" i="10"/>
  <c r="S75" i="10" s="1"/>
  <c r="U74" i="10"/>
  <c r="S74" i="10" s="1"/>
  <c r="U73" i="10"/>
  <c r="S73" i="10" s="1"/>
  <c r="U72" i="10"/>
  <c r="S72" i="10" s="1"/>
  <c r="U71" i="10"/>
  <c r="S71" i="10" s="1"/>
  <c r="U70" i="10"/>
  <c r="S70" i="10" s="1"/>
  <c r="U69" i="10"/>
  <c r="S69" i="10" s="1"/>
  <c r="U68" i="10"/>
  <c r="S68" i="10" s="1"/>
  <c r="U67" i="10"/>
  <c r="S67" i="10" s="1"/>
  <c r="U66" i="10"/>
  <c r="S66" i="10" s="1"/>
  <c r="U65" i="10"/>
  <c r="S65" i="10" s="1"/>
  <c r="U64" i="10"/>
  <c r="S64" i="10" s="1"/>
  <c r="U63" i="10"/>
  <c r="S63" i="10" s="1"/>
  <c r="U62" i="10"/>
  <c r="S62" i="10" s="1"/>
  <c r="U61" i="10"/>
  <c r="S61" i="10" s="1"/>
  <c r="U60" i="10"/>
  <c r="S60" i="10" s="1"/>
  <c r="U59" i="10"/>
  <c r="S59" i="10" s="1"/>
  <c r="U58" i="10"/>
  <c r="S58" i="10" s="1"/>
  <c r="U57" i="10"/>
  <c r="S57" i="10" s="1"/>
  <c r="U56" i="10"/>
  <c r="S56" i="10" s="1"/>
  <c r="U55" i="10"/>
  <c r="S55" i="10" s="1"/>
  <c r="U54" i="10"/>
  <c r="S54" i="10" s="1"/>
  <c r="U53" i="10"/>
  <c r="S53" i="10" s="1"/>
  <c r="U52" i="10"/>
  <c r="S52" i="10" s="1"/>
  <c r="U51" i="10"/>
  <c r="S51" i="10" s="1"/>
  <c r="U50" i="10"/>
  <c r="S50" i="10" s="1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S37" i="10" s="1"/>
  <c r="U36" i="10"/>
  <c r="S36" i="10" s="1"/>
  <c r="U35" i="10"/>
  <c r="S35" i="10" s="1"/>
  <c r="U34" i="10"/>
  <c r="S34" i="10" s="1"/>
  <c r="U33" i="10"/>
  <c r="S33" i="10" s="1"/>
  <c r="U32" i="10"/>
  <c r="S32" i="10" s="1"/>
  <c r="U31" i="10"/>
  <c r="S31" i="10" s="1"/>
  <c r="U30" i="10"/>
  <c r="S30" i="10" s="1"/>
  <c r="U29" i="10"/>
  <c r="S29" i="10" s="1"/>
  <c r="U28" i="10"/>
  <c r="S28" i="10" s="1"/>
  <c r="U27" i="10"/>
  <c r="S27" i="10" s="1"/>
  <c r="U26" i="10"/>
  <c r="S26" i="10" s="1"/>
  <c r="U25" i="10"/>
  <c r="U24" i="10"/>
  <c r="U23" i="10"/>
  <c r="U22" i="10"/>
  <c r="U21" i="10"/>
  <c r="S21" i="10" s="1"/>
  <c r="U20" i="10"/>
  <c r="S20" i="10" s="1"/>
  <c r="U19" i="10"/>
  <c r="S19" i="10" s="1"/>
  <c r="U18" i="10"/>
  <c r="S18" i="10" s="1"/>
  <c r="U17" i="10"/>
  <c r="S17" i="10" s="1"/>
  <c r="U16" i="10"/>
  <c r="S16" i="10" s="1"/>
  <c r="U15" i="10"/>
  <c r="S15" i="10" s="1"/>
  <c r="B5" i="10"/>
  <c r="U82" i="9"/>
  <c r="S82" i="9" s="1"/>
  <c r="U81" i="9"/>
  <c r="S81" i="9" s="1"/>
  <c r="U80" i="9"/>
  <c r="S80" i="9" s="1"/>
  <c r="U79" i="9"/>
  <c r="S79" i="9" s="1"/>
  <c r="U78" i="9"/>
  <c r="S78" i="9" s="1"/>
  <c r="U77" i="9"/>
  <c r="S77" i="9" s="1"/>
  <c r="U76" i="9"/>
  <c r="S76" i="9" s="1"/>
  <c r="U75" i="9"/>
  <c r="S75" i="9" s="1"/>
  <c r="U74" i="9"/>
  <c r="S74" i="9" s="1"/>
  <c r="U73" i="9"/>
  <c r="S73" i="9" s="1"/>
  <c r="U72" i="9"/>
  <c r="S72" i="9" s="1"/>
  <c r="U71" i="9"/>
  <c r="S71" i="9" s="1"/>
  <c r="U70" i="9"/>
  <c r="S70" i="9" s="1"/>
  <c r="U69" i="9"/>
  <c r="S69" i="9" s="1"/>
  <c r="U68" i="9"/>
  <c r="S68" i="9" s="1"/>
  <c r="U67" i="9"/>
  <c r="S67" i="9" s="1"/>
  <c r="U66" i="9"/>
  <c r="S66" i="9" s="1"/>
  <c r="U65" i="9"/>
  <c r="S65" i="9" s="1"/>
  <c r="U64" i="9"/>
  <c r="S64" i="9" s="1"/>
  <c r="U63" i="9"/>
  <c r="S63" i="9" s="1"/>
  <c r="U62" i="9"/>
  <c r="S62" i="9" s="1"/>
  <c r="U61" i="9"/>
  <c r="S61" i="9" s="1"/>
  <c r="U60" i="9"/>
  <c r="S60" i="9" s="1"/>
  <c r="U59" i="9"/>
  <c r="S59" i="9" s="1"/>
  <c r="U58" i="9"/>
  <c r="S58" i="9" s="1"/>
  <c r="U57" i="9"/>
  <c r="S57" i="9" s="1"/>
  <c r="U56" i="9"/>
  <c r="S56" i="9" s="1"/>
  <c r="U55" i="9"/>
  <c r="S55" i="9" s="1"/>
  <c r="U54" i="9"/>
  <c r="S54" i="9" s="1"/>
  <c r="U53" i="9"/>
  <c r="S53" i="9" s="1"/>
  <c r="U52" i="9"/>
  <c r="S52" i="9" s="1"/>
  <c r="U51" i="9"/>
  <c r="S51" i="9" s="1"/>
  <c r="U50" i="9"/>
  <c r="S50" i="9" s="1"/>
  <c r="U49" i="9"/>
  <c r="S49" i="9" s="1"/>
  <c r="U48" i="9"/>
  <c r="S48" i="9" s="1"/>
  <c r="U47" i="9"/>
  <c r="S47" i="9" s="1"/>
  <c r="U46" i="9"/>
  <c r="S46" i="9" s="1"/>
  <c r="U45" i="9"/>
  <c r="S45" i="9" s="1"/>
  <c r="U44" i="9"/>
  <c r="S44" i="9" s="1"/>
  <c r="U43" i="9"/>
  <c r="S43" i="9" s="1"/>
  <c r="U42" i="9"/>
  <c r="S42" i="9" s="1"/>
  <c r="U41" i="9"/>
  <c r="S41" i="9" s="1"/>
  <c r="U40" i="9"/>
  <c r="S40" i="9" s="1"/>
  <c r="U39" i="9"/>
  <c r="S39" i="9" s="1"/>
  <c r="U38" i="9"/>
  <c r="S38" i="9" s="1"/>
  <c r="U37" i="9"/>
  <c r="S37" i="9" s="1"/>
  <c r="U36" i="9"/>
  <c r="S36" i="9" s="1"/>
  <c r="U35" i="9"/>
  <c r="S35" i="9" s="1"/>
  <c r="U34" i="9"/>
  <c r="S34" i="9" s="1"/>
  <c r="U33" i="9"/>
  <c r="S33" i="9" s="1"/>
  <c r="U32" i="9"/>
  <c r="S32" i="9" s="1"/>
  <c r="U31" i="9"/>
  <c r="S31" i="9" s="1"/>
  <c r="U30" i="9"/>
  <c r="S30" i="9" s="1"/>
  <c r="U29" i="9"/>
  <c r="S29" i="9" s="1"/>
  <c r="U28" i="9"/>
  <c r="U27" i="9"/>
  <c r="U26" i="9"/>
  <c r="U25" i="9"/>
  <c r="U24" i="9"/>
  <c r="U23" i="9"/>
  <c r="U22" i="9"/>
  <c r="U21" i="9"/>
  <c r="S21" i="9" s="1"/>
  <c r="U20" i="9"/>
  <c r="S20" i="9" s="1"/>
  <c r="U19" i="9"/>
  <c r="S19" i="9" s="1"/>
  <c r="U18" i="9"/>
  <c r="S18" i="9" s="1"/>
  <c r="U17" i="9"/>
  <c r="S17" i="9" s="1"/>
  <c r="U16" i="9"/>
  <c r="S16" i="9" s="1"/>
  <c r="U15" i="9"/>
  <c r="S15" i="9" s="1"/>
  <c r="B5" i="9"/>
  <c r="U82" i="8"/>
  <c r="S82" i="8" s="1"/>
  <c r="U81" i="8"/>
  <c r="S81" i="8" s="1"/>
  <c r="U80" i="8"/>
  <c r="S80" i="8" s="1"/>
  <c r="U79" i="8"/>
  <c r="S79" i="8" s="1"/>
  <c r="U78" i="8"/>
  <c r="S78" i="8" s="1"/>
  <c r="U77" i="8"/>
  <c r="S77" i="8" s="1"/>
  <c r="U76" i="8"/>
  <c r="S76" i="8" s="1"/>
  <c r="U75" i="8"/>
  <c r="S75" i="8" s="1"/>
  <c r="U74" i="8"/>
  <c r="S74" i="8" s="1"/>
  <c r="U73" i="8"/>
  <c r="S73" i="8" s="1"/>
  <c r="U72" i="8"/>
  <c r="S72" i="8" s="1"/>
  <c r="U71" i="8"/>
  <c r="S71" i="8" s="1"/>
  <c r="U70" i="8"/>
  <c r="S70" i="8" s="1"/>
  <c r="U69" i="8"/>
  <c r="S69" i="8" s="1"/>
  <c r="U68" i="8"/>
  <c r="S68" i="8" s="1"/>
  <c r="U67" i="8"/>
  <c r="S67" i="8" s="1"/>
  <c r="U66" i="8"/>
  <c r="S66" i="8" s="1"/>
  <c r="U65" i="8"/>
  <c r="S65" i="8" s="1"/>
  <c r="U64" i="8"/>
  <c r="S64" i="8" s="1"/>
  <c r="U63" i="8"/>
  <c r="S63" i="8" s="1"/>
  <c r="U62" i="8"/>
  <c r="S62" i="8" s="1"/>
  <c r="U61" i="8"/>
  <c r="S61" i="8" s="1"/>
  <c r="U60" i="8"/>
  <c r="S60" i="8" s="1"/>
  <c r="U59" i="8"/>
  <c r="S59" i="8" s="1"/>
  <c r="U58" i="8"/>
  <c r="S58" i="8" s="1"/>
  <c r="U57" i="8"/>
  <c r="S57" i="8" s="1"/>
  <c r="U56" i="8"/>
  <c r="S56" i="8" s="1"/>
  <c r="U55" i="8"/>
  <c r="S55" i="8" s="1"/>
  <c r="U54" i="8"/>
  <c r="S54" i="8" s="1"/>
  <c r="U53" i="8"/>
  <c r="S53" i="8" s="1"/>
  <c r="U52" i="8"/>
  <c r="S52" i="8" s="1"/>
  <c r="U51" i="8"/>
  <c r="S51" i="8" s="1"/>
  <c r="U50" i="8"/>
  <c r="S50" i="8" s="1"/>
  <c r="U49" i="8"/>
  <c r="S49" i="8" s="1"/>
  <c r="U48" i="8"/>
  <c r="S48" i="8" s="1"/>
  <c r="U47" i="8"/>
  <c r="S47" i="8" s="1"/>
  <c r="U46" i="8"/>
  <c r="S46" i="8" s="1"/>
  <c r="U45" i="8"/>
  <c r="S45" i="8" s="1"/>
  <c r="U44" i="8"/>
  <c r="S44" i="8" s="1"/>
  <c r="U43" i="8"/>
  <c r="S43" i="8" s="1"/>
  <c r="U42" i="8"/>
  <c r="S42" i="8" s="1"/>
  <c r="U41" i="8"/>
  <c r="S41" i="8" s="1"/>
  <c r="U40" i="8"/>
  <c r="S40" i="8" s="1"/>
  <c r="U39" i="8"/>
  <c r="S39" i="8" s="1"/>
  <c r="U38" i="8"/>
  <c r="S38" i="8" s="1"/>
  <c r="U37" i="8"/>
  <c r="S37" i="8" s="1"/>
  <c r="U36" i="8"/>
  <c r="S36" i="8" s="1"/>
  <c r="U35" i="8"/>
  <c r="S35" i="8" s="1"/>
  <c r="U34" i="8"/>
  <c r="S34" i="8" s="1"/>
  <c r="U33" i="8"/>
  <c r="S33" i="8" s="1"/>
  <c r="U32" i="8"/>
  <c r="S32" i="8" s="1"/>
  <c r="U31" i="8"/>
  <c r="S31" i="8" s="1"/>
  <c r="U30" i="8"/>
  <c r="S30" i="8" s="1"/>
  <c r="U29" i="8"/>
  <c r="S29" i="8" s="1"/>
  <c r="U28" i="8"/>
  <c r="U27" i="8"/>
  <c r="U26" i="8"/>
  <c r="U25" i="8"/>
  <c r="U24" i="8"/>
  <c r="U23" i="8"/>
  <c r="S23" i="8" s="1"/>
  <c r="U22" i="8"/>
  <c r="S22" i="8" s="1"/>
  <c r="U21" i="8"/>
  <c r="S21" i="8" s="1"/>
  <c r="U20" i="8"/>
  <c r="S20" i="8" s="1"/>
  <c r="U19" i="8"/>
  <c r="S19" i="8" s="1"/>
  <c r="U18" i="8"/>
  <c r="S18" i="8" s="1"/>
  <c r="U17" i="8"/>
  <c r="S17" i="8" s="1"/>
  <c r="U16" i="8"/>
  <c r="S16" i="8" s="1"/>
  <c r="U15" i="8"/>
  <c r="S15" i="8" s="1"/>
  <c r="B5" i="8"/>
  <c r="B6" i="11"/>
  <c r="B6" i="10"/>
  <c r="B6" i="8"/>
  <c r="B6" i="12"/>
  <c r="B6" i="9"/>
  <c r="N11" i="12"/>
  <c r="N11" i="11"/>
  <c r="N11" i="9"/>
  <c r="N11" i="8"/>
  <c r="F46" i="9"/>
  <c r="C62" i="10"/>
  <c r="F32" i="10"/>
  <c r="E64" i="10"/>
  <c r="D37" i="11"/>
  <c r="E15" i="12"/>
  <c r="D56" i="8"/>
  <c r="C63" i="11"/>
  <c r="C33" i="10"/>
  <c r="F34" i="11"/>
  <c r="F70" i="8"/>
  <c r="D17" i="11"/>
  <c r="D18" i="10"/>
  <c r="E21" i="9"/>
  <c r="C27" i="11"/>
  <c r="F40" i="11"/>
  <c r="C72" i="10"/>
  <c r="E74" i="9"/>
  <c r="F45" i="12"/>
  <c r="C30" i="12"/>
  <c r="E55" i="10"/>
  <c r="C29" i="12"/>
  <c r="C72" i="12"/>
  <c r="C68" i="1"/>
  <c r="D21" i="11"/>
  <c r="E25" i="8"/>
  <c r="C62" i="12"/>
  <c r="E68" i="8"/>
  <c r="C39" i="10"/>
  <c r="E56" i="12"/>
  <c r="F38" i="8"/>
  <c r="E35" i="12"/>
  <c r="D48" i="10"/>
  <c r="D80" i="8"/>
  <c r="C35" i="12"/>
  <c r="C63" i="8"/>
  <c r="C19" i="1"/>
  <c r="C76" i="9"/>
  <c r="E81" i="12"/>
  <c r="D75" i="10"/>
  <c r="E29" i="11"/>
  <c r="D63" i="10"/>
  <c r="E76" i="9"/>
  <c r="F79" i="9"/>
  <c r="C52" i="12"/>
  <c r="C59" i="10"/>
  <c r="F73" i="11"/>
  <c r="F74" i="10"/>
  <c r="F33" i="12"/>
  <c r="C80" i="10"/>
  <c r="F17" i="11"/>
  <c r="F50" i="10"/>
  <c r="D19" i="10"/>
  <c r="F69" i="10"/>
  <c r="D63" i="11"/>
  <c r="F53" i="11"/>
  <c r="C20" i="9"/>
  <c r="D17" i="8"/>
  <c r="F30" i="10"/>
  <c r="D48" i="8"/>
  <c r="C16" i="10"/>
  <c r="C75" i="9"/>
  <c r="E36" i="9"/>
  <c r="D18" i="11"/>
  <c r="C22" i="1"/>
  <c r="E70" i="8"/>
  <c r="D48" i="11"/>
  <c r="F80" i="9"/>
  <c r="D32" i="8"/>
  <c r="F39" i="12"/>
  <c r="E33" i="11"/>
  <c r="C59" i="1"/>
  <c r="D82" i="11"/>
  <c r="D55" i="8"/>
  <c r="E73" i="11"/>
  <c r="E76" i="12"/>
  <c r="F49" i="10"/>
  <c r="F51" i="10"/>
  <c r="E69" i="12"/>
  <c r="D74" i="12"/>
  <c r="F72" i="9"/>
  <c r="D20" i="10"/>
  <c r="E80" i="11"/>
  <c r="D38" i="9"/>
  <c r="E31" i="9"/>
  <c r="D34" i="9"/>
  <c r="F24" i="11"/>
  <c r="F66" i="9"/>
  <c r="F16" i="10"/>
  <c r="C69" i="8"/>
  <c r="F36" i="8"/>
  <c r="F68" i="12"/>
  <c r="D22" i="8"/>
  <c r="F21" i="12"/>
  <c r="F52" i="8"/>
  <c r="D61" i="10"/>
  <c r="C21" i="8"/>
  <c r="D80" i="12"/>
  <c r="F15" i="11"/>
  <c r="E56" i="11"/>
  <c r="D63" i="8"/>
  <c r="C25" i="9"/>
  <c r="D59" i="9"/>
  <c r="C65" i="11"/>
  <c r="F70" i="10"/>
  <c r="F16" i="11"/>
  <c r="F71" i="9"/>
  <c r="F58" i="11"/>
  <c r="C26" i="9"/>
  <c r="D45" i="11"/>
  <c r="E62" i="10"/>
  <c r="C60" i="10"/>
  <c r="F47" i="10"/>
  <c r="D52" i="11"/>
  <c r="E51" i="8"/>
  <c r="D61" i="12"/>
  <c r="C44" i="8"/>
  <c r="C69" i="10"/>
  <c r="D64" i="10"/>
  <c r="E44" i="10"/>
  <c r="D68" i="12"/>
  <c r="F54" i="8"/>
  <c r="F15" i="9"/>
  <c r="D77" i="8"/>
  <c r="C66" i="8"/>
  <c r="E37" i="12"/>
  <c r="C48" i="11"/>
  <c r="F80" i="11"/>
  <c r="F59" i="11"/>
  <c r="F18" i="10"/>
  <c r="D17" i="10"/>
  <c r="C57" i="9"/>
  <c r="E77" i="9"/>
  <c r="C74" i="12"/>
  <c r="E42" i="9"/>
  <c r="F53" i="10"/>
  <c r="D47" i="9"/>
  <c r="D18" i="9"/>
  <c r="E52" i="10"/>
  <c r="E69" i="11"/>
  <c r="D16" i="10"/>
  <c r="D66" i="8"/>
  <c r="C47" i="10"/>
  <c r="E74" i="10"/>
  <c r="D36" i="12"/>
  <c r="D26" i="11"/>
  <c r="C79" i="1"/>
  <c r="D79" i="12"/>
  <c r="D27" i="12"/>
  <c r="C41" i="8"/>
  <c r="E55" i="9"/>
  <c r="E19" i="9"/>
  <c r="D44" i="9"/>
  <c r="H23" i="11"/>
  <c r="C15" i="8"/>
  <c r="D74" i="11"/>
  <c r="D44" i="11"/>
  <c r="E19" i="8"/>
  <c r="D68" i="9"/>
  <c r="D30" i="11"/>
  <c r="D57" i="11"/>
  <c r="E64" i="8"/>
  <c r="D79" i="8"/>
  <c r="D53" i="8"/>
  <c r="C57" i="12"/>
  <c r="C78" i="10"/>
  <c r="E78" i="10"/>
  <c r="C79" i="9"/>
  <c r="F26" i="8"/>
  <c r="D30" i="9"/>
  <c r="C21" i="9"/>
  <c r="G74" i="11"/>
  <c r="F25" i="10"/>
  <c r="D21" i="10"/>
  <c r="E38" i="9"/>
  <c r="E30" i="9"/>
  <c r="C26" i="8"/>
  <c r="E71" i="8"/>
  <c r="E74" i="12"/>
  <c r="C60" i="11"/>
  <c r="F73" i="9"/>
  <c r="F41" i="11"/>
  <c r="E45" i="9"/>
  <c r="C54" i="8"/>
  <c r="D73" i="12"/>
  <c r="G44" i="11"/>
  <c r="F71" i="8"/>
  <c r="E25" i="11"/>
  <c r="E16" i="12"/>
  <c r="E22" i="10"/>
  <c r="F77" i="8"/>
  <c r="F59" i="10"/>
  <c r="C16" i="11"/>
  <c r="F18" i="8"/>
  <c r="C65" i="10"/>
  <c r="E80" i="10"/>
  <c r="C58" i="8"/>
  <c r="C24" i="1"/>
  <c r="D80" i="11"/>
  <c r="F44" i="10"/>
  <c r="D18" i="8"/>
  <c r="C64" i="10"/>
  <c r="C43" i="9"/>
  <c r="D78" i="8"/>
  <c r="E61" i="10"/>
  <c r="F56" i="11"/>
  <c r="D64" i="9"/>
  <c r="C39" i="12"/>
  <c r="C68" i="8"/>
  <c r="C81" i="12"/>
  <c r="G77" i="11"/>
  <c r="E36" i="11"/>
  <c r="F70" i="11"/>
  <c r="C76" i="11"/>
  <c r="P5" i="11"/>
  <c r="D65" i="9"/>
  <c r="F57" i="9"/>
  <c r="E31" i="11"/>
  <c r="E38" i="12"/>
  <c r="G42" i="11"/>
  <c r="C22" i="11"/>
  <c r="C18" i="8"/>
  <c r="F30" i="9"/>
  <c r="E36" i="10"/>
  <c r="F61" i="10"/>
  <c r="E56" i="8"/>
  <c r="C39" i="8"/>
  <c r="E50" i="12"/>
  <c r="F23" i="10"/>
  <c r="D69" i="8"/>
  <c r="E53" i="12"/>
  <c r="D27" i="11"/>
  <c r="C54" i="11"/>
  <c r="D72" i="11"/>
  <c r="D54" i="10"/>
  <c r="F55" i="8"/>
  <c r="E41" i="9"/>
  <c r="E24" i="10"/>
  <c r="C61" i="12"/>
  <c r="E15" i="10"/>
  <c r="C56" i="10"/>
  <c r="D77" i="9"/>
  <c r="F48" i="10"/>
  <c r="D77" i="10"/>
  <c r="C51" i="10"/>
  <c r="F73" i="12"/>
  <c r="D73" i="10"/>
  <c r="C19" i="12"/>
  <c r="E63" i="11"/>
  <c r="D34" i="8"/>
  <c r="E58" i="12"/>
  <c r="C35" i="8"/>
  <c r="F16" i="12"/>
  <c r="D28" i="9"/>
  <c r="D30" i="8"/>
  <c r="E76" i="8"/>
  <c r="F66" i="11"/>
  <c r="E66" i="11"/>
  <c r="E61" i="12"/>
  <c r="E65" i="12"/>
  <c r="D51" i="11"/>
  <c r="E52" i="11"/>
  <c r="G69" i="11"/>
  <c r="C29" i="11"/>
  <c r="C68" i="11"/>
  <c r="H64" i="11"/>
  <c r="E82" i="11"/>
  <c r="C22" i="9"/>
  <c r="D68" i="8"/>
  <c r="C17" i="1"/>
  <c r="D61" i="8"/>
  <c r="E62" i="8"/>
  <c r="F24" i="12"/>
  <c r="C28" i="10"/>
  <c r="D52" i="9"/>
  <c r="G24" i="11"/>
  <c r="E30" i="10"/>
  <c r="F82" i="9"/>
  <c r="C38" i="9"/>
  <c r="D63" i="9"/>
  <c r="C19" i="9"/>
  <c r="C52" i="1"/>
  <c r="D22" i="12"/>
  <c r="D25" i="9"/>
  <c r="G71" i="11"/>
  <c r="H80" i="11"/>
  <c r="C43" i="10"/>
  <c r="F34" i="9"/>
  <c r="D82" i="10"/>
  <c r="D71" i="9"/>
  <c r="E66" i="9"/>
  <c r="C82" i="11"/>
  <c r="F67" i="9"/>
  <c r="F23" i="11"/>
  <c r="F32" i="9"/>
  <c r="C56" i="12"/>
  <c r="E80" i="9"/>
  <c r="H82" i="11"/>
  <c r="E75" i="11"/>
  <c r="C38" i="11"/>
  <c r="D36" i="8"/>
  <c r="F24" i="9"/>
  <c r="D54" i="9"/>
  <c r="D32" i="10"/>
  <c r="C55" i="11"/>
  <c r="G65" i="11"/>
  <c r="E52" i="8"/>
  <c r="D44" i="10"/>
  <c r="C82" i="8"/>
  <c r="E32" i="8"/>
  <c r="C82" i="1"/>
  <c r="C62" i="9"/>
  <c r="E57" i="11"/>
  <c r="E32" i="10"/>
  <c r="E51" i="11"/>
  <c r="C27" i="10"/>
  <c r="E78" i="8"/>
  <c r="E18" i="11"/>
  <c r="C27" i="8"/>
  <c r="D35" i="12"/>
  <c r="C18" i="11"/>
  <c r="G55" i="11"/>
  <c r="C21" i="1"/>
  <c r="D70" i="9"/>
  <c r="D42" i="11"/>
  <c r="E20" i="10"/>
  <c r="E72" i="8"/>
  <c r="E62" i="11"/>
  <c r="G82" i="11"/>
  <c r="C33" i="11"/>
  <c r="F63" i="12"/>
  <c r="E60" i="10"/>
  <c r="E71" i="11"/>
  <c r="F70" i="12"/>
  <c r="E59" i="11"/>
  <c r="F42" i="8"/>
  <c r="F29" i="11"/>
  <c r="E55" i="11"/>
  <c r="E20" i="9"/>
  <c r="D46" i="12"/>
  <c r="C17" i="8"/>
  <c r="D23" i="12"/>
  <c r="C70" i="8"/>
  <c r="F82" i="8"/>
  <c r="E66" i="12"/>
  <c r="C30" i="9"/>
  <c r="E39" i="9"/>
  <c r="D18" i="12"/>
  <c r="C42" i="11"/>
  <c r="C29" i="10"/>
  <c r="E31" i="8"/>
  <c r="F54" i="12"/>
  <c r="D47" i="12"/>
  <c r="D16" i="8"/>
  <c r="C62" i="11"/>
  <c r="E16" i="8"/>
  <c r="F23" i="8"/>
  <c r="G31" i="11"/>
  <c r="C73" i="10"/>
  <c r="D81" i="8"/>
  <c r="C37" i="1"/>
  <c r="C59" i="8"/>
  <c r="D58" i="9"/>
  <c r="E73" i="8"/>
  <c r="C69" i="11"/>
  <c r="C30" i="1"/>
  <c r="F71" i="12"/>
  <c r="G28" i="11"/>
  <c r="C32" i="8"/>
  <c r="C37" i="12"/>
  <c r="C23" i="12"/>
  <c r="C60" i="1"/>
  <c r="C72" i="9"/>
  <c r="H58" i="11"/>
  <c r="C15" i="1"/>
  <c r="E63" i="10"/>
  <c r="A2" i="10"/>
  <c r="D79" i="9"/>
  <c r="F46" i="11"/>
  <c r="D15" i="8"/>
  <c r="D65" i="11"/>
  <c r="C65" i="12"/>
  <c r="F67" i="10"/>
  <c r="D53" i="11"/>
  <c r="E82" i="8"/>
  <c r="C77" i="11"/>
  <c r="E19" i="10"/>
  <c r="D15" i="12"/>
  <c r="E18" i="9"/>
  <c r="F47" i="11"/>
  <c r="E69" i="8"/>
  <c r="E54" i="9"/>
  <c r="D58" i="11"/>
  <c r="D40" i="9"/>
  <c r="C65" i="9"/>
  <c r="C45" i="12"/>
  <c r="F42" i="12"/>
  <c r="C41" i="10"/>
  <c r="D76" i="11"/>
  <c r="F69" i="12"/>
  <c r="F50" i="9"/>
  <c r="D42" i="10"/>
  <c r="C40" i="1"/>
  <c r="E61" i="9"/>
  <c r="D23" i="9"/>
  <c r="F53" i="12"/>
  <c r="D76" i="10"/>
  <c r="E76" i="10"/>
  <c r="E78" i="11"/>
  <c r="C51" i="11"/>
  <c r="D45" i="9"/>
  <c r="F41" i="10"/>
  <c r="H48" i="11"/>
  <c r="F41" i="9"/>
  <c r="E48" i="8"/>
  <c r="E81" i="10"/>
  <c r="D73" i="11"/>
  <c r="E57" i="9"/>
  <c r="D70" i="8"/>
  <c r="F67" i="11"/>
  <c r="C21" i="11"/>
  <c r="C17" i="9"/>
  <c r="E58" i="8"/>
  <c r="C50" i="11"/>
  <c r="D52" i="10"/>
  <c r="D62" i="8"/>
  <c r="F79" i="12"/>
  <c r="C48" i="12"/>
  <c r="C47" i="8"/>
  <c r="F74" i="12"/>
  <c r="E68" i="11"/>
  <c r="C64" i="1"/>
  <c r="D60" i="11"/>
  <c r="F76" i="12"/>
  <c r="E81" i="8"/>
  <c r="F57" i="12"/>
  <c r="G72" i="11"/>
  <c r="E82" i="12"/>
  <c r="F66" i="12"/>
  <c r="D30" i="10"/>
  <c r="E43" i="10"/>
  <c r="D39" i="10"/>
  <c r="T5" i="12"/>
  <c r="C49" i="10"/>
  <c r="H76" i="12"/>
  <c r="C23" i="9"/>
  <c r="E24" i="11"/>
  <c r="C32" i="11"/>
  <c r="E18" i="10"/>
  <c r="D36" i="11"/>
  <c r="F42" i="11"/>
  <c r="C67" i="9"/>
  <c r="C74" i="1"/>
  <c r="D40" i="8"/>
  <c r="F54" i="10"/>
  <c r="E57" i="12"/>
  <c r="C32" i="10"/>
  <c r="F33" i="9"/>
  <c r="C68" i="9"/>
  <c r="F68" i="11"/>
  <c r="C45" i="8"/>
  <c r="E77" i="10"/>
  <c r="C61" i="9"/>
  <c r="E37" i="9"/>
  <c r="D57" i="10"/>
  <c r="F57" i="10"/>
  <c r="D28" i="10"/>
  <c r="F71" i="11"/>
  <c r="E43" i="12"/>
  <c r="C50" i="8"/>
  <c r="E59" i="8"/>
  <c r="C37" i="10"/>
  <c r="C53" i="12"/>
  <c r="F28" i="8"/>
  <c r="E65" i="10"/>
  <c r="C54" i="10"/>
  <c r="H20" i="11"/>
  <c r="E17" i="11"/>
  <c r="C81" i="8"/>
  <c r="F67" i="8"/>
  <c r="D74" i="10"/>
  <c r="D53" i="9"/>
  <c r="A2" i="8"/>
  <c r="E68" i="9"/>
  <c r="H73" i="11"/>
  <c r="E81" i="9"/>
  <c r="E39" i="11"/>
  <c r="H29" i="11"/>
  <c r="C29" i="1"/>
  <c r="C49" i="8"/>
  <c r="D42" i="9"/>
  <c r="H19" i="11"/>
  <c r="F75" i="12"/>
  <c r="F64" i="10"/>
  <c r="E23" i="11"/>
  <c r="E31" i="12"/>
  <c r="D27" i="10"/>
  <c r="E26" i="10"/>
  <c r="E58" i="11"/>
  <c r="D40" i="11"/>
  <c r="E71" i="9"/>
  <c r="F32" i="12"/>
  <c r="C40" i="10"/>
  <c r="C28" i="11"/>
  <c r="G68" i="8"/>
  <c r="C80" i="8"/>
  <c r="E54" i="11"/>
  <c r="E38" i="11"/>
  <c r="F36" i="9"/>
  <c r="C26" i="11"/>
  <c r="D52" i="12"/>
  <c r="H55" i="11"/>
  <c r="F27" i="12"/>
  <c r="G18" i="11"/>
  <c r="E50" i="9"/>
  <c r="E27" i="9"/>
  <c r="F43" i="12"/>
  <c r="E34" i="8"/>
  <c r="C36" i="10"/>
  <c r="E33" i="8"/>
  <c r="G60" i="8"/>
  <c r="E41" i="11"/>
  <c r="C34" i="1"/>
  <c r="C56" i="1"/>
  <c r="C30" i="8"/>
  <c r="D34" i="10"/>
  <c r="E44" i="8"/>
  <c r="H46" i="11"/>
  <c r="C81" i="10"/>
  <c r="G19" i="11"/>
  <c r="F66" i="10"/>
  <c r="E47" i="11"/>
  <c r="C31" i="11"/>
  <c r="C44" i="9"/>
  <c r="C61" i="8"/>
  <c r="F60" i="8"/>
  <c r="E40" i="12"/>
  <c r="E66" i="10"/>
  <c r="D31" i="8"/>
  <c r="F52" i="9"/>
  <c r="F15" i="10"/>
  <c r="E68" i="10"/>
  <c r="F33" i="11"/>
  <c r="H64" i="8"/>
  <c r="E23" i="12"/>
  <c r="C30" i="10"/>
  <c r="C71" i="8"/>
  <c r="F17" i="9"/>
  <c r="D49" i="9"/>
  <c r="F76" i="9"/>
  <c r="D60" i="8"/>
  <c r="C28" i="1"/>
  <c r="E38" i="10"/>
  <c r="F38" i="10"/>
  <c r="C74" i="11"/>
  <c r="C27" i="1"/>
  <c r="C17" i="12"/>
  <c r="C82" i="10"/>
  <c r="E17" i="10"/>
  <c r="E45" i="10"/>
  <c r="E22" i="12"/>
  <c r="E53" i="9"/>
  <c r="G50" i="11"/>
  <c r="D38" i="10"/>
  <c r="F79" i="8"/>
  <c r="C80" i="11"/>
  <c r="G29" i="11"/>
  <c r="H79" i="8"/>
  <c r="F75" i="8"/>
  <c r="F62" i="9"/>
  <c r="F77" i="12"/>
  <c r="E63" i="8"/>
  <c r="G40" i="11"/>
  <c r="G59" i="11"/>
  <c r="C36" i="9"/>
  <c r="F72" i="10"/>
  <c r="D42" i="12"/>
  <c r="D82" i="12"/>
  <c r="C34" i="10"/>
  <c r="H25" i="11"/>
  <c r="H45" i="11"/>
  <c r="F59" i="8"/>
  <c r="D19" i="9"/>
  <c r="C18" i="1"/>
  <c r="F61" i="9"/>
  <c r="F25" i="12"/>
  <c r="E47" i="9"/>
  <c r="F48" i="9"/>
  <c r="C21" i="12"/>
  <c r="F32" i="8"/>
  <c r="H15" i="11"/>
  <c r="D46" i="10"/>
  <c r="F80" i="8"/>
  <c r="D49" i="10"/>
  <c r="E61" i="11"/>
  <c r="C24" i="11"/>
  <c r="C45" i="1"/>
  <c r="H70" i="11"/>
  <c r="H30" i="8"/>
  <c r="C22" i="12"/>
  <c r="E46" i="10"/>
  <c r="D32" i="11"/>
  <c r="E46" i="9"/>
  <c r="E72" i="12"/>
  <c r="H44" i="11"/>
  <c r="E45" i="12"/>
  <c r="D71" i="12"/>
  <c r="F46" i="8"/>
  <c r="C17" i="11"/>
  <c r="E44" i="11"/>
  <c r="D56" i="10"/>
  <c r="E79" i="11"/>
  <c r="F29" i="10"/>
  <c r="D46" i="11"/>
  <c r="C79" i="12"/>
  <c r="F17" i="12"/>
  <c r="C30" i="11"/>
  <c r="F40" i="12"/>
  <c r="H20" i="8"/>
  <c r="E67" i="10"/>
  <c r="F35" i="11"/>
  <c r="E35" i="11"/>
  <c r="G53" i="11"/>
  <c r="C61" i="1"/>
  <c r="E77" i="11"/>
  <c r="D44" i="12"/>
  <c r="C65" i="8"/>
  <c r="E67" i="11"/>
  <c r="E20" i="11"/>
  <c r="C46" i="11"/>
  <c r="C31" i="1"/>
  <c r="G50" i="8"/>
  <c r="G73" i="11"/>
  <c r="D41" i="10"/>
  <c r="H36" i="11"/>
  <c r="T5" i="11"/>
  <c r="D33" i="11"/>
  <c r="F29" i="8"/>
  <c r="F19" i="12"/>
  <c r="C50" i="1"/>
  <c r="E74" i="8"/>
  <c r="E76" i="11"/>
  <c r="Q5" i="8"/>
  <c r="H27" i="11"/>
  <c r="F35" i="8"/>
  <c r="E60" i="9"/>
  <c r="C18" i="12"/>
  <c r="D49" i="12"/>
  <c r="C69" i="9"/>
  <c r="D35" i="9"/>
  <c r="H16" i="11"/>
  <c r="D22" i="10"/>
  <c r="F26" i="11"/>
  <c r="F59" i="9"/>
  <c r="H33" i="8"/>
  <c r="C32" i="1"/>
  <c r="C50" i="12"/>
  <c r="D55" i="12"/>
  <c r="G80" i="11"/>
  <c r="D66" i="11"/>
  <c r="E15" i="11"/>
  <c r="G21" i="11"/>
  <c r="C72" i="11"/>
  <c r="F56" i="8"/>
  <c r="H62" i="11"/>
  <c r="E17" i="8"/>
  <c r="E29" i="9"/>
  <c r="H76" i="8"/>
  <c r="D24" i="12"/>
  <c r="H26" i="8"/>
  <c r="H40" i="8"/>
  <c r="C20" i="10"/>
  <c r="C36" i="11"/>
  <c r="C76" i="10"/>
  <c r="F51" i="11"/>
  <c r="E39" i="10"/>
  <c r="F65" i="12"/>
  <c r="C40" i="9"/>
  <c r="H38" i="12"/>
  <c r="C66" i="10"/>
  <c r="G28" i="8"/>
  <c r="C53" i="1"/>
  <c r="E69" i="10"/>
  <c r="F81" i="12"/>
  <c r="D78" i="12"/>
  <c r="E79" i="9"/>
  <c r="C40" i="8"/>
  <c r="G63" i="11"/>
  <c r="C72" i="1"/>
  <c r="C64" i="9"/>
  <c r="G25" i="11"/>
  <c r="E37" i="10"/>
  <c r="F36" i="11"/>
  <c r="D42" i="8"/>
  <c r="G15" i="12"/>
  <c r="F37" i="12"/>
  <c r="F31" i="10"/>
  <c r="E70" i="11"/>
  <c r="F64" i="12"/>
  <c r="H52" i="12"/>
  <c r="E43" i="11"/>
  <c r="E25" i="12"/>
  <c r="H56" i="12"/>
  <c r="D36" i="9"/>
  <c r="D48" i="12"/>
  <c r="F48" i="8"/>
  <c r="H17" i="8"/>
  <c r="G46" i="9"/>
  <c r="D55" i="9"/>
  <c r="C35" i="9"/>
  <c r="H33" i="9"/>
  <c r="C43" i="1"/>
  <c r="E52" i="12"/>
  <c r="H47" i="12"/>
  <c r="F62" i="8"/>
  <c r="G48" i="12"/>
  <c r="D59" i="11"/>
  <c r="F58" i="9"/>
  <c r="C81" i="9"/>
  <c r="C49" i="12"/>
  <c r="E34" i="9"/>
  <c r="D67" i="8"/>
  <c r="C23" i="11"/>
  <c r="C38" i="10"/>
  <c r="C64" i="11"/>
  <c r="C33" i="12"/>
  <c r="C77" i="1"/>
  <c r="D57" i="9"/>
  <c r="R5" i="8"/>
  <c r="E37" i="11"/>
  <c r="F17" i="10"/>
  <c r="C19" i="8"/>
  <c r="C34" i="12"/>
  <c r="D32" i="9"/>
  <c r="D75" i="9"/>
  <c r="C71" i="1"/>
  <c r="C57" i="1"/>
  <c r="E51" i="9"/>
  <c r="E46" i="8"/>
  <c r="C78" i="1"/>
  <c r="H57" i="8"/>
  <c r="F18" i="11"/>
  <c r="F72" i="8"/>
  <c r="C35" i="11"/>
  <c r="C77" i="8"/>
  <c r="E40" i="11"/>
  <c r="E32" i="11"/>
  <c r="C82" i="9"/>
  <c r="F69" i="11"/>
  <c r="D60" i="10"/>
  <c r="F27" i="10"/>
  <c r="D45" i="12"/>
  <c r="F51" i="8"/>
  <c r="A2" i="9"/>
  <c r="C79" i="10"/>
  <c r="E66" i="8"/>
  <c r="C22" i="8"/>
  <c r="F55" i="12"/>
  <c r="G34" i="11"/>
  <c r="E55" i="12"/>
  <c r="E60" i="8"/>
  <c r="H72" i="11"/>
  <c r="D29" i="11"/>
  <c r="H22" i="8"/>
  <c r="E26" i="9"/>
  <c r="G66" i="8"/>
  <c r="E25" i="10"/>
  <c r="F33" i="10"/>
  <c r="H41" i="8"/>
  <c r="C33" i="1"/>
  <c r="F49" i="12"/>
  <c r="F39" i="10"/>
  <c r="G47" i="8"/>
  <c r="F44" i="12"/>
  <c r="D75" i="12"/>
  <c r="D27" i="8"/>
  <c r="C25" i="8"/>
  <c r="F65" i="11"/>
  <c r="F53" i="9"/>
  <c r="E71" i="10"/>
  <c r="C21" i="10"/>
  <c r="H38" i="11"/>
  <c r="D62" i="11"/>
  <c r="F21" i="8"/>
  <c r="D39" i="11"/>
  <c r="C41" i="11"/>
  <c r="D40" i="12"/>
  <c r="D50" i="8"/>
  <c r="C64" i="8"/>
  <c r="D20" i="12"/>
  <c r="F29" i="12"/>
  <c r="F64" i="11"/>
  <c r="H70" i="8"/>
  <c r="F80" i="10"/>
  <c r="F35" i="9"/>
  <c r="E51" i="12"/>
  <c r="G21" i="8"/>
  <c r="G41" i="11"/>
  <c r="G61" i="12"/>
  <c r="E39" i="12"/>
  <c r="D23" i="8"/>
  <c r="F44" i="11"/>
  <c r="D15" i="11"/>
  <c r="H61" i="11"/>
  <c r="G75" i="8"/>
  <c r="G68" i="11"/>
  <c r="E59" i="9"/>
  <c r="G60" i="11"/>
  <c r="F42" i="10"/>
  <c r="E37" i="8"/>
  <c r="F79" i="10"/>
  <c r="H43" i="8"/>
  <c r="F51" i="12"/>
  <c r="C62" i="1"/>
  <c r="C24" i="10"/>
  <c r="E48" i="10"/>
  <c r="C67" i="1"/>
  <c r="F37" i="8"/>
  <c r="C76" i="1"/>
  <c r="C29" i="9"/>
  <c r="G78" i="12"/>
  <c r="C75" i="8"/>
  <c r="D51" i="8"/>
  <c r="E63" i="12"/>
  <c r="C35" i="1"/>
  <c r="E28" i="9"/>
  <c r="H25" i="12"/>
  <c r="E21" i="8"/>
  <c r="G20" i="9"/>
  <c r="F65" i="10"/>
  <c r="E71" i="12"/>
  <c r="E35" i="10"/>
  <c r="C58" i="12"/>
  <c r="C44" i="10"/>
  <c r="Q5" i="9"/>
  <c r="T5" i="9"/>
  <c r="F60" i="9"/>
  <c r="H61" i="8"/>
  <c r="C48" i="9"/>
  <c r="D60" i="12"/>
  <c r="D16" i="11"/>
  <c r="E40" i="8"/>
  <c r="C72" i="8"/>
  <c r="D45" i="10"/>
  <c r="D15" i="10"/>
  <c r="C71" i="10"/>
  <c r="E33" i="10"/>
  <c r="E16" i="9"/>
  <c r="H60" i="8"/>
  <c r="C48" i="10"/>
  <c r="E41" i="8"/>
  <c r="F29" i="9"/>
  <c r="C20" i="12"/>
  <c r="F74" i="11"/>
  <c r="C69" i="12"/>
  <c r="D57" i="8"/>
  <c r="D77" i="12"/>
  <c r="E16" i="11"/>
  <c r="E48" i="9"/>
  <c r="C55" i="1"/>
  <c r="D66" i="12"/>
  <c r="F62" i="10"/>
  <c r="E31" i="10"/>
  <c r="F49" i="8"/>
  <c r="F44" i="9"/>
  <c r="D68" i="10"/>
  <c r="F32" i="11"/>
  <c r="C56" i="9"/>
  <c r="D31" i="12"/>
  <c r="C78" i="8"/>
  <c r="C80" i="12"/>
  <c r="F74" i="9"/>
  <c r="C41" i="12"/>
  <c r="C51" i="12"/>
  <c r="F51" i="9"/>
  <c r="F71" i="10"/>
  <c r="G48" i="8"/>
  <c r="C36" i="12"/>
  <c r="C24" i="12"/>
  <c r="F27" i="11"/>
  <c r="U5" i="8"/>
  <c r="C48" i="1"/>
  <c r="C42" i="8"/>
  <c r="D37" i="8"/>
  <c r="D26" i="8"/>
  <c r="C49" i="1"/>
  <c r="D16" i="12"/>
  <c r="H38" i="8"/>
  <c r="F47" i="9"/>
  <c r="C46" i="9"/>
  <c r="C60" i="8"/>
  <c r="E67" i="9"/>
  <c r="E47" i="10"/>
  <c r="C51" i="9"/>
  <c r="C58" i="11"/>
  <c r="H60" i="11"/>
  <c r="D51" i="12"/>
  <c r="E73" i="12"/>
  <c r="G37" i="11"/>
  <c r="D32" i="12"/>
  <c r="F45" i="11"/>
  <c r="F81" i="11"/>
  <c r="C46" i="8"/>
  <c r="C63" i="9"/>
  <c r="H55" i="8"/>
  <c r="C67" i="10"/>
  <c r="D31" i="11"/>
  <c r="D33" i="10"/>
  <c r="H52" i="11"/>
  <c r="C26" i="10"/>
  <c r="E48" i="11"/>
  <c r="C20" i="1"/>
  <c r="D82" i="9"/>
  <c r="F75" i="11"/>
  <c r="C37" i="9"/>
  <c r="C24" i="8"/>
  <c r="F61" i="8"/>
  <c r="C82" i="12"/>
  <c r="D45" i="8"/>
  <c r="C81" i="1"/>
  <c r="F28" i="12"/>
  <c r="H79" i="11"/>
  <c r="H35" i="12"/>
  <c r="F23" i="9"/>
  <c r="F21" i="11"/>
  <c r="E29" i="8"/>
  <c r="F37" i="11"/>
  <c r="C59" i="12"/>
  <c r="H15" i="8"/>
  <c r="H48" i="12"/>
  <c r="H70" i="9"/>
  <c r="G32" i="11"/>
  <c r="H77" i="11"/>
  <c r="H37" i="11"/>
  <c r="G50" i="12"/>
  <c r="D61" i="11"/>
  <c r="G76" i="9"/>
  <c r="D68" i="11"/>
  <c r="E49" i="8"/>
  <c r="D24" i="11"/>
  <c r="E58" i="10"/>
  <c r="H32" i="9"/>
  <c r="C75" i="12"/>
  <c r="H69" i="9"/>
  <c r="F31" i="12"/>
  <c r="H46" i="12"/>
  <c r="H51" i="9"/>
  <c r="D59" i="10"/>
  <c r="N5" i="12"/>
  <c r="D64" i="11"/>
  <c r="G79" i="12"/>
  <c r="F78" i="8"/>
  <c r="E65" i="8"/>
  <c r="F33" i="8"/>
  <c r="H32" i="8"/>
  <c r="G32" i="8"/>
  <c r="G42" i="12"/>
  <c r="H27" i="12"/>
  <c r="C55" i="8"/>
  <c r="G44" i="9"/>
  <c r="C32" i="9"/>
  <c r="C38" i="8"/>
  <c r="D71" i="8"/>
  <c r="C44" i="12"/>
  <c r="D47" i="10"/>
  <c r="F40" i="9"/>
  <c r="F20" i="12"/>
  <c r="D29" i="9"/>
  <c r="F36" i="10"/>
  <c r="E27" i="12"/>
  <c r="C75" i="1"/>
  <c r="F28" i="9"/>
  <c r="H56" i="11"/>
  <c r="D54" i="8"/>
  <c r="C50" i="10"/>
  <c r="C52" i="11"/>
  <c r="D52" i="8"/>
  <c r="G37" i="8"/>
  <c r="F45" i="9"/>
  <c r="C50" i="9"/>
  <c r="F19" i="9"/>
  <c r="D43" i="8"/>
  <c r="G41" i="8"/>
  <c r="H43" i="11"/>
  <c r="F62" i="11"/>
  <c r="C40" i="11"/>
  <c r="F43" i="8"/>
  <c r="C57" i="11"/>
  <c r="C15" i="9"/>
  <c r="C63" i="12"/>
  <c r="G51" i="8"/>
  <c r="E18" i="12"/>
  <c r="F34" i="10"/>
  <c r="H39" i="11"/>
  <c r="C34" i="11"/>
  <c r="C34" i="8"/>
  <c r="D72" i="8"/>
  <c r="D74" i="8"/>
  <c r="F70" i="9"/>
  <c r="F18" i="9"/>
  <c r="F74" i="8"/>
  <c r="F58" i="10"/>
  <c r="H45" i="8"/>
  <c r="D19" i="11"/>
  <c r="E72" i="9"/>
  <c r="D65" i="12"/>
  <c r="C56" i="11"/>
  <c r="D23" i="11"/>
  <c r="E28" i="11"/>
  <c r="G67" i="12"/>
  <c r="D75" i="11"/>
  <c r="D17" i="12"/>
  <c r="F37" i="10"/>
  <c r="G70" i="9"/>
  <c r="H34" i="9"/>
  <c r="E35" i="9"/>
  <c r="C70" i="1"/>
  <c r="G22" i="9"/>
  <c r="E62" i="12"/>
  <c r="C39" i="11"/>
  <c r="H81" i="8"/>
  <c r="C76" i="8"/>
  <c r="H36" i="12"/>
  <c r="F54" i="11"/>
  <c r="G39" i="9"/>
  <c r="D58" i="8"/>
  <c r="E17" i="12"/>
  <c r="E20" i="12"/>
  <c r="D77" i="11"/>
  <c r="D82" i="8"/>
  <c r="G39" i="12"/>
  <c r="F22" i="8"/>
  <c r="C56" i="8"/>
  <c r="C37" i="11"/>
  <c r="H61" i="12"/>
  <c r="D76" i="12"/>
  <c r="F49" i="11"/>
  <c r="G57" i="8"/>
  <c r="E41" i="10"/>
  <c r="D30" i="12"/>
  <c r="H45" i="9"/>
  <c r="F31" i="8"/>
  <c r="G35" i="12"/>
  <c r="H24" i="9"/>
  <c r="E80" i="12"/>
  <c r="F59" i="12"/>
  <c r="G22" i="12"/>
  <c r="D51" i="10"/>
  <c r="H16" i="9"/>
  <c r="H40" i="11"/>
  <c r="G44" i="8"/>
  <c r="F62" i="12"/>
  <c r="D79" i="10"/>
  <c r="G20" i="8"/>
  <c r="C59" i="9"/>
  <c r="H80" i="8"/>
  <c r="D28" i="8"/>
  <c r="E42" i="11"/>
  <c r="E59" i="12"/>
  <c r="C58" i="1"/>
  <c r="F20" i="11"/>
  <c r="G69" i="12"/>
  <c r="E79" i="10"/>
  <c r="G52" i="8"/>
  <c r="H82" i="9"/>
  <c r="D69" i="12"/>
  <c r="N5" i="8"/>
  <c r="G45" i="11"/>
  <c r="G70" i="11"/>
  <c r="G59" i="12"/>
  <c r="H20" i="12"/>
  <c r="G26" i="12"/>
  <c r="H55" i="12"/>
  <c r="G45" i="12"/>
  <c r="G20" i="12"/>
  <c r="G31" i="12"/>
  <c r="G29" i="12"/>
  <c r="H21" i="9"/>
  <c r="G21" i="9"/>
  <c r="H29" i="9"/>
  <c r="G68" i="9"/>
  <c r="G73" i="9"/>
  <c r="G27" i="9"/>
  <c r="H47" i="9"/>
  <c r="H64" i="9"/>
  <c r="H42" i="9"/>
  <c r="H18" i="9"/>
  <c r="E50" i="8"/>
  <c r="E73" i="10"/>
  <c r="F30" i="8"/>
  <c r="F47" i="8"/>
  <c r="G52" i="11"/>
  <c r="C74" i="8"/>
  <c r="F76" i="11"/>
  <c r="D37" i="10"/>
  <c r="H53" i="11"/>
  <c r="E64" i="9"/>
  <c r="E72" i="11"/>
  <c r="E70" i="12"/>
  <c r="D41" i="9"/>
  <c r="E44" i="9"/>
  <c r="E41" i="12"/>
  <c r="C31" i="9"/>
  <c r="C67" i="12"/>
  <c r="F60" i="12"/>
  <c r="F39" i="8"/>
  <c r="D24" i="10"/>
  <c r="E28" i="12"/>
  <c r="E73" i="9"/>
  <c r="C31" i="12"/>
  <c r="O5" i="12"/>
  <c r="E22" i="8"/>
  <c r="E18" i="8"/>
  <c r="G66" i="9"/>
  <c r="G47" i="12"/>
  <c r="D58" i="12"/>
  <c r="F37" i="9"/>
  <c r="F25" i="11"/>
  <c r="F56" i="12"/>
  <c r="Q5" i="12"/>
  <c r="G49" i="8"/>
  <c r="H43" i="9"/>
  <c r="C57" i="10"/>
  <c r="H27" i="9"/>
  <c r="C52" i="10"/>
  <c r="G69" i="9"/>
  <c r="D78" i="10"/>
  <c r="F45" i="10"/>
  <c r="G67" i="11"/>
  <c r="G73" i="12"/>
  <c r="H80" i="12"/>
  <c r="H62" i="12"/>
  <c r="G48" i="9"/>
  <c r="H20" i="9"/>
  <c r="H66" i="9"/>
  <c r="F79" i="11"/>
  <c r="F16" i="8"/>
  <c r="G34" i="8"/>
  <c r="F63" i="10"/>
  <c r="E81" i="11"/>
  <c r="D41" i="8"/>
  <c r="F27" i="8"/>
  <c r="C47" i="11"/>
  <c r="E70" i="9"/>
  <c r="D41" i="11"/>
  <c r="D65" i="8"/>
  <c r="C53" i="8"/>
  <c r="D67" i="12"/>
  <c r="E15" i="8"/>
  <c r="H29" i="8"/>
  <c r="G33" i="11"/>
  <c r="F20" i="10"/>
  <c r="C42" i="9"/>
  <c r="D29" i="8"/>
  <c r="F52" i="10"/>
  <c r="C55" i="12"/>
  <c r="C59" i="11"/>
  <c r="C73" i="12"/>
  <c r="G58" i="11"/>
  <c r="H41" i="9"/>
  <c r="D74" i="9"/>
  <c r="E36" i="8"/>
  <c r="E72" i="10"/>
  <c r="F63" i="8"/>
  <c r="C61" i="11"/>
  <c r="E34" i="10"/>
  <c r="E34" i="12"/>
  <c r="G81" i="8"/>
  <c r="C81" i="11"/>
  <c r="F39" i="9"/>
  <c r="F78" i="9"/>
  <c r="F38" i="11"/>
  <c r="D20" i="9"/>
  <c r="G26" i="11"/>
  <c r="H79" i="12"/>
  <c r="G81" i="12"/>
  <c r="G25" i="12"/>
  <c r="G25" i="9"/>
  <c r="H62" i="9"/>
  <c r="G61" i="9"/>
  <c r="D53" i="12"/>
  <c r="C38" i="12"/>
  <c r="H75" i="8"/>
  <c r="F50" i="12"/>
  <c r="F18" i="12"/>
  <c r="D22" i="11"/>
  <c r="H74" i="8"/>
  <c r="H50" i="8"/>
  <c r="D20" i="8"/>
  <c r="F67" i="12"/>
  <c r="G25" i="8"/>
  <c r="D78" i="11"/>
  <c r="C31" i="8"/>
  <c r="H63" i="11"/>
  <c r="D47" i="11"/>
  <c r="D59" i="12"/>
  <c r="C71" i="9"/>
  <c r="D31" i="9"/>
  <c r="F23" i="12"/>
  <c r="D33" i="8"/>
  <c r="E40" i="9"/>
  <c r="D49" i="11"/>
  <c r="F17" i="8"/>
  <c r="E79" i="12"/>
  <c r="D81" i="10"/>
  <c r="C51" i="1"/>
  <c r="G30" i="8"/>
  <c r="F24" i="10"/>
  <c r="F25" i="8"/>
  <c r="C44" i="1"/>
  <c r="G81" i="11"/>
  <c r="H59" i="11"/>
  <c r="C43" i="8"/>
  <c r="H67" i="11"/>
  <c r="E63" i="9"/>
  <c r="E25" i="9"/>
  <c r="D43" i="10"/>
  <c r="C66" i="11"/>
  <c r="F45" i="8"/>
  <c r="H49" i="8"/>
  <c r="E23" i="10"/>
  <c r="E64" i="11"/>
  <c r="F73" i="10"/>
  <c r="F20" i="9"/>
  <c r="C67" i="11"/>
  <c r="E44" i="12"/>
  <c r="E56" i="9"/>
  <c r="D26" i="10"/>
  <c r="F40" i="8"/>
  <c r="G23" i="11"/>
  <c r="F42" i="9"/>
  <c r="D48" i="9"/>
  <c r="C23" i="10"/>
  <c r="C71" i="12"/>
  <c r="D16" i="9"/>
  <c r="G42" i="8"/>
  <c r="D39" i="9"/>
  <c r="D21" i="9"/>
  <c r="E51" i="10"/>
  <c r="G74" i="8"/>
  <c r="H51" i="8"/>
  <c r="G17" i="10"/>
  <c r="C47" i="12"/>
  <c r="D26" i="9"/>
  <c r="D65" i="10"/>
  <c r="H39" i="10"/>
  <c r="C63" i="10"/>
  <c r="D46" i="8"/>
  <c r="D66" i="9"/>
  <c r="G57" i="10"/>
  <c r="E77" i="8"/>
  <c r="E52" i="9"/>
  <c r="H68" i="10"/>
  <c r="H22" i="11"/>
  <c r="H41" i="11"/>
  <c r="G76" i="8"/>
  <c r="G49" i="9"/>
  <c r="F31" i="11"/>
  <c r="E28" i="10"/>
  <c r="E22" i="11"/>
  <c r="H58" i="12"/>
  <c r="D72" i="12"/>
  <c r="C23" i="1"/>
  <c r="H75" i="11"/>
  <c r="H36" i="9"/>
  <c r="C24" i="9"/>
  <c r="E64" i="12"/>
  <c r="F63" i="9"/>
  <c r="F56" i="9"/>
  <c r="C31" i="10"/>
  <c r="E24" i="8"/>
  <c r="G15" i="10"/>
  <c r="F21" i="9"/>
  <c r="F35" i="10"/>
  <c r="D71" i="11"/>
  <c r="H29" i="10"/>
  <c r="H38" i="9"/>
  <c r="H80" i="9"/>
  <c r="C49" i="9"/>
  <c r="D55" i="10"/>
  <c r="F72" i="11"/>
  <c r="D51" i="9"/>
  <c r="C58" i="10"/>
  <c r="E33" i="12"/>
  <c r="E42" i="10"/>
  <c r="G54" i="10"/>
  <c r="H63" i="8"/>
  <c r="C16" i="1"/>
  <c r="E59" i="10"/>
  <c r="D38" i="11"/>
  <c r="G17" i="9"/>
  <c r="H33" i="10"/>
  <c r="E49" i="11"/>
  <c r="G23" i="12"/>
  <c r="H57" i="9"/>
  <c r="H71" i="11"/>
  <c r="E75" i="8"/>
  <c r="E42" i="12"/>
  <c r="H72" i="10"/>
  <c r="E27" i="10"/>
  <c r="C45" i="10"/>
  <c r="G62" i="9"/>
  <c r="D64" i="12"/>
  <c r="G60" i="9"/>
  <c r="E60" i="12"/>
  <c r="U5" i="10"/>
  <c r="E23" i="8"/>
  <c r="G33" i="12"/>
  <c r="H61" i="10"/>
  <c r="E67" i="8"/>
  <c r="G37" i="10"/>
  <c r="G60" i="10"/>
  <c r="F61" i="12"/>
  <c r="F81" i="10"/>
  <c r="G49" i="11"/>
  <c r="H72" i="8"/>
  <c r="H51" i="11"/>
  <c r="G36" i="11"/>
  <c r="H53" i="12"/>
  <c r="G58" i="12"/>
  <c r="G24" i="12"/>
  <c r="H78" i="12"/>
  <c r="H71" i="12"/>
  <c r="H64" i="12"/>
  <c r="H17" i="12"/>
  <c r="G19" i="12"/>
  <c r="H68" i="9"/>
  <c r="G32" i="9"/>
  <c r="H60" i="9"/>
  <c r="G24" i="9"/>
  <c r="G30" i="9"/>
  <c r="G72" i="9"/>
  <c r="G19" i="9"/>
  <c r="G29" i="9"/>
  <c r="H23" i="9"/>
  <c r="H25" i="9"/>
  <c r="C19" i="11"/>
  <c r="C62" i="8"/>
  <c r="D70" i="12"/>
  <c r="C70" i="11"/>
  <c r="H23" i="10"/>
  <c r="H56" i="8"/>
  <c r="G62" i="8"/>
  <c r="F57" i="8"/>
  <c r="F53" i="8"/>
  <c r="H57" i="10"/>
  <c r="H78" i="8"/>
  <c r="C48" i="8"/>
  <c r="C74" i="9"/>
  <c r="D59" i="8"/>
  <c r="F69" i="9"/>
  <c r="G58" i="8"/>
  <c r="D61" i="9"/>
  <c r="F77" i="9"/>
  <c r="H58" i="9"/>
  <c r="D63" i="12"/>
  <c r="E22" i="9"/>
  <c r="H24" i="12"/>
  <c r="F39" i="11"/>
  <c r="A2" i="12"/>
  <c r="H40" i="9"/>
  <c r="H43" i="12"/>
  <c r="G32" i="10"/>
  <c r="H69" i="10"/>
  <c r="E15" i="9"/>
  <c r="F55" i="11"/>
  <c r="H68" i="8"/>
  <c r="E57" i="8"/>
  <c r="G78" i="9"/>
  <c r="E47" i="12"/>
  <c r="C53" i="10"/>
  <c r="H75" i="12"/>
  <c r="H69" i="8"/>
  <c r="H34" i="10"/>
  <c r="G30" i="11"/>
  <c r="G37" i="12"/>
  <c r="G55" i="12"/>
  <c r="G64" i="9"/>
  <c r="H55" i="9"/>
  <c r="P5" i="9"/>
  <c r="H65" i="9"/>
  <c r="F78" i="10"/>
  <c r="E75" i="10"/>
  <c r="E68" i="12"/>
  <c r="C63" i="1"/>
  <c r="D28" i="12"/>
  <c r="E24" i="12"/>
  <c r="G62" i="10"/>
  <c r="F36" i="12"/>
  <c r="F52" i="11"/>
  <c r="E33" i="9"/>
  <c r="F41" i="12"/>
  <c r="C52" i="8"/>
  <c r="E30" i="12"/>
  <c r="H50" i="10"/>
  <c r="G51" i="11"/>
  <c r="G35" i="10"/>
  <c r="C15" i="11"/>
  <c r="F68" i="10"/>
  <c r="G69" i="10"/>
  <c r="G64" i="11"/>
  <c r="C38" i="1"/>
  <c r="D47" i="8"/>
  <c r="R5" i="12"/>
  <c r="O5" i="10"/>
  <c r="G38" i="10"/>
  <c r="D79" i="11"/>
  <c r="D50" i="11"/>
  <c r="C78" i="9"/>
  <c r="G54" i="8"/>
  <c r="H81" i="11"/>
  <c r="F48" i="11"/>
  <c r="E70" i="10"/>
  <c r="G44" i="12"/>
  <c r="H63" i="10"/>
  <c r="D53" i="10"/>
  <c r="T5" i="10"/>
  <c r="E65" i="11"/>
  <c r="D81" i="11"/>
  <c r="O5" i="11"/>
  <c r="H22" i="12"/>
  <c r="H16" i="12"/>
  <c r="H74" i="12"/>
  <c r="G50" i="9"/>
  <c r="H54" i="9"/>
  <c r="H22" i="9"/>
  <c r="E50" i="10"/>
  <c r="C65" i="1"/>
  <c r="G56" i="8"/>
  <c r="E67" i="12"/>
  <c r="E58" i="9"/>
  <c r="D62" i="10"/>
  <c r="D39" i="8"/>
  <c r="D25" i="11"/>
  <c r="C52" i="9"/>
  <c r="E43" i="8"/>
  <c r="D67" i="11"/>
  <c r="F43" i="10"/>
  <c r="C69" i="1"/>
  <c r="H66" i="8"/>
  <c r="G15" i="8"/>
  <c r="G76" i="11"/>
  <c r="H42" i="8"/>
  <c r="F19" i="10"/>
  <c r="H30" i="12"/>
  <c r="F44" i="8"/>
  <c r="F15" i="12"/>
  <c r="D70" i="10"/>
  <c r="F47" i="12"/>
  <c r="E54" i="12"/>
  <c r="E26" i="11"/>
  <c r="C73" i="11"/>
  <c r="E49" i="10"/>
  <c r="C46" i="1"/>
  <c r="D17" i="9"/>
  <c r="F61" i="11"/>
  <c r="C28" i="9"/>
  <c r="D41" i="12"/>
  <c r="C74" i="10"/>
  <c r="C36" i="8"/>
  <c r="C19" i="10"/>
  <c r="C66" i="12"/>
  <c r="E69" i="9"/>
  <c r="C23" i="8"/>
  <c r="G70" i="8"/>
  <c r="D35" i="10"/>
  <c r="C73" i="1"/>
  <c r="F50" i="11"/>
  <c r="D50" i="9"/>
  <c r="D62" i="9"/>
  <c r="E17" i="9"/>
  <c r="G47" i="11"/>
  <c r="C78" i="11"/>
  <c r="C80" i="9"/>
  <c r="G43" i="11"/>
  <c r="D62" i="12"/>
  <c r="C33" i="9"/>
  <c r="F68" i="9"/>
  <c r="D29" i="10"/>
  <c r="G61" i="8"/>
  <c r="C22" i="10"/>
  <c r="G35" i="11"/>
  <c r="F78" i="12"/>
  <c r="F46" i="12"/>
  <c r="A2" i="11"/>
  <c r="H34" i="11"/>
  <c r="C79" i="11"/>
  <c r="E19" i="11"/>
  <c r="E21" i="12"/>
  <c r="D67" i="10"/>
  <c r="D71" i="10"/>
  <c r="E65" i="9"/>
  <c r="F40" i="10"/>
  <c r="D81" i="12"/>
  <c r="C58" i="9"/>
  <c r="G39" i="11"/>
  <c r="G32" i="12"/>
  <c r="C51" i="8"/>
  <c r="G73" i="10"/>
  <c r="G56" i="10"/>
  <c r="G40" i="12"/>
  <c r="C46" i="12"/>
  <c r="D56" i="12"/>
  <c r="H70" i="12"/>
  <c r="G75" i="11"/>
  <c r="G22" i="11"/>
  <c r="D28" i="11"/>
  <c r="G41" i="12"/>
  <c r="G51" i="9"/>
  <c r="F22" i="9"/>
  <c r="C25" i="10"/>
  <c r="F73" i="8"/>
  <c r="G18" i="9"/>
  <c r="C15" i="12"/>
  <c r="G18" i="12"/>
  <c r="D55" i="11"/>
  <c r="H77" i="8"/>
  <c r="C20" i="8"/>
  <c r="H65" i="12"/>
  <c r="H50" i="12"/>
  <c r="E35" i="8"/>
  <c r="C76" i="12"/>
  <c r="H77" i="10"/>
  <c r="F38" i="9"/>
  <c r="H44" i="10"/>
  <c r="F58" i="8"/>
  <c r="G78" i="11"/>
  <c r="H28" i="12"/>
  <c r="G22" i="8"/>
  <c r="G53" i="8"/>
  <c r="G29" i="8"/>
  <c r="H56" i="9"/>
  <c r="E53" i="10"/>
  <c r="C61" i="10"/>
  <c r="C66" i="9"/>
  <c r="H57" i="11"/>
  <c r="C67" i="8"/>
  <c r="D72" i="10"/>
  <c r="H32" i="11"/>
  <c r="F16" i="9"/>
  <c r="C75" i="10"/>
  <c r="D19" i="8"/>
  <c r="H23" i="12"/>
  <c r="C15" i="10"/>
  <c r="F41" i="8"/>
  <c r="E57" i="10"/>
  <c r="G75" i="12"/>
  <c r="G16" i="12"/>
  <c r="G36" i="9"/>
  <c r="E32" i="9"/>
  <c r="H19" i="9"/>
  <c r="C54" i="12"/>
  <c r="D72" i="9"/>
  <c r="H18" i="11"/>
  <c r="C18" i="9"/>
  <c r="H23" i="8"/>
  <c r="C29" i="8"/>
  <c r="C46" i="10"/>
  <c r="D64" i="8"/>
  <c r="H19" i="8"/>
  <c r="D46" i="9"/>
  <c r="G45" i="9"/>
  <c r="H26" i="11"/>
  <c r="H17" i="11"/>
  <c r="H74" i="11"/>
  <c r="G34" i="12"/>
  <c r="G74" i="12"/>
  <c r="H18" i="12"/>
  <c r="S5" i="12"/>
  <c r="G28" i="12"/>
  <c r="U5" i="12"/>
  <c r="G30" i="12"/>
  <c r="G21" i="12"/>
  <c r="H78" i="9"/>
  <c r="H15" i="9"/>
  <c r="G77" i="9"/>
  <c r="G81" i="9"/>
  <c r="H79" i="9"/>
  <c r="H37" i="9"/>
  <c r="H53" i="9"/>
  <c r="H73" i="9"/>
  <c r="G42" i="9"/>
  <c r="H76" i="9"/>
  <c r="F26" i="9"/>
  <c r="D33" i="12"/>
  <c r="C77" i="9"/>
  <c r="E24" i="9"/>
  <c r="D27" i="9"/>
  <c r="D31" i="10"/>
  <c r="F81" i="8"/>
  <c r="E42" i="8"/>
  <c r="E45" i="11"/>
  <c r="C39" i="1"/>
  <c r="C64" i="12"/>
  <c r="H54" i="10"/>
  <c r="H45" i="10"/>
  <c r="E46" i="11"/>
  <c r="G67" i="8"/>
  <c r="F21" i="10"/>
  <c r="D40" i="10"/>
  <c r="H24" i="11"/>
  <c r="G47" i="10"/>
  <c r="H44" i="9"/>
  <c r="F76" i="8"/>
  <c r="E50" i="11"/>
  <c r="H67" i="12"/>
  <c r="F65" i="9"/>
  <c r="E53" i="11"/>
  <c r="H45" i="12"/>
  <c r="F26" i="12"/>
  <c r="C40" i="12"/>
  <c r="G52" i="12"/>
  <c r="G51" i="12"/>
  <c r="H15" i="10"/>
  <c r="G38" i="9"/>
  <c r="G25" i="10"/>
  <c r="G41" i="9"/>
  <c r="H21" i="12"/>
  <c r="H40" i="10"/>
  <c r="H66" i="11"/>
  <c r="H15" i="12"/>
  <c r="G49" i="12"/>
  <c r="G56" i="12"/>
  <c r="G40" i="9"/>
  <c r="H63" i="9"/>
  <c r="G26" i="9"/>
  <c r="E30" i="8"/>
  <c r="D76" i="9"/>
  <c r="C26" i="1"/>
  <c r="C28" i="8"/>
  <c r="C49" i="11"/>
  <c r="H54" i="8"/>
  <c r="F75" i="9"/>
  <c r="Q5" i="11"/>
  <c r="P5" i="8"/>
  <c r="D76" i="8"/>
  <c r="H46" i="10"/>
  <c r="D38" i="8"/>
  <c r="D34" i="11"/>
  <c r="H71" i="8"/>
  <c r="F75" i="10"/>
  <c r="G19" i="10"/>
  <c r="H78" i="11"/>
  <c r="G62" i="11"/>
  <c r="G36" i="12"/>
  <c r="S5" i="9"/>
  <c r="G20" i="10"/>
  <c r="G57" i="9"/>
  <c r="C37" i="8"/>
  <c r="E75" i="12"/>
  <c r="H22" i="10"/>
  <c r="F22" i="12"/>
  <c r="G79" i="11"/>
  <c r="H48" i="9"/>
  <c r="H35" i="9"/>
  <c r="E78" i="12"/>
  <c r="G52" i="9"/>
  <c r="G35" i="9"/>
  <c r="H24" i="8"/>
  <c r="D23" i="10"/>
  <c r="H17" i="10"/>
  <c r="H62" i="8"/>
  <c r="G27" i="11"/>
  <c r="G60" i="12"/>
  <c r="H37" i="12"/>
  <c r="G54" i="9"/>
  <c r="G53" i="9"/>
  <c r="G16" i="9"/>
  <c r="G37" i="9"/>
  <c r="E80" i="8"/>
  <c r="D15" i="9"/>
  <c r="E49" i="12"/>
  <c r="C36" i="1"/>
  <c r="C25" i="1"/>
  <c r="D54" i="11"/>
  <c r="D20" i="11"/>
  <c r="E38" i="8"/>
  <c r="E54" i="8"/>
  <c r="D24" i="8"/>
  <c r="D34" i="12"/>
  <c r="G69" i="8"/>
  <c r="H31" i="11"/>
  <c r="H30" i="11"/>
  <c r="E60" i="11"/>
  <c r="E48" i="12"/>
  <c r="C44" i="11"/>
  <c r="F35" i="12"/>
  <c r="G23" i="8"/>
  <c r="G27" i="12"/>
  <c r="C26" i="12"/>
  <c r="D25" i="10"/>
  <c r="E49" i="9"/>
  <c r="F55" i="9"/>
  <c r="D67" i="9"/>
  <c r="G17" i="12"/>
  <c r="G38" i="11"/>
  <c r="E74" i="11"/>
  <c r="C79" i="8"/>
  <c r="G64" i="8"/>
  <c r="H33" i="12"/>
  <c r="G33" i="9"/>
  <c r="G57" i="11"/>
  <c r="H53" i="10"/>
  <c r="F78" i="11"/>
  <c r="G65" i="12"/>
  <c r="C41" i="9"/>
  <c r="D54" i="12"/>
  <c r="H50" i="11"/>
  <c r="E26" i="8"/>
  <c r="G55" i="8"/>
  <c r="E29" i="12"/>
  <c r="C60" i="9"/>
  <c r="D44" i="8"/>
  <c r="D37" i="12"/>
  <c r="F82" i="10"/>
  <c r="F68" i="8"/>
  <c r="D26" i="12"/>
  <c r="E82" i="9"/>
  <c r="D21" i="12"/>
  <c r="G27" i="8"/>
  <c r="G44" i="10"/>
  <c r="C18" i="10"/>
  <c r="F58" i="12"/>
  <c r="H67" i="8"/>
  <c r="F49" i="9"/>
  <c r="G70" i="12"/>
  <c r="H74" i="9"/>
  <c r="G19" i="8"/>
  <c r="C75" i="11"/>
  <c r="D39" i="12"/>
  <c r="D43" i="11"/>
  <c r="G59" i="8"/>
  <c r="C53" i="9"/>
  <c r="F69" i="8"/>
  <c r="E23" i="9"/>
  <c r="H65" i="10"/>
  <c r="D50" i="12"/>
  <c r="H61" i="9"/>
  <c r="F34" i="12"/>
  <c r="E16" i="10"/>
  <c r="G24" i="8"/>
  <c r="H24" i="10"/>
  <c r="G47" i="9"/>
  <c r="R5" i="10"/>
  <c r="H21" i="11"/>
  <c r="H41" i="12"/>
  <c r="H42" i="12"/>
  <c r="G76" i="12"/>
  <c r="H31" i="12"/>
  <c r="H81" i="9"/>
  <c r="H39" i="9"/>
  <c r="G71" i="9"/>
  <c r="F63" i="11"/>
  <c r="H53" i="8"/>
  <c r="C47" i="9"/>
  <c r="F54" i="9"/>
  <c r="E26" i="12"/>
  <c r="F38" i="12"/>
  <c r="F28" i="11"/>
  <c r="H35" i="11"/>
  <c r="F48" i="12"/>
  <c r="C70" i="9"/>
  <c r="C34" i="9"/>
  <c r="E55" i="8"/>
  <c r="N5" i="11"/>
  <c r="G17" i="11"/>
  <c r="D36" i="10"/>
  <c r="C55" i="10"/>
  <c r="C78" i="12"/>
  <c r="G48" i="10"/>
  <c r="G18" i="10"/>
  <c r="F50" i="8"/>
  <c r="D75" i="8"/>
  <c r="D49" i="8"/>
  <c r="C53" i="11"/>
  <c r="F28" i="10"/>
  <c r="D24" i="9"/>
  <c r="D21" i="8"/>
  <c r="E19" i="12"/>
  <c r="C47" i="1"/>
  <c r="C27" i="12"/>
  <c r="D25" i="12"/>
  <c r="G40" i="8"/>
  <c r="G29" i="10"/>
  <c r="E36" i="12"/>
  <c r="H31" i="8"/>
  <c r="D69" i="10"/>
  <c r="C54" i="1"/>
  <c r="G16" i="11"/>
  <c r="H73" i="12"/>
  <c r="G46" i="12"/>
  <c r="G66" i="12"/>
  <c r="G80" i="9"/>
  <c r="G15" i="9"/>
  <c r="N5" i="9"/>
  <c r="G82" i="9"/>
  <c r="D43" i="12"/>
  <c r="D22" i="9"/>
  <c r="F15" i="8"/>
  <c r="D29" i="12"/>
  <c r="E39" i="8"/>
  <c r="H48" i="8"/>
  <c r="D81" i="9"/>
  <c r="H25" i="10"/>
  <c r="C70" i="12"/>
  <c r="C25" i="12"/>
  <c r="F22" i="10"/>
  <c r="F43" i="9"/>
  <c r="E77" i="12"/>
  <c r="H26" i="12"/>
  <c r="C43" i="12"/>
  <c r="H31" i="9"/>
  <c r="G63" i="9"/>
  <c r="G66" i="11"/>
  <c r="F77" i="11"/>
  <c r="H82" i="8"/>
  <c r="G64" i="12"/>
  <c r="G45" i="8"/>
  <c r="C55" i="9"/>
  <c r="F26" i="10"/>
  <c r="F77" i="10"/>
  <c r="E54" i="10"/>
  <c r="E47" i="8"/>
  <c r="F81" i="9"/>
  <c r="E34" i="11"/>
  <c r="D70" i="11"/>
  <c r="F27" i="9"/>
  <c r="C45" i="9"/>
  <c r="G81" i="10"/>
  <c r="C77" i="10"/>
  <c r="G62" i="12"/>
  <c r="F64" i="9"/>
  <c r="D69" i="9"/>
  <c r="F31" i="9"/>
  <c r="G18" i="8"/>
  <c r="G82" i="12"/>
  <c r="H71" i="9"/>
  <c r="E56" i="10"/>
  <c r="F30" i="12"/>
  <c r="D73" i="8"/>
  <c r="C68" i="10"/>
  <c r="R5" i="9"/>
  <c r="G34" i="9"/>
  <c r="G77" i="8"/>
  <c r="C41" i="1"/>
  <c r="H51" i="12"/>
  <c r="H40" i="12"/>
  <c r="E46" i="12"/>
  <c r="C73" i="9"/>
  <c r="G61" i="11"/>
  <c r="C70" i="10"/>
  <c r="G43" i="8"/>
  <c r="C45" i="11"/>
  <c r="O5" i="8"/>
  <c r="S5" i="11"/>
  <c r="H39" i="12"/>
  <c r="H81" i="12"/>
  <c r="G43" i="12"/>
  <c r="U5" i="9"/>
  <c r="H46" i="9"/>
  <c r="H72" i="9"/>
  <c r="D50" i="10"/>
  <c r="D57" i="12"/>
  <c r="F60" i="10"/>
  <c r="E79" i="8"/>
  <c r="E20" i="8"/>
  <c r="H73" i="8"/>
  <c r="D38" i="12"/>
  <c r="C27" i="9"/>
  <c r="F82" i="12"/>
  <c r="F76" i="10"/>
  <c r="C25" i="11"/>
  <c r="H48" i="10"/>
  <c r="C80" i="1"/>
  <c r="H59" i="12"/>
  <c r="E43" i="9"/>
  <c r="C54" i="9"/>
  <c r="H56" i="10"/>
  <c r="F24" i="8"/>
  <c r="G74" i="9"/>
  <c r="R5" i="11"/>
  <c r="C43" i="11"/>
  <c r="G70" i="10"/>
  <c r="G16" i="10"/>
  <c r="G43" i="9"/>
  <c r="G75" i="9"/>
  <c r="D78" i="9"/>
  <c r="H44" i="12"/>
  <c r="C33" i="8"/>
  <c r="H16" i="10"/>
  <c r="H19" i="12"/>
  <c r="C68" i="12"/>
  <c r="D33" i="9"/>
  <c r="C77" i="12"/>
  <c r="G76" i="10"/>
  <c r="F60" i="11"/>
  <c r="G33" i="8"/>
  <c r="H21" i="8"/>
  <c r="H33" i="11"/>
  <c r="H29" i="12"/>
  <c r="H82" i="12"/>
  <c r="H54" i="12"/>
  <c r="H26" i="9"/>
  <c r="G23" i="9"/>
  <c r="G67" i="9"/>
  <c r="F25" i="9"/>
  <c r="E78" i="9"/>
  <c r="F20" i="8"/>
  <c r="F30" i="11"/>
  <c r="C57" i="8"/>
  <c r="G15" i="11"/>
  <c r="H54" i="11"/>
  <c r="F65" i="8"/>
  <c r="F82" i="11"/>
  <c r="G36" i="10"/>
  <c r="C66" i="1"/>
  <c r="C16" i="9"/>
  <c r="G17" i="8"/>
  <c r="H30" i="10"/>
  <c r="G58" i="9"/>
  <c r="C17" i="10"/>
  <c r="H59" i="8"/>
  <c r="D35" i="8"/>
  <c r="G22" i="10"/>
  <c r="H76" i="11"/>
  <c r="H77" i="12"/>
  <c r="U5" i="11"/>
  <c r="C42" i="1"/>
  <c r="C20" i="11"/>
  <c r="E21" i="11"/>
  <c r="H55" i="10"/>
  <c r="F46" i="10"/>
  <c r="G77" i="12"/>
  <c r="H63" i="12"/>
  <c r="G72" i="12"/>
  <c r="H77" i="9"/>
  <c r="H50" i="9"/>
  <c r="C16" i="8"/>
  <c r="C39" i="9"/>
  <c r="D80" i="10"/>
  <c r="F19" i="11"/>
  <c r="E29" i="10"/>
  <c r="G38" i="12"/>
  <c r="G34" i="10"/>
  <c r="H58" i="8"/>
  <c r="C28" i="12"/>
  <c r="C42" i="10"/>
  <c r="D56" i="9"/>
  <c r="H66" i="12"/>
  <c r="F66" i="8"/>
  <c r="P5" i="12"/>
  <c r="D58" i="10"/>
  <c r="H69" i="12"/>
  <c r="E61" i="8"/>
  <c r="H72" i="12"/>
  <c r="O5" i="9"/>
  <c r="H52" i="9"/>
  <c r="F72" i="12"/>
  <c r="H52" i="8"/>
  <c r="E30" i="11"/>
  <c r="D66" i="10"/>
  <c r="H65" i="8"/>
  <c r="F55" i="10"/>
  <c r="C73" i="8"/>
  <c r="H59" i="10"/>
  <c r="G80" i="8"/>
  <c r="H57" i="12"/>
  <c r="H59" i="9"/>
  <c r="E62" i="9"/>
  <c r="D69" i="11"/>
  <c r="D25" i="8"/>
  <c r="F57" i="11"/>
  <c r="G57" i="12"/>
  <c r="G36" i="8"/>
  <c r="H49" i="9"/>
  <c r="H42" i="10"/>
  <c r="G55" i="10"/>
  <c r="G48" i="11"/>
  <c r="H68" i="12"/>
  <c r="H67" i="9"/>
  <c r="F64" i="8"/>
  <c r="C71" i="11"/>
  <c r="G82" i="10"/>
  <c r="H28" i="9"/>
  <c r="G79" i="9"/>
  <c r="H21" i="10"/>
  <c r="G80" i="12"/>
  <c r="D37" i="9"/>
  <c r="D19" i="12"/>
  <c r="E21" i="10"/>
  <c r="F34" i="8"/>
  <c r="F43" i="11"/>
  <c r="H60" i="12"/>
  <c r="D43" i="9"/>
  <c r="C60" i="12"/>
  <c r="F80" i="12"/>
  <c r="E27" i="11"/>
  <c r="D56" i="11"/>
  <c r="G68" i="12"/>
  <c r="C42" i="12"/>
  <c r="H34" i="12"/>
  <c r="F19" i="8"/>
  <c r="H49" i="12"/>
  <c r="G55" i="9"/>
  <c r="G59" i="9"/>
  <c r="E32" i="12"/>
  <c r="C16" i="12"/>
  <c r="F56" i="10"/>
  <c r="G53" i="12"/>
  <c r="E27" i="8"/>
  <c r="E82" i="10"/>
  <c r="G46" i="11"/>
  <c r="F52" i="12"/>
  <c r="C32" i="12"/>
  <c r="H32" i="12"/>
  <c r="H17" i="9"/>
  <c r="H30" i="9"/>
  <c r="C35" i="10"/>
  <c r="E28" i="8"/>
  <c r="D80" i="9"/>
  <c r="E40" i="10"/>
  <c r="G63" i="12"/>
  <c r="F22" i="11"/>
  <c r="E75" i="9"/>
  <c r="H43" i="10"/>
  <c r="E53" i="8"/>
  <c r="G71" i="12"/>
  <c r="G65" i="9"/>
  <c r="G56" i="9"/>
  <c r="H28" i="8"/>
  <c r="D60" i="9"/>
  <c r="G28" i="9"/>
  <c r="H42" i="11"/>
  <c r="G31" i="9"/>
  <c r="D35" i="11"/>
  <c r="D73" i="9"/>
  <c r="G63" i="10"/>
  <c r="E45" i="8"/>
  <c r="G54" i="12"/>
  <c r="H75" i="9"/>
  <c r="G56" i="11"/>
  <c r="H65" i="11"/>
  <c r="H49" i="11"/>
  <c r="G54" i="11"/>
  <c r="G20" i="11"/>
  <c r="H68" i="11"/>
  <c r="H28" i="11"/>
  <c r="H69" i="11"/>
  <c r="H47" i="11"/>
  <c r="G72" i="8"/>
  <c r="G73" i="8"/>
  <c r="G79" i="8"/>
  <c r="G35" i="8"/>
  <c r="H16" i="8"/>
  <c r="H39" i="8"/>
  <c r="H37" i="8"/>
  <c r="H35" i="8"/>
  <c r="G71" i="8"/>
  <c r="G65" i="8"/>
  <c r="H34" i="8"/>
  <c r="H27" i="8"/>
  <c r="G82" i="8"/>
  <c r="G38" i="8"/>
  <c r="G31" i="8"/>
  <c r="H25" i="8"/>
  <c r="H36" i="8"/>
  <c r="H47" i="8"/>
  <c r="G63" i="8"/>
  <c r="H44" i="8"/>
  <c r="G16" i="8"/>
  <c r="T5" i="8"/>
  <c r="G39" i="8"/>
  <c r="H18" i="8"/>
  <c r="H46" i="8"/>
  <c r="G26" i="8"/>
  <c r="S5" i="8"/>
  <c r="G46" i="8"/>
  <c r="G78" i="8"/>
  <c r="H26" i="10"/>
  <c r="G71" i="10"/>
  <c r="H31" i="10"/>
  <c r="G58" i="10"/>
  <c r="H58" i="10"/>
  <c r="G80" i="10"/>
  <c r="P5" i="10"/>
  <c r="G28" i="10"/>
  <c r="H36" i="10"/>
  <c r="H20" i="10"/>
  <c r="H37" i="10"/>
  <c r="H64" i="10"/>
  <c r="H82" i="10"/>
  <c r="G26" i="10"/>
  <c r="G52" i="10"/>
  <c r="G75" i="10"/>
  <c r="H35" i="10"/>
  <c r="G53" i="10"/>
  <c r="G23" i="10"/>
  <c r="G65" i="10"/>
  <c r="G50" i="10"/>
  <c r="H73" i="10"/>
  <c r="H18" i="10"/>
  <c r="G59" i="10"/>
  <c r="G33" i="10"/>
  <c r="H62" i="10"/>
  <c r="H70" i="10"/>
  <c r="H74" i="10"/>
  <c r="G24" i="10"/>
  <c r="H32" i="10"/>
  <c r="G46" i="10"/>
  <c r="H79" i="10"/>
  <c r="N5" i="10"/>
  <c r="G27" i="10"/>
  <c r="H78" i="10"/>
  <c r="G39" i="10"/>
  <c r="G67" i="10"/>
  <c r="G42" i="10"/>
  <c r="G74" i="10"/>
  <c r="G66" i="10"/>
  <c r="G49" i="10"/>
  <c r="G30" i="10"/>
  <c r="G40" i="10"/>
  <c r="G64" i="10"/>
  <c r="H28" i="10"/>
  <c r="H41" i="10"/>
  <c r="H80" i="10"/>
  <c r="G45" i="10"/>
  <c r="G61" i="10"/>
  <c r="G78" i="10"/>
  <c r="G43" i="10"/>
  <c r="H47" i="10"/>
  <c r="G41" i="10"/>
  <c r="H75" i="10"/>
  <c r="H66" i="10"/>
  <c r="G72" i="10"/>
  <c r="H19" i="10"/>
  <c r="G21" i="10"/>
  <c r="S5" i="10"/>
  <c r="G77" i="10"/>
  <c r="H71" i="10"/>
  <c r="H49" i="10"/>
  <c r="H38" i="10"/>
  <c r="G79" i="10"/>
  <c r="H76" i="10"/>
  <c r="G51" i="10"/>
  <c r="H60" i="10"/>
  <c r="G31" i="10"/>
  <c r="H27" i="10"/>
  <c r="G68" i="10"/>
  <c r="Q5" i="10"/>
  <c r="H67" i="10"/>
  <c r="H81" i="10"/>
  <c r="H52" i="10"/>
  <c r="H51" i="10"/>
  <c r="A5" i="7" l="1"/>
  <c r="A8" i="7"/>
  <c r="A6" i="7"/>
  <c r="A7" i="7"/>
  <c r="A9" i="7"/>
  <c r="M24" i="12"/>
  <c r="I33" i="12"/>
  <c r="I43" i="12"/>
  <c r="I25" i="12"/>
  <c r="I60" i="12"/>
  <c r="I27" i="12"/>
  <c r="I50" i="12"/>
  <c r="I39" i="12"/>
  <c r="M36" i="12"/>
  <c r="I37" i="12"/>
  <c r="I59" i="12"/>
  <c r="M82" i="12"/>
  <c r="I36" i="12"/>
  <c r="M32" i="12"/>
  <c r="I30" i="12"/>
  <c r="M22" i="12"/>
  <c r="I23" i="12"/>
  <c r="I41" i="12"/>
  <c r="I45" i="12"/>
  <c r="I51" i="12"/>
  <c r="I78" i="12"/>
  <c r="I22" i="12"/>
  <c r="I31" i="12"/>
  <c r="I35" i="12"/>
  <c r="M38" i="12"/>
  <c r="I62" i="12"/>
  <c r="I75" i="12"/>
  <c r="I19" i="12"/>
  <c r="I20" i="12"/>
  <c r="I21" i="12"/>
  <c r="I38" i="12"/>
  <c r="M67" i="12"/>
  <c r="B11" i="12"/>
  <c r="I15" i="12"/>
  <c r="I17" i="12"/>
  <c r="I47" i="12"/>
  <c r="I55" i="12"/>
  <c r="M57" i="12"/>
  <c r="I28" i="12"/>
  <c r="I71" i="12"/>
  <c r="I76" i="12"/>
  <c r="I29" i="12"/>
  <c r="I66" i="12"/>
  <c r="I67" i="12"/>
  <c r="I82" i="12"/>
  <c r="I18" i="12"/>
  <c r="I26" i="12"/>
  <c r="I34" i="12"/>
  <c r="I42" i="12"/>
  <c r="I44" i="12"/>
  <c r="I49" i="12"/>
  <c r="I64" i="12"/>
  <c r="I80" i="12"/>
  <c r="I16" i="12"/>
  <c r="M23" i="12"/>
  <c r="I24" i="12"/>
  <c r="M31" i="12"/>
  <c r="I32" i="12"/>
  <c r="M39" i="12"/>
  <c r="I40" i="12"/>
  <c r="I63" i="12"/>
  <c r="M71" i="12"/>
  <c r="I79" i="12"/>
  <c r="I56" i="12"/>
  <c r="I58" i="12"/>
  <c r="I72" i="12"/>
  <c r="I74" i="12"/>
  <c r="I46" i="12"/>
  <c r="I52" i="12"/>
  <c r="I54" i="12"/>
  <c r="I68" i="12"/>
  <c r="I70" i="12"/>
  <c r="M47" i="12"/>
  <c r="I48" i="12"/>
  <c r="I53" i="12"/>
  <c r="I57" i="12"/>
  <c r="I61" i="12"/>
  <c r="I65" i="12"/>
  <c r="I69" i="12"/>
  <c r="I73" i="12"/>
  <c r="I77" i="12"/>
  <c r="I81" i="12"/>
  <c r="M49" i="12"/>
  <c r="M70" i="12"/>
  <c r="M68" i="12"/>
  <c r="M54" i="12"/>
  <c r="M52" i="12"/>
  <c r="M48" i="12"/>
  <c r="M46" i="12"/>
  <c r="M74" i="12"/>
  <c r="M72" i="12"/>
  <c r="M58" i="12"/>
  <c r="M56" i="12"/>
  <c r="M78" i="12"/>
  <c r="M69" i="12"/>
  <c r="M62" i="12"/>
  <c r="M53" i="12"/>
  <c r="M41" i="12"/>
  <c r="M33" i="12"/>
  <c r="M25" i="12"/>
  <c r="M17" i="12"/>
  <c r="M79" i="12"/>
  <c r="M63" i="12"/>
  <c r="M45" i="12"/>
  <c r="M35" i="12"/>
  <c r="M27" i="12"/>
  <c r="M19" i="12"/>
  <c r="M60" i="12"/>
  <c r="M55" i="12"/>
  <c r="M30" i="12"/>
  <c r="M66" i="12"/>
  <c r="M44" i="12"/>
  <c r="M29" i="12"/>
  <c r="M16" i="12"/>
  <c r="M20" i="12"/>
  <c r="M21" i="12"/>
  <c r="M43" i="12"/>
  <c r="M50" i="12"/>
  <c r="M80" i="12"/>
  <c r="M15" i="12"/>
  <c r="M18" i="12"/>
  <c r="M28" i="12"/>
  <c r="M40" i="12"/>
  <c r="M59" i="12"/>
  <c r="M61" i="12"/>
  <c r="M76" i="12"/>
  <c r="M77" i="12"/>
  <c r="M81" i="12"/>
  <c r="M26" i="12"/>
  <c r="M34" i="12"/>
  <c r="M37" i="12"/>
  <c r="M51" i="12"/>
  <c r="M64" i="12"/>
  <c r="M75" i="12"/>
  <c r="M42" i="12"/>
  <c r="M65" i="12"/>
  <c r="M73" i="12"/>
  <c r="I24" i="11"/>
  <c r="I37" i="11"/>
  <c r="I21" i="11"/>
  <c r="M34" i="11"/>
  <c r="M22" i="11"/>
  <c r="M32" i="11"/>
  <c r="I52" i="11"/>
  <c r="I57" i="11"/>
  <c r="I35" i="11"/>
  <c r="I39" i="11"/>
  <c r="I62" i="11"/>
  <c r="I47" i="11"/>
  <c r="I55" i="11"/>
  <c r="I69" i="11"/>
  <c r="I71" i="11"/>
  <c r="I15" i="11"/>
  <c r="M30" i="11"/>
  <c r="I33" i="11"/>
  <c r="I46" i="11"/>
  <c r="I48" i="11"/>
  <c r="I18" i="11"/>
  <c r="M28" i="11"/>
  <c r="I31" i="11"/>
  <c r="M36" i="11"/>
  <c r="I68" i="11"/>
  <c r="I63" i="11"/>
  <c r="I66" i="11"/>
  <c r="I17" i="11"/>
  <c r="I19" i="11"/>
  <c r="I34" i="11"/>
  <c r="M39" i="11"/>
  <c r="I77" i="11"/>
  <c r="I22" i="11"/>
  <c r="I32" i="11"/>
  <c r="I40" i="11"/>
  <c r="I78" i="11"/>
  <c r="M15" i="11"/>
  <c r="I42" i="11"/>
  <c r="I50" i="11"/>
  <c r="I49" i="11"/>
  <c r="I26" i="11"/>
  <c r="I38" i="11"/>
  <c r="I51" i="11"/>
  <c r="I59" i="11"/>
  <c r="I64" i="11"/>
  <c r="I73" i="11"/>
  <c r="B11" i="11"/>
  <c r="M47" i="11"/>
  <c r="I79" i="11"/>
  <c r="I76" i="11"/>
  <c r="I16" i="11"/>
  <c r="M26" i="11"/>
  <c r="I30" i="11"/>
  <c r="M38" i="11"/>
  <c r="I45" i="11"/>
  <c r="I23" i="11"/>
  <c r="I25" i="11"/>
  <c r="I27" i="11"/>
  <c r="M16" i="11"/>
  <c r="I29" i="11"/>
  <c r="M31" i="11"/>
  <c r="M33" i="11"/>
  <c r="M50" i="11"/>
  <c r="I53" i="11"/>
  <c r="I58" i="11"/>
  <c r="I61" i="11"/>
  <c r="I82" i="11"/>
  <c r="I56" i="11"/>
  <c r="I67" i="11"/>
  <c r="I81" i="11"/>
  <c r="M19" i="11"/>
  <c r="I20" i="11"/>
  <c r="I28" i="11"/>
  <c r="I36" i="11"/>
  <c r="M48" i="11"/>
  <c r="I65" i="11"/>
  <c r="I72" i="11"/>
  <c r="I41" i="11"/>
  <c r="I43" i="11"/>
  <c r="I54" i="11"/>
  <c r="I70" i="11"/>
  <c r="I80" i="11"/>
  <c r="I44" i="11"/>
  <c r="I60" i="11"/>
  <c r="I74" i="11"/>
  <c r="I75" i="11"/>
  <c r="M51" i="11"/>
  <c r="M59" i="11"/>
  <c r="M63" i="11"/>
  <c r="M67" i="11"/>
  <c r="M75" i="11"/>
  <c r="M65" i="11"/>
  <c r="M81" i="11"/>
  <c r="M20" i="11"/>
  <c r="M24" i="11"/>
  <c r="M40" i="11"/>
  <c r="M42" i="11"/>
  <c r="M53" i="11"/>
  <c r="M69" i="11"/>
  <c r="M71" i="11"/>
  <c r="M17" i="11"/>
  <c r="M18" i="11"/>
  <c r="M35" i="11"/>
  <c r="M46" i="11"/>
  <c r="M54" i="11"/>
  <c r="M58" i="11"/>
  <c r="M62" i="11"/>
  <c r="M44" i="11"/>
  <c r="M57" i="11"/>
  <c r="M82" i="11"/>
  <c r="M78" i="11"/>
  <c r="M74" i="11"/>
  <c r="M70" i="11"/>
  <c r="M66" i="11"/>
  <c r="M80" i="11"/>
  <c r="M76" i="11"/>
  <c r="M72" i="11"/>
  <c r="M68" i="11"/>
  <c r="M64" i="11"/>
  <c r="M60" i="11"/>
  <c r="M56" i="11"/>
  <c r="M52" i="11"/>
  <c r="M77" i="11"/>
  <c r="M45" i="11"/>
  <c r="M55" i="11"/>
  <c r="M43" i="11"/>
  <c r="M41" i="11"/>
  <c r="M79" i="11"/>
  <c r="M61" i="11"/>
  <c r="M37" i="11"/>
  <c r="M29" i="11"/>
  <c r="M21" i="11"/>
  <c r="M73" i="11"/>
  <c r="M49" i="11"/>
  <c r="M27" i="11"/>
  <c r="M25" i="11"/>
  <c r="M23" i="11"/>
  <c r="I21" i="10"/>
  <c r="I37" i="10"/>
  <c r="I52" i="10"/>
  <c r="I62" i="10"/>
  <c r="I79" i="10"/>
  <c r="I22" i="10"/>
  <c r="I58" i="10"/>
  <c r="I18" i="10"/>
  <c r="I31" i="10"/>
  <c r="I59" i="10"/>
  <c r="I24" i="10"/>
  <c r="I33" i="10"/>
  <c r="I42" i="10"/>
  <c r="I36" i="10"/>
  <c r="I40" i="10"/>
  <c r="I41" i="10"/>
  <c r="B11" i="10"/>
  <c r="I32" i="10"/>
  <c r="I51" i="10"/>
  <c r="I63" i="10"/>
  <c r="I16" i="10"/>
  <c r="I19" i="10"/>
  <c r="I48" i="10"/>
  <c r="I15" i="10"/>
  <c r="I50" i="10"/>
  <c r="I64" i="10"/>
  <c r="I67" i="10"/>
  <c r="I17" i="10"/>
  <c r="I38" i="10"/>
  <c r="I56" i="10"/>
  <c r="I23" i="10"/>
  <c r="I25" i="10"/>
  <c r="I27" i="10"/>
  <c r="I44" i="10"/>
  <c r="I29" i="10"/>
  <c r="I34" i="10"/>
  <c r="I45" i="10"/>
  <c r="I46" i="10"/>
  <c r="I55" i="10"/>
  <c r="I66" i="10"/>
  <c r="I68" i="10"/>
  <c r="I26" i="10"/>
  <c r="I30" i="10"/>
  <c r="I35" i="10"/>
  <c r="I54" i="10"/>
  <c r="I60" i="10"/>
  <c r="I78" i="10"/>
  <c r="I20" i="10"/>
  <c r="I28" i="10"/>
  <c r="I70" i="10"/>
  <c r="I71" i="10"/>
  <c r="I72" i="10"/>
  <c r="I82" i="10"/>
  <c r="I39" i="10"/>
  <c r="I43" i="10"/>
  <c r="I47" i="10"/>
  <c r="I74" i="10"/>
  <c r="I75" i="10"/>
  <c r="I49" i="10"/>
  <c r="I53" i="10"/>
  <c r="I57" i="10"/>
  <c r="I61" i="10"/>
  <c r="I65" i="10"/>
  <c r="I69" i="10"/>
  <c r="I73" i="10"/>
  <c r="I77" i="10"/>
  <c r="I81" i="10"/>
  <c r="I76" i="10"/>
  <c r="I80" i="10"/>
  <c r="M19" i="10"/>
  <c r="M38" i="10"/>
  <c r="M39" i="10"/>
  <c r="M67" i="10"/>
  <c r="M16" i="10"/>
  <c r="M69" i="10"/>
  <c r="M82" i="10"/>
  <c r="M78" i="10"/>
  <c r="M74" i="10"/>
  <c r="M70" i="10"/>
  <c r="M66" i="10"/>
  <c r="M62" i="10"/>
  <c r="M58" i="10"/>
  <c r="M54" i="10"/>
  <c r="M50" i="10"/>
  <c r="M57" i="10"/>
  <c r="M56" i="10"/>
  <c r="M55" i="10"/>
  <c r="M79" i="10"/>
  <c r="M53" i="10"/>
  <c r="M52" i="10"/>
  <c r="M51" i="10"/>
  <c r="M45" i="10"/>
  <c r="M41" i="10"/>
  <c r="M37" i="10"/>
  <c r="M33" i="10"/>
  <c r="M29" i="10"/>
  <c r="M21" i="10"/>
  <c r="M80" i="10"/>
  <c r="M73" i="10"/>
  <c r="M72" i="10"/>
  <c r="M71" i="10"/>
  <c r="M64" i="10"/>
  <c r="M59" i="10"/>
  <c r="M40" i="10"/>
  <c r="M35" i="10"/>
  <c r="M30" i="10"/>
  <c r="M28" i="10"/>
  <c r="M26" i="10"/>
  <c r="M81" i="10"/>
  <c r="M76" i="10"/>
  <c r="M60" i="10"/>
  <c r="M34" i="10"/>
  <c r="M65" i="10"/>
  <c r="M63" i="10"/>
  <c r="M49" i="10"/>
  <c r="M47" i="10"/>
  <c r="M46" i="10"/>
  <c r="M27" i="10"/>
  <c r="M25" i="10"/>
  <c r="M23" i="10"/>
  <c r="M75" i="10"/>
  <c r="M61" i="10"/>
  <c r="M48" i="10"/>
  <c r="M42" i="10"/>
  <c r="M24" i="10"/>
  <c r="M20" i="10"/>
  <c r="M18" i="10"/>
  <c r="M77" i="10"/>
  <c r="M36" i="10"/>
  <c r="M22" i="10"/>
  <c r="M68" i="10"/>
  <c r="M43" i="10"/>
  <c r="M15" i="10"/>
  <c r="M17" i="10"/>
  <c r="M31" i="10"/>
  <c r="M32" i="10"/>
  <c r="M44" i="10"/>
  <c r="I32" i="9"/>
  <c r="I34" i="9"/>
  <c r="I23" i="9"/>
  <c r="I33" i="9"/>
  <c r="I16" i="9"/>
  <c r="I59" i="9"/>
  <c r="I70" i="9"/>
  <c r="I19" i="9"/>
  <c r="I27" i="9"/>
  <c r="I82" i="9"/>
  <c r="B11" i="9"/>
  <c r="I21" i="9"/>
  <c r="I44" i="9"/>
  <c r="I54" i="9"/>
  <c r="I61" i="9"/>
  <c r="I46" i="9"/>
  <c r="I55" i="9"/>
  <c r="I26" i="9"/>
  <c r="I28" i="9"/>
  <c r="I37" i="9"/>
  <c r="I45" i="9"/>
  <c r="M60" i="9"/>
  <c r="M63" i="9"/>
  <c r="I18" i="9"/>
  <c r="I43" i="9"/>
  <c r="I57" i="9"/>
  <c r="I62" i="9"/>
  <c r="I22" i="9"/>
  <c r="I74" i="9"/>
  <c r="I15" i="9"/>
  <c r="I29" i="9"/>
  <c r="I30" i="9"/>
  <c r="I36" i="9"/>
  <c r="I63" i="9"/>
  <c r="I69" i="9"/>
  <c r="I75" i="9"/>
  <c r="I20" i="9"/>
  <c r="I24" i="9"/>
  <c r="I47" i="9"/>
  <c r="I78" i="9"/>
  <c r="I79" i="9"/>
  <c r="I17" i="9"/>
  <c r="I25" i="9"/>
  <c r="I31" i="9"/>
  <c r="I35" i="9"/>
  <c r="I39" i="9"/>
  <c r="I40" i="9"/>
  <c r="I41" i="9"/>
  <c r="I49" i="9"/>
  <c r="I50" i="9"/>
  <c r="I38" i="9"/>
  <c r="I42" i="9"/>
  <c r="I51" i="9"/>
  <c r="I53" i="9"/>
  <c r="I65" i="9"/>
  <c r="I66" i="9"/>
  <c r="I67" i="9"/>
  <c r="I58" i="9"/>
  <c r="I71" i="9"/>
  <c r="I73" i="9"/>
  <c r="I77" i="9"/>
  <c r="I81" i="9"/>
  <c r="I48" i="9"/>
  <c r="I52" i="9"/>
  <c r="I56" i="9"/>
  <c r="I60" i="9"/>
  <c r="I64" i="9"/>
  <c r="I68" i="9"/>
  <c r="I72" i="9"/>
  <c r="I76" i="9"/>
  <c r="I80" i="9"/>
  <c r="M81" i="9"/>
  <c r="M77" i="9"/>
  <c r="M73" i="9"/>
  <c r="M69" i="9"/>
  <c r="M65" i="9"/>
  <c r="M61" i="9"/>
  <c r="M79" i="9"/>
  <c r="M58" i="9"/>
  <c r="M56" i="9"/>
  <c r="M42" i="9"/>
  <c r="M38" i="9"/>
  <c r="M75" i="9"/>
  <c r="M53" i="9"/>
  <c r="M51" i="9"/>
  <c r="M64" i="9"/>
  <c r="M57" i="9"/>
  <c r="M26" i="9"/>
  <c r="M18" i="9"/>
  <c r="M70" i="9"/>
  <c r="M48" i="9"/>
  <c r="M47" i="9"/>
  <c r="M41" i="9"/>
  <c r="M40" i="9"/>
  <c r="M39" i="9"/>
  <c r="M36" i="9"/>
  <c r="M32" i="9"/>
  <c r="M27" i="9"/>
  <c r="M68" i="9"/>
  <c r="M46" i="9"/>
  <c r="M82" i="9"/>
  <c r="M54" i="9"/>
  <c r="M22" i="9"/>
  <c r="M37" i="9"/>
  <c r="M76" i="9"/>
  <c r="M17" i="9"/>
  <c r="M15" i="9"/>
  <c r="M71" i="9"/>
  <c r="M28" i="9"/>
  <c r="M24" i="9"/>
  <c r="M72" i="9"/>
  <c r="M67" i="9"/>
  <c r="M59" i="9"/>
  <c r="M50" i="9"/>
  <c r="M44" i="9"/>
  <c r="M31" i="9"/>
  <c r="M30" i="9"/>
  <c r="M29" i="9"/>
  <c r="M20" i="9"/>
  <c r="M80" i="9"/>
  <c r="M66" i="9"/>
  <c r="M45" i="9"/>
  <c r="M19" i="9"/>
  <c r="M16" i="9"/>
  <c r="M74" i="9"/>
  <c r="M55" i="9"/>
  <c r="M25" i="9"/>
  <c r="M49" i="9"/>
  <c r="M78" i="9"/>
  <c r="M62" i="9"/>
  <c r="M52" i="9"/>
  <c r="M23" i="9"/>
  <c r="M43" i="9"/>
  <c r="M35" i="9"/>
  <c r="M34" i="9"/>
  <c r="M33" i="9"/>
  <c r="M21" i="9"/>
  <c r="M21" i="8"/>
  <c r="I78" i="8"/>
  <c r="I20" i="8"/>
  <c r="I47" i="8"/>
  <c r="M30" i="8"/>
  <c r="I35" i="8"/>
  <c r="I55" i="8"/>
  <c r="M15" i="8"/>
  <c r="M17" i="8"/>
  <c r="I50" i="8"/>
  <c r="M26" i="8"/>
  <c r="I56" i="8"/>
  <c r="I24" i="8"/>
  <c r="I26" i="8"/>
  <c r="I32" i="8"/>
  <c r="I34" i="8"/>
  <c r="M19" i="8"/>
  <c r="I28" i="8"/>
  <c r="I19" i="8"/>
  <c r="M25" i="8"/>
  <c r="I75" i="8"/>
  <c r="I81" i="8"/>
  <c r="I25" i="8"/>
  <c r="I43" i="8"/>
  <c r="M71" i="8"/>
  <c r="I18" i="8"/>
  <c r="M27" i="8"/>
  <c r="M29" i="8"/>
  <c r="I31" i="8"/>
  <c r="I74" i="8"/>
  <c r="I76" i="8"/>
  <c r="B11" i="8"/>
  <c r="I16" i="8"/>
  <c r="I22" i="8"/>
  <c r="I27" i="8"/>
  <c r="I54" i="8"/>
  <c r="I77" i="8"/>
  <c r="I62" i="8"/>
  <c r="I17" i="8"/>
  <c r="M18" i="8"/>
  <c r="M23" i="8"/>
  <c r="I82" i="8"/>
  <c r="I44" i="8"/>
  <c r="I52" i="8"/>
  <c r="M63" i="8"/>
  <c r="I73" i="8"/>
  <c r="I80" i="8"/>
  <c r="I15" i="8"/>
  <c r="I23" i="8"/>
  <c r="I30" i="8"/>
  <c r="I33" i="8"/>
  <c r="I38" i="8"/>
  <c r="M41" i="8"/>
  <c r="M42" i="8"/>
  <c r="I63" i="8"/>
  <c r="M20" i="8"/>
  <c r="I21" i="8"/>
  <c r="M28" i="8"/>
  <c r="I29" i="8"/>
  <c r="M34" i="8"/>
  <c r="I36" i="8"/>
  <c r="I40" i="8"/>
  <c r="I48" i="8"/>
  <c r="I59" i="8"/>
  <c r="I64" i="8"/>
  <c r="I69" i="8"/>
  <c r="M31" i="8"/>
  <c r="I37" i="8"/>
  <c r="M45" i="8"/>
  <c r="M55" i="8"/>
  <c r="I60" i="8"/>
  <c r="I79" i="8"/>
  <c r="M35" i="8"/>
  <c r="I39" i="8"/>
  <c r="M46" i="8"/>
  <c r="I51" i="8"/>
  <c r="I57" i="8"/>
  <c r="I65" i="8"/>
  <c r="I42" i="8"/>
  <c r="I46" i="8"/>
  <c r="I53" i="8"/>
  <c r="I58" i="8"/>
  <c r="I66" i="8"/>
  <c r="I67" i="8"/>
  <c r="I68" i="8"/>
  <c r="I41" i="8"/>
  <c r="I45" i="8"/>
  <c r="I49" i="8"/>
  <c r="M54" i="8"/>
  <c r="I61" i="8"/>
  <c r="I70" i="8"/>
  <c r="I71" i="8"/>
  <c r="I72" i="8"/>
  <c r="M52" i="8"/>
  <c r="M56" i="8"/>
  <c r="M64" i="8"/>
  <c r="M80" i="8"/>
  <c r="M51" i="8"/>
  <c r="M43" i="8"/>
  <c r="M75" i="8"/>
  <c r="M16" i="8"/>
  <c r="M24" i="8"/>
  <c r="M33" i="8"/>
  <c r="M38" i="8"/>
  <c r="M40" i="8"/>
  <c r="M48" i="8"/>
  <c r="M81" i="8"/>
  <c r="M77" i="8"/>
  <c r="M73" i="8"/>
  <c r="M69" i="8"/>
  <c r="M65" i="8"/>
  <c r="M61" i="8"/>
  <c r="M57" i="8"/>
  <c r="M53" i="8"/>
  <c r="M49" i="8"/>
  <c r="M82" i="8"/>
  <c r="M78" i="8"/>
  <c r="M74" i="8"/>
  <c r="M70" i="8"/>
  <c r="M66" i="8"/>
  <c r="M62" i="8"/>
  <c r="M58" i="8"/>
  <c r="M59" i="8"/>
  <c r="M79" i="8"/>
  <c r="M76" i="8"/>
  <c r="M67" i="8"/>
  <c r="M50" i="8"/>
  <c r="M39" i="8"/>
  <c r="M36" i="8"/>
  <c r="M32" i="8"/>
  <c r="M22" i="8"/>
  <c r="M47" i="8"/>
  <c r="M60" i="8"/>
  <c r="M72" i="8"/>
  <c r="M37" i="8"/>
  <c r="M44" i="8"/>
  <c r="M68" i="8"/>
  <c r="C2" i="12"/>
  <c r="B2" i="10"/>
  <c r="A14" i="12"/>
  <c r="C2" i="9"/>
  <c r="B2" i="8"/>
  <c r="C2" i="8"/>
  <c r="A14" i="11"/>
  <c r="D14" i="11" s="1"/>
  <c r="G14" i="12"/>
  <c r="C2" i="11"/>
  <c r="F14" i="11"/>
  <c r="B2" i="9"/>
  <c r="C2" i="10"/>
  <c r="A14" i="10"/>
  <c r="E14" i="12"/>
  <c r="H14" i="11"/>
  <c r="E14" i="11"/>
  <c r="H14" i="12"/>
  <c r="B2" i="12"/>
  <c r="E14" i="10"/>
  <c r="B2" i="11"/>
  <c r="G14" i="11"/>
  <c r="A14" i="8"/>
  <c r="A14" i="9"/>
  <c r="H14" i="10"/>
  <c r="D14" i="10"/>
  <c r="F14" i="10"/>
  <c r="E14" i="8"/>
  <c r="G14" i="8"/>
  <c r="F14" i="8"/>
  <c r="D14" i="8"/>
  <c r="H14" i="9"/>
  <c r="G14" i="9"/>
  <c r="E14" i="9"/>
  <c r="F14" i="9"/>
  <c r="D14" i="9"/>
  <c r="L76" i="8" l="1"/>
  <c r="N76" i="8" s="1"/>
  <c r="J52" i="8"/>
  <c r="K52" i="8" s="1"/>
  <c r="J75" i="8"/>
  <c r="K75" i="8" s="1"/>
  <c r="J54" i="8"/>
  <c r="K54" i="8" s="1"/>
  <c r="L78" i="8"/>
  <c r="N78" i="8" s="1"/>
  <c r="L48" i="8"/>
  <c r="N48" i="8" s="1"/>
  <c r="J33" i="8"/>
  <c r="K33" i="8" s="1"/>
  <c r="J32" i="8"/>
  <c r="K32" i="8" s="1"/>
  <c r="L57" i="8"/>
  <c r="N57" i="8" s="1"/>
  <c r="L15" i="8"/>
  <c r="N15" i="8" s="1"/>
  <c r="L58" i="8"/>
  <c r="N58" i="8" s="1"/>
  <c r="J66" i="8"/>
  <c r="K66" i="8" s="1"/>
  <c r="J28" i="8"/>
  <c r="K28" i="8" s="1"/>
  <c r="L18" i="8"/>
  <c r="N18" i="8" s="1"/>
  <c r="L27" i="8"/>
  <c r="N27" i="8" s="1"/>
  <c r="L50" i="8"/>
  <c r="N50" i="8" s="1"/>
  <c r="J16" i="8"/>
  <c r="K16" i="8" s="1"/>
  <c r="L29" i="8"/>
  <c r="N29" i="8" s="1"/>
  <c r="L73" i="8"/>
  <c r="N73" i="8" s="1"/>
  <c r="B8" i="8"/>
  <c r="S6" i="8" s="1"/>
  <c r="C5" i="7"/>
  <c r="J63" i="8"/>
  <c r="K63" i="8" s="1"/>
  <c r="L45" i="8"/>
  <c r="N45" i="8" s="1"/>
  <c r="L72" i="8"/>
  <c r="N72" i="8" s="1"/>
  <c r="L46" i="8"/>
  <c r="N46" i="8" s="1"/>
  <c r="L82" i="8"/>
  <c r="N82" i="8" s="1"/>
  <c r="J64" i="8"/>
  <c r="K64" i="8" s="1"/>
  <c r="L66" i="8"/>
  <c r="N66" i="8" s="1"/>
  <c r="L21" i="8"/>
  <c r="N21" i="8" s="1"/>
  <c r="J34" i="8"/>
  <c r="K34" i="8" s="1"/>
  <c r="L38" i="8"/>
  <c r="N38" i="8" s="1"/>
  <c r="J25" i="8"/>
  <c r="K25" i="8" s="1"/>
  <c r="L32" i="8"/>
  <c r="N32" i="8" s="1"/>
  <c r="J81" i="8"/>
  <c r="K81" i="8" s="1"/>
  <c r="J35" i="8"/>
  <c r="K35" i="8" s="1"/>
  <c r="L16" i="8"/>
  <c r="N16" i="8" s="1"/>
  <c r="J15" i="8"/>
  <c r="K15" i="8" s="1"/>
  <c r="J22" i="8"/>
  <c r="K22" i="8" s="1"/>
  <c r="L80" i="8"/>
  <c r="N80" i="8" s="1"/>
  <c r="J62" i="8"/>
  <c r="K62" i="8" s="1"/>
  <c r="J44" i="8"/>
  <c r="K44" i="8" s="1"/>
  <c r="L71" i="8"/>
  <c r="N71" i="8" s="1"/>
  <c r="J45" i="8"/>
  <c r="K45" i="8" s="1"/>
  <c r="L69" i="8"/>
  <c r="N69" i="8" s="1"/>
  <c r="L61" i="8"/>
  <c r="N61" i="8" s="1"/>
  <c r="L63" i="8"/>
  <c r="N63" i="8" s="1"/>
  <c r="J19" i="8"/>
  <c r="K19" i="8" s="1"/>
  <c r="L30" i="8"/>
  <c r="N30" i="8" s="1"/>
  <c r="J36" i="8"/>
  <c r="K36" i="8" s="1"/>
  <c r="L24" i="8"/>
  <c r="N24" i="8" s="1"/>
  <c r="J24" i="8"/>
  <c r="K24" i="8" s="1"/>
  <c r="L44" i="8"/>
  <c r="N44" i="8" s="1"/>
  <c r="J26" i="8"/>
  <c r="K26" i="8" s="1"/>
  <c r="J31" i="8"/>
  <c r="K31" i="8" s="1"/>
  <c r="L67" i="8"/>
  <c r="N67" i="8" s="1"/>
  <c r="J79" i="8"/>
  <c r="K79" i="8" s="1"/>
  <c r="L59" i="8"/>
  <c r="N59" i="8" s="1"/>
  <c r="L41" i="8"/>
  <c r="N41" i="8" s="1"/>
  <c r="L70" i="8"/>
  <c r="N70" i="8" s="1"/>
  <c r="L42" i="8"/>
  <c r="N42" i="8" s="1"/>
  <c r="L64" i="8"/>
  <c r="N64" i="8" s="1"/>
  <c r="J56" i="8"/>
  <c r="K56" i="8" s="1"/>
  <c r="L53" i="8"/>
  <c r="N53" i="8" s="1"/>
  <c r="J71" i="8"/>
  <c r="K71" i="8" s="1"/>
  <c r="J29" i="8"/>
  <c r="K29" i="8" s="1"/>
  <c r="L33" i="8"/>
  <c r="N33" i="8" s="1"/>
  <c r="J20" i="8"/>
  <c r="K20" i="8" s="1"/>
  <c r="L17" i="8"/>
  <c r="N17" i="8" s="1"/>
  <c r="L37" i="8"/>
  <c r="N37" i="8" s="1"/>
  <c r="L52" i="8"/>
  <c r="N52" i="8" s="1"/>
  <c r="L22" i="8"/>
  <c r="N22" i="8" s="1"/>
  <c r="J50" i="8"/>
  <c r="K50" i="8" s="1"/>
  <c r="J78" i="8"/>
  <c r="K78" i="8" s="1"/>
  <c r="J57" i="8"/>
  <c r="K57" i="8" s="1"/>
  <c r="J40" i="8"/>
  <c r="K40" i="8" s="1"/>
  <c r="J59" i="8"/>
  <c r="K59" i="8" s="1"/>
  <c r="J41" i="8"/>
  <c r="K41" i="8" s="1"/>
  <c r="L60" i="8"/>
  <c r="N60" i="8" s="1"/>
  <c r="J38" i="8"/>
  <c r="K38" i="8" s="1"/>
  <c r="J37" i="8"/>
  <c r="K37" i="8" s="1"/>
  <c r="L65" i="8"/>
  <c r="N65" i="8" s="1"/>
  <c r="L23" i="8"/>
  <c r="N23" i="8" s="1"/>
  <c r="L77" i="8"/>
  <c r="N77" i="8" s="1"/>
  <c r="L19" i="8"/>
  <c r="N19" i="8" s="1"/>
  <c r="J72" i="8"/>
  <c r="K72" i="8" s="1"/>
  <c r="L20" i="8"/>
  <c r="N20" i="8" s="1"/>
  <c r="J46" i="8"/>
  <c r="K46" i="8" s="1"/>
  <c r="J82" i="8"/>
  <c r="K82" i="8" s="1"/>
  <c r="J61" i="8"/>
  <c r="K61" i="8" s="1"/>
  <c r="J77" i="8"/>
  <c r="K77" i="8" s="1"/>
  <c r="L54" i="8"/>
  <c r="N54" i="8" s="1"/>
  <c r="L81" i="8"/>
  <c r="N81" i="8" s="1"/>
  <c r="L56" i="8"/>
  <c r="N56" i="8" s="1"/>
  <c r="J80" i="8"/>
  <c r="K80" i="8" s="1"/>
  <c r="L55" i="8"/>
  <c r="N55" i="8" s="1"/>
  <c r="L35" i="8"/>
  <c r="N35" i="8" s="1"/>
  <c r="L34" i="8"/>
  <c r="N34" i="8" s="1"/>
  <c r="L62" i="8"/>
  <c r="N62" i="8" s="1"/>
  <c r="J21" i="8"/>
  <c r="K21" i="8" s="1"/>
  <c r="L68" i="8"/>
  <c r="N68" i="8" s="1"/>
  <c r="J69" i="8"/>
  <c r="K69" i="8" s="1"/>
  <c r="L79" i="8"/>
  <c r="N79" i="8" s="1"/>
  <c r="J17" i="8"/>
  <c r="K17" i="8" s="1"/>
  <c r="L39" i="8"/>
  <c r="N39" i="8" s="1"/>
  <c r="J51" i="8"/>
  <c r="K51" i="8" s="1"/>
  <c r="L43" i="8"/>
  <c r="N43" i="8" s="1"/>
  <c r="L75" i="8"/>
  <c r="N75" i="8" s="1"/>
  <c r="L49" i="8"/>
  <c r="N49" i="8" s="1"/>
  <c r="J74" i="8"/>
  <c r="K74" i="8" s="1"/>
  <c r="L51" i="8"/>
  <c r="N51" i="8" s="1"/>
  <c r="J68" i="8"/>
  <c r="K68" i="8" s="1"/>
  <c r="L47" i="8"/>
  <c r="N47" i="8" s="1"/>
  <c r="J76" i="8"/>
  <c r="K76" i="8" s="1"/>
  <c r="J53" i="8"/>
  <c r="K53" i="8" s="1"/>
  <c r="J65" i="8"/>
  <c r="K65" i="8" s="1"/>
  <c r="L31" i="8"/>
  <c r="N31" i="8" s="1"/>
  <c r="J55" i="8"/>
  <c r="K55" i="8" s="1"/>
  <c r="L26" i="8"/>
  <c r="N26" i="8" s="1"/>
  <c r="J70" i="8"/>
  <c r="K70" i="8" s="1"/>
  <c r="J42" i="8"/>
  <c r="K42" i="8" s="1"/>
  <c r="J43" i="8"/>
  <c r="K43" i="8" s="1"/>
  <c r="L74" i="8"/>
  <c r="N74" i="8" s="1"/>
  <c r="J48" i="8"/>
  <c r="K48" i="8" s="1"/>
  <c r="J73" i="8"/>
  <c r="K73" i="8" s="1"/>
  <c r="J49" i="8"/>
  <c r="K49" i="8" s="1"/>
  <c r="J58" i="8"/>
  <c r="K58" i="8" s="1"/>
  <c r="L40" i="8"/>
  <c r="N40" i="8" s="1"/>
  <c r="J67" i="8"/>
  <c r="K67" i="8" s="1"/>
  <c r="J27" i="8"/>
  <c r="K27" i="8" s="1"/>
  <c r="J47" i="8"/>
  <c r="K47" i="8" s="1"/>
  <c r="J39" i="8"/>
  <c r="K39" i="8" s="1"/>
  <c r="J30" i="8"/>
  <c r="K30" i="8" s="1"/>
  <c r="L36" i="8"/>
  <c r="N36" i="8" s="1"/>
  <c r="J23" i="8"/>
  <c r="K23" i="8" s="1"/>
  <c r="J60" i="8"/>
  <c r="K60" i="8" s="1"/>
  <c r="J18" i="8"/>
  <c r="K18" i="8" s="1"/>
  <c r="L28" i="8"/>
  <c r="N28" i="8" s="1"/>
  <c r="L25" i="8"/>
  <c r="N25" i="8" s="1"/>
  <c r="J68" i="12"/>
  <c r="K68" i="12" s="1"/>
  <c r="J52" i="12"/>
  <c r="K52" i="12" s="1"/>
  <c r="J45" i="12"/>
  <c r="K45" i="12" s="1"/>
  <c r="L68" i="12"/>
  <c r="N68" i="12" s="1"/>
  <c r="J30" i="12"/>
  <c r="K30" i="12" s="1"/>
  <c r="J61" i="12"/>
  <c r="K61" i="12" s="1"/>
  <c r="L26" i="12"/>
  <c r="N26" i="12" s="1"/>
  <c r="J63" i="12"/>
  <c r="K63" i="12" s="1"/>
  <c r="J74" i="12"/>
  <c r="K74" i="12" s="1"/>
  <c r="J31" i="12"/>
  <c r="K31" i="12" s="1"/>
  <c r="J29" i="12"/>
  <c r="K29" i="12" s="1"/>
  <c r="L58" i="12"/>
  <c r="N58" i="12" s="1"/>
  <c r="L17" i="12"/>
  <c r="N17" i="12" s="1"/>
  <c r="J35" i="12"/>
  <c r="K35" i="12" s="1"/>
  <c r="J27" i="12"/>
  <c r="K27" i="12" s="1"/>
  <c r="L43" i="12"/>
  <c r="N43" i="12" s="1"/>
  <c r="J23" i="12"/>
  <c r="K23" i="12" s="1"/>
  <c r="L80" i="12"/>
  <c r="N80" i="12" s="1"/>
  <c r="C9" i="7"/>
  <c r="L81" i="12"/>
  <c r="N81" i="12" s="1"/>
  <c r="L65" i="12"/>
  <c r="N65" i="12" s="1"/>
  <c r="L48" i="12"/>
  <c r="N48" i="12" s="1"/>
  <c r="J82" i="12"/>
  <c r="K82" i="12" s="1"/>
  <c r="J67" i="12"/>
  <c r="K67" i="12" s="1"/>
  <c r="L24" i="12"/>
  <c r="N24" i="12" s="1"/>
  <c r="L55" i="12"/>
  <c r="N55" i="12" s="1"/>
  <c r="J24" i="12"/>
  <c r="K24" i="12" s="1"/>
  <c r="J42" i="12"/>
  <c r="K42" i="12" s="1"/>
  <c r="L62" i="12"/>
  <c r="N62" i="12" s="1"/>
  <c r="L30" i="12"/>
  <c r="N30" i="12" s="1"/>
  <c r="J25" i="12"/>
  <c r="K25" i="12" s="1"/>
  <c r="L51" i="12"/>
  <c r="N51" i="12" s="1"/>
  <c r="J15" i="12"/>
  <c r="K15" i="12" s="1"/>
  <c r="L54" i="12"/>
  <c r="N54" i="12" s="1"/>
  <c r="J28" i="12"/>
  <c r="K28" i="12" s="1"/>
  <c r="J41" i="12"/>
  <c r="K41" i="12" s="1"/>
  <c r="L16" i="12"/>
  <c r="N16" i="12" s="1"/>
  <c r="L46" i="12"/>
  <c r="N46" i="12" s="1"/>
  <c r="L44" i="12"/>
  <c r="N44" i="12" s="1"/>
  <c r="J57" i="12"/>
  <c r="K57" i="12" s="1"/>
  <c r="L22" i="12"/>
  <c r="N22" i="12" s="1"/>
  <c r="J80" i="12"/>
  <c r="K80" i="12" s="1"/>
  <c r="J64" i="12"/>
  <c r="K64" i="12" s="1"/>
  <c r="J46" i="12"/>
  <c r="K46" i="12" s="1"/>
  <c r="L79" i="12"/>
  <c r="N79" i="12" s="1"/>
  <c r="L60" i="12"/>
  <c r="N60" i="12" s="1"/>
  <c r="J22" i="12"/>
  <c r="K22" i="12" s="1"/>
  <c r="J54" i="12"/>
  <c r="K54" i="12" s="1"/>
  <c r="L18" i="12"/>
  <c r="N18" i="12" s="1"/>
  <c r="J37" i="12"/>
  <c r="K37" i="12" s="1"/>
  <c r="J49" i="12"/>
  <c r="K49" i="12" s="1"/>
  <c r="L67" i="12"/>
  <c r="N67" i="12" s="1"/>
  <c r="J73" i="12"/>
  <c r="K73" i="12" s="1"/>
  <c r="L37" i="12"/>
  <c r="N37" i="12" s="1"/>
  <c r="J81" i="12"/>
  <c r="K81" i="12" s="1"/>
  <c r="L66" i="12"/>
  <c r="N66" i="12" s="1"/>
  <c r="L25" i="12"/>
  <c r="N25" i="12" s="1"/>
  <c r="L29" i="12"/>
  <c r="N29" i="12" s="1"/>
  <c r="L77" i="12"/>
  <c r="N77" i="12" s="1"/>
  <c r="L61" i="12"/>
  <c r="N61" i="12" s="1"/>
  <c r="L82" i="12"/>
  <c r="N82" i="12" s="1"/>
  <c r="J75" i="12"/>
  <c r="K75" i="12" s="1"/>
  <c r="L52" i="12"/>
  <c r="N52" i="12" s="1"/>
  <c r="J53" i="12"/>
  <c r="K53" i="12" s="1"/>
  <c r="J16" i="12"/>
  <c r="K16" i="12" s="1"/>
  <c r="L31" i="12"/>
  <c r="N31" i="12" s="1"/>
  <c r="J66" i="12"/>
  <c r="K66" i="12" s="1"/>
  <c r="L27" i="12"/>
  <c r="N27" i="12" s="1"/>
  <c r="L21" i="12"/>
  <c r="N21" i="12" s="1"/>
  <c r="L73" i="12"/>
  <c r="N73" i="12" s="1"/>
  <c r="L57" i="12"/>
  <c r="N57" i="12" s="1"/>
  <c r="J71" i="12"/>
  <c r="K71" i="12" s="1"/>
  <c r="J59" i="12"/>
  <c r="K59" i="12" s="1"/>
  <c r="L40" i="12"/>
  <c r="N40" i="12" s="1"/>
  <c r="L71" i="12"/>
  <c r="N71" i="12" s="1"/>
  <c r="J40" i="12"/>
  <c r="K40" i="12" s="1"/>
  <c r="L72" i="12"/>
  <c r="N72" i="12" s="1"/>
  <c r="J21" i="12"/>
  <c r="K21" i="12" s="1"/>
  <c r="L41" i="12"/>
  <c r="N41" i="12" s="1"/>
  <c r="L39" i="12"/>
  <c r="N39" i="12" s="1"/>
  <c r="J33" i="12"/>
  <c r="K33" i="12" s="1"/>
  <c r="J34" i="12"/>
  <c r="K34" i="12" s="1"/>
  <c r="L56" i="12"/>
  <c r="N56" i="12" s="1"/>
  <c r="L38" i="12"/>
  <c r="N38" i="12" s="1"/>
  <c r="J18" i="12"/>
  <c r="K18" i="12" s="1"/>
  <c r="J19" i="12"/>
  <c r="K19" i="12" s="1"/>
  <c r="B8" i="12"/>
  <c r="J72" i="12"/>
  <c r="K72" i="12" s="1"/>
  <c r="J56" i="12"/>
  <c r="K56" i="12" s="1"/>
  <c r="L59" i="12"/>
  <c r="N59" i="12" s="1"/>
  <c r="J48" i="12"/>
  <c r="K48" i="12" s="1"/>
  <c r="J38" i="12"/>
  <c r="K38" i="12" s="1"/>
  <c r="J70" i="12"/>
  <c r="K70" i="12" s="1"/>
  <c r="L34" i="12"/>
  <c r="N34" i="12" s="1"/>
  <c r="J79" i="12"/>
  <c r="K79" i="12" s="1"/>
  <c r="L15" i="12"/>
  <c r="N15" i="12" s="1"/>
  <c r="J36" i="12"/>
  <c r="K36" i="12" s="1"/>
  <c r="L36" i="12"/>
  <c r="N36" i="12" s="1"/>
  <c r="J65" i="12"/>
  <c r="K65" i="12" s="1"/>
  <c r="L28" i="12"/>
  <c r="N28" i="12" s="1"/>
  <c r="L50" i="12"/>
  <c r="N50" i="12" s="1"/>
  <c r="J50" i="12"/>
  <c r="K50" i="12" s="1"/>
  <c r="J17" i="12"/>
  <c r="K17" i="12" s="1"/>
  <c r="L23" i="12"/>
  <c r="N23" i="12" s="1"/>
  <c r="L63" i="12"/>
  <c r="N63" i="12" s="1"/>
  <c r="J78" i="12"/>
  <c r="K78" i="12" s="1"/>
  <c r="J39" i="12"/>
  <c r="K39" i="12" s="1"/>
  <c r="L20" i="12"/>
  <c r="N20" i="12" s="1"/>
  <c r="J32" i="12"/>
  <c r="K32" i="12" s="1"/>
  <c r="L76" i="12"/>
  <c r="N76" i="12" s="1"/>
  <c r="L70" i="12"/>
  <c r="N70" i="12" s="1"/>
  <c r="L64" i="12"/>
  <c r="N64" i="12" s="1"/>
  <c r="L74" i="12"/>
  <c r="N74" i="12" s="1"/>
  <c r="J43" i="12"/>
  <c r="K43" i="12" s="1"/>
  <c r="J58" i="12"/>
  <c r="K58" i="12" s="1"/>
  <c r="L53" i="12"/>
  <c r="N53" i="12" s="1"/>
  <c r="L49" i="12"/>
  <c r="N49" i="12" s="1"/>
  <c r="L75" i="12"/>
  <c r="N75" i="12" s="1"/>
  <c r="J47" i="12"/>
  <c r="K47" i="12" s="1"/>
  <c r="J76" i="12"/>
  <c r="K76" i="12" s="1"/>
  <c r="J51" i="12"/>
  <c r="K51" i="12" s="1"/>
  <c r="J26" i="12"/>
  <c r="K26" i="12" s="1"/>
  <c r="J44" i="12"/>
  <c r="K44" i="12" s="1"/>
  <c r="J20" i="12"/>
  <c r="K20" i="12" s="1"/>
  <c r="J60" i="12"/>
  <c r="K60" i="12" s="1"/>
  <c r="J69" i="12"/>
  <c r="K69" i="12" s="1"/>
  <c r="L42" i="12"/>
  <c r="N42" i="12" s="1"/>
  <c r="J55" i="12"/>
  <c r="K55" i="12" s="1"/>
  <c r="L69" i="12"/>
  <c r="N69" i="12" s="1"/>
  <c r="L32" i="12"/>
  <c r="N32" i="12" s="1"/>
  <c r="L78" i="12"/>
  <c r="N78" i="12" s="1"/>
  <c r="L19" i="12"/>
  <c r="N19" i="12" s="1"/>
  <c r="J62" i="12"/>
  <c r="K62" i="12" s="1"/>
  <c r="J77" i="12"/>
  <c r="K77" i="12" s="1"/>
  <c r="L35" i="12"/>
  <c r="N35" i="12" s="1"/>
  <c r="L45" i="12"/>
  <c r="N45" i="12" s="1"/>
  <c r="L47" i="12"/>
  <c r="N47" i="12" s="1"/>
  <c r="L33" i="12"/>
  <c r="N33" i="12" s="1"/>
  <c r="C8" i="7"/>
  <c r="L79" i="11"/>
  <c r="N79" i="11" s="1"/>
  <c r="L53" i="11"/>
  <c r="N53" i="11" s="1"/>
  <c r="L67" i="11"/>
  <c r="N67" i="11" s="1"/>
  <c r="L74" i="11"/>
  <c r="N74" i="11" s="1"/>
  <c r="L52" i="11"/>
  <c r="N52" i="11" s="1"/>
  <c r="L20" i="11"/>
  <c r="N20" i="11" s="1"/>
  <c r="J62" i="11"/>
  <c r="K62" i="11" s="1"/>
  <c r="L31" i="11"/>
  <c r="N31" i="11" s="1"/>
  <c r="J45" i="11"/>
  <c r="K45" i="11" s="1"/>
  <c r="J70" i="11"/>
  <c r="K70" i="11" s="1"/>
  <c r="L81" i="11"/>
  <c r="N81" i="11" s="1"/>
  <c r="L23" i="11"/>
  <c r="N23" i="11" s="1"/>
  <c r="J36" i="11"/>
  <c r="K36" i="11" s="1"/>
  <c r="J31" i="11"/>
  <c r="K31" i="11" s="1"/>
  <c r="L41" i="11"/>
  <c r="N41" i="11" s="1"/>
  <c r="L43" i="11"/>
  <c r="N43" i="11" s="1"/>
  <c r="J67" i="11"/>
  <c r="K67" i="11" s="1"/>
  <c r="J65" i="11"/>
  <c r="K65" i="11" s="1"/>
  <c r="L44" i="11"/>
  <c r="N44" i="11" s="1"/>
  <c r="J50" i="11"/>
  <c r="K50" i="11" s="1"/>
  <c r="J74" i="11"/>
  <c r="K74" i="11" s="1"/>
  <c r="J41" i="11"/>
  <c r="K41" i="11" s="1"/>
  <c r="J60" i="11"/>
  <c r="K60" i="11" s="1"/>
  <c r="J47" i="11"/>
  <c r="K47" i="11" s="1"/>
  <c r="L18" i="11"/>
  <c r="N18" i="11" s="1"/>
  <c r="J35" i="11"/>
  <c r="K35" i="11" s="1"/>
  <c r="L42" i="11"/>
  <c r="N42" i="11" s="1"/>
  <c r="J59" i="11"/>
  <c r="K59" i="11" s="1"/>
  <c r="J80" i="11"/>
  <c r="K80" i="11" s="1"/>
  <c r="L32" i="11"/>
  <c r="N32" i="11" s="1"/>
  <c r="L59" i="11"/>
  <c r="N59" i="11" s="1"/>
  <c r="L26" i="11"/>
  <c r="N26" i="11" s="1"/>
  <c r="J25" i="11"/>
  <c r="K25" i="11" s="1"/>
  <c r="L27" i="11"/>
  <c r="N27" i="11" s="1"/>
  <c r="L78" i="11"/>
  <c r="N78" i="11" s="1"/>
  <c r="J51" i="11"/>
  <c r="K51" i="11" s="1"/>
  <c r="J58" i="11"/>
  <c r="K58" i="11" s="1"/>
  <c r="L80" i="11"/>
  <c r="N80" i="11" s="1"/>
  <c r="L48" i="11"/>
  <c r="N48" i="11" s="1"/>
  <c r="J18" i="11"/>
  <c r="K18" i="11" s="1"/>
  <c r="L57" i="11"/>
  <c r="N57" i="11" s="1"/>
  <c r="J24" i="11"/>
  <c r="K24" i="11" s="1"/>
  <c r="J38" i="11"/>
  <c r="K38" i="11" s="1"/>
  <c r="L69" i="11"/>
  <c r="N69" i="11" s="1"/>
  <c r="J68" i="11"/>
  <c r="K68" i="11" s="1"/>
  <c r="L22" i="11"/>
  <c r="N22" i="11" s="1"/>
  <c r="J21" i="11"/>
  <c r="K21" i="11" s="1"/>
  <c r="L30" i="11"/>
  <c r="N30" i="11" s="1"/>
  <c r="J40" i="11"/>
  <c r="K40" i="11" s="1"/>
  <c r="L38" i="11"/>
  <c r="N38" i="11" s="1"/>
  <c r="L60" i="11"/>
  <c r="N60" i="11" s="1"/>
  <c r="J66" i="11"/>
  <c r="K66" i="11" s="1"/>
  <c r="J49" i="11"/>
  <c r="K49" i="11" s="1"/>
  <c r="L56" i="11"/>
  <c r="N56" i="11" s="1"/>
  <c r="L75" i="11"/>
  <c r="N75" i="11" s="1"/>
  <c r="L46" i="11"/>
  <c r="N46" i="11" s="1"/>
  <c r="L66" i="11"/>
  <c r="N66" i="11" s="1"/>
  <c r="J54" i="11"/>
  <c r="K54" i="11" s="1"/>
  <c r="J22" i="11"/>
  <c r="K22" i="11" s="1"/>
  <c r="L37" i="11"/>
  <c r="N37" i="11" s="1"/>
  <c r="J53" i="11"/>
  <c r="K53" i="11" s="1"/>
  <c r="L72" i="11"/>
  <c r="N72" i="11" s="1"/>
  <c r="L19" i="11"/>
  <c r="N19" i="11" s="1"/>
  <c r="J19" i="11"/>
  <c r="K19" i="11" s="1"/>
  <c r="L15" i="11"/>
  <c r="N15" i="11" s="1"/>
  <c r="J30" i="11"/>
  <c r="K30" i="11" s="1"/>
  <c r="L34" i="11"/>
  <c r="N34" i="11" s="1"/>
  <c r="J75" i="11"/>
  <c r="K75" i="11" s="1"/>
  <c r="J61" i="11"/>
  <c r="K61" i="11" s="1"/>
  <c r="L73" i="11"/>
  <c r="N73" i="11" s="1"/>
  <c r="L45" i="11"/>
  <c r="N45" i="11" s="1"/>
  <c r="J69" i="11"/>
  <c r="K69" i="11" s="1"/>
  <c r="J34" i="11"/>
  <c r="K34" i="11" s="1"/>
  <c r="J79" i="11"/>
  <c r="K79" i="11" s="1"/>
  <c r="J44" i="11"/>
  <c r="K44" i="11" s="1"/>
  <c r="J71" i="11"/>
  <c r="K71" i="11" s="1"/>
  <c r="J20" i="11"/>
  <c r="K20" i="11" s="1"/>
  <c r="L25" i="11"/>
  <c r="N25" i="11" s="1"/>
  <c r="J43" i="11"/>
  <c r="K43" i="11" s="1"/>
  <c r="J76" i="11"/>
  <c r="K76" i="11" s="1"/>
  <c r="J37" i="11"/>
  <c r="K37" i="11" s="1"/>
  <c r="J73" i="11"/>
  <c r="K73" i="11" s="1"/>
  <c r="J15" i="11"/>
  <c r="K15" i="11" s="1"/>
  <c r="J29" i="11"/>
  <c r="K29" i="11" s="1"/>
  <c r="J27" i="11"/>
  <c r="K27" i="11" s="1"/>
  <c r="J82" i="11"/>
  <c r="K82" i="11" s="1"/>
  <c r="L58" i="11"/>
  <c r="N58" i="11" s="1"/>
  <c r="J72" i="11"/>
  <c r="K72" i="11" s="1"/>
  <c r="J39" i="11"/>
  <c r="K39" i="11" s="1"/>
  <c r="J63" i="11"/>
  <c r="K63" i="11" s="1"/>
  <c r="L28" i="11"/>
  <c r="N28" i="11" s="1"/>
  <c r="L71" i="11"/>
  <c r="N71" i="11" s="1"/>
  <c r="L35" i="11"/>
  <c r="N35" i="11" s="1"/>
  <c r="J52" i="11"/>
  <c r="K52" i="11" s="1"/>
  <c r="L17" i="11"/>
  <c r="N17" i="11" s="1"/>
  <c r="L24" i="11"/>
  <c r="N24" i="11" s="1"/>
  <c r="J33" i="11"/>
  <c r="K33" i="11" s="1"/>
  <c r="L61" i="11"/>
  <c r="N61" i="11" s="1"/>
  <c r="J81" i="11"/>
  <c r="K81" i="11" s="1"/>
  <c r="L62" i="11"/>
  <c r="N62" i="11" s="1"/>
  <c r="J48" i="11"/>
  <c r="K48" i="11" s="1"/>
  <c r="L54" i="11"/>
  <c r="N54" i="11" s="1"/>
  <c r="J55" i="11"/>
  <c r="K55" i="11" s="1"/>
  <c r="J78" i="11"/>
  <c r="K78" i="11" s="1"/>
  <c r="J32" i="11"/>
  <c r="K32" i="11" s="1"/>
  <c r="L55" i="11"/>
  <c r="N55" i="11" s="1"/>
  <c r="L70" i="11"/>
  <c r="N70" i="11" s="1"/>
  <c r="J17" i="11"/>
  <c r="K17" i="11" s="1"/>
  <c r="L63" i="11"/>
  <c r="N63" i="11" s="1"/>
  <c r="L36" i="11"/>
  <c r="N36" i="11" s="1"/>
  <c r="L29" i="11"/>
  <c r="N29" i="11" s="1"/>
  <c r="L39" i="11"/>
  <c r="N39" i="11" s="1"/>
  <c r="L76" i="11"/>
  <c r="N76" i="11" s="1"/>
  <c r="L68" i="11"/>
  <c r="N68" i="11" s="1"/>
  <c r="J64" i="11"/>
  <c r="K64" i="11" s="1"/>
  <c r="J28" i="11"/>
  <c r="K28" i="11" s="1"/>
  <c r="J46" i="11"/>
  <c r="K46" i="11" s="1"/>
  <c r="L64" i="11"/>
  <c r="N64" i="11" s="1"/>
  <c r="L77" i="11"/>
  <c r="N77" i="11" s="1"/>
  <c r="B8" i="11"/>
  <c r="J56" i="11"/>
  <c r="K56" i="11" s="1"/>
  <c r="J26" i="11"/>
  <c r="K26" i="11" s="1"/>
  <c r="J77" i="11"/>
  <c r="K77" i="11" s="1"/>
  <c r="L51" i="11"/>
  <c r="N51" i="11" s="1"/>
  <c r="L65" i="11"/>
  <c r="N65" i="11" s="1"/>
  <c r="L82" i="11"/>
  <c r="N82" i="11" s="1"/>
  <c r="L47" i="11"/>
  <c r="N47" i="11" s="1"/>
  <c r="L33" i="11"/>
  <c r="N33" i="11" s="1"/>
  <c r="L16" i="11"/>
  <c r="N16" i="11" s="1"/>
  <c r="J42" i="11"/>
  <c r="K42" i="11" s="1"/>
  <c r="J57" i="11"/>
  <c r="K57" i="11" s="1"/>
  <c r="L40" i="11"/>
  <c r="N40" i="11" s="1"/>
  <c r="J16" i="11"/>
  <c r="K16" i="11" s="1"/>
  <c r="L21" i="11"/>
  <c r="N21" i="11" s="1"/>
  <c r="J23" i="11"/>
  <c r="K23" i="11" s="1"/>
  <c r="L49" i="11"/>
  <c r="N49" i="11" s="1"/>
  <c r="L50" i="11"/>
  <c r="N50" i="11" s="1"/>
  <c r="J75" i="9"/>
  <c r="K75" i="9" s="1"/>
  <c r="J59" i="9"/>
  <c r="K59" i="9" s="1"/>
  <c r="J80" i="9"/>
  <c r="K80" i="9" s="1"/>
  <c r="L49" i="9"/>
  <c r="N49" i="9" s="1"/>
  <c r="J54" i="9"/>
  <c r="K54" i="9" s="1"/>
  <c r="L67" i="9"/>
  <c r="N67" i="9" s="1"/>
  <c r="J30" i="9"/>
  <c r="K30" i="9" s="1"/>
  <c r="J46" i="9"/>
  <c r="K46" i="9" s="1"/>
  <c r="J38" i="9"/>
  <c r="K38" i="9" s="1"/>
  <c r="L30" i="9"/>
  <c r="N30" i="9" s="1"/>
  <c r="J57" i="9"/>
  <c r="K57" i="9" s="1"/>
  <c r="J21" i="9"/>
  <c r="K21" i="9" s="1"/>
  <c r="J19" i="9"/>
  <c r="K19" i="9" s="1"/>
  <c r="L27" i="9"/>
  <c r="N27" i="9" s="1"/>
  <c r="J42" i="9"/>
  <c r="K42" i="9" s="1"/>
  <c r="J50" i="9"/>
  <c r="K50" i="9" s="1"/>
  <c r="L32" i="9"/>
  <c r="N32" i="9" s="1"/>
  <c r="L72" i="9"/>
  <c r="N72" i="9" s="1"/>
  <c r="L56" i="9"/>
  <c r="N56" i="9" s="1"/>
  <c r="L77" i="9"/>
  <c r="N77" i="9" s="1"/>
  <c r="L47" i="9"/>
  <c r="N47" i="9" s="1"/>
  <c r="J45" i="9"/>
  <c r="K45" i="9" s="1"/>
  <c r="L65" i="9"/>
  <c r="N65" i="9" s="1"/>
  <c r="L25" i="9"/>
  <c r="N25" i="9" s="1"/>
  <c r="J44" i="9"/>
  <c r="K44" i="9" s="1"/>
  <c r="J27" i="9"/>
  <c r="K27" i="9" s="1"/>
  <c r="L26" i="9"/>
  <c r="N26" i="9" s="1"/>
  <c r="J53" i="9"/>
  <c r="K53" i="9" s="1"/>
  <c r="L50" i="9"/>
  <c r="N50" i="9" s="1"/>
  <c r="L15" i="9"/>
  <c r="N15" i="9" s="1"/>
  <c r="J82" i="9"/>
  <c r="K82" i="9" s="1"/>
  <c r="J28" i="9"/>
  <c r="K28" i="9" s="1"/>
  <c r="L40" i="9"/>
  <c r="N40" i="9" s="1"/>
  <c r="J22" i="9"/>
  <c r="K22" i="9" s="1"/>
  <c r="J71" i="9"/>
  <c r="K71" i="9" s="1"/>
  <c r="J55" i="9"/>
  <c r="K55" i="9" s="1"/>
  <c r="J76" i="9"/>
  <c r="K76" i="9" s="1"/>
  <c r="L79" i="9"/>
  <c r="N79" i="9" s="1"/>
  <c r="L42" i="9"/>
  <c r="N42" i="9" s="1"/>
  <c r="L61" i="9"/>
  <c r="N61" i="9" s="1"/>
  <c r="J23" i="9"/>
  <c r="K23" i="9" s="1"/>
  <c r="J43" i="9"/>
  <c r="K43" i="9" s="1"/>
  <c r="L23" i="9"/>
  <c r="N23" i="9" s="1"/>
  <c r="J17" i="9"/>
  <c r="K17" i="9" s="1"/>
  <c r="L46" i="9"/>
  <c r="N46" i="9" s="1"/>
  <c r="L44" i="9"/>
  <c r="N44" i="9" s="1"/>
  <c r="L59" i="9"/>
  <c r="N59" i="9" s="1"/>
  <c r="J58" i="9"/>
  <c r="K58" i="9" s="1"/>
  <c r="J24" i="9"/>
  <c r="K24" i="9" s="1"/>
  <c r="J36" i="9"/>
  <c r="K36" i="9" s="1"/>
  <c r="L37" i="9"/>
  <c r="N37" i="9" s="1"/>
  <c r="L80" i="9"/>
  <c r="N80" i="9" s="1"/>
  <c r="L64" i="9"/>
  <c r="N64" i="9" s="1"/>
  <c r="L48" i="9"/>
  <c r="N48" i="9" s="1"/>
  <c r="J78" i="9"/>
  <c r="K78" i="9" s="1"/>
  <c r="J62" i="9"/>
  <c r="K62" i="9" s="1"/>
  <c r="J37" i="9"/>
  <c r="K37" i="9" s="1"/>
  <c r="L35" i="9"/>
  <c r="N35" i="9" s="1"/>
  <c r="L75" i="9"/>
  <c r="N75" i="9" s="1"/>
  <c r="J60" i="9"/>
  <c r="K60" i="9" s="1"/>
  <c r="J70" i="9"/>
  <c r="K70" i="9" s="1"/>
  <c r="L22" i="9"/>
  <c r="N22" i="9" s="1"/>
  <c r="J33" i="9"/>
  <c r="K33" i="9" s="1"/>
  <c r="L28" i="9"/>
  <c r="N28" i="9" s="1"/>
  <c r="L20" i="9"/>
  <c r="N20" i="9" s="1"/>
  <c r="J18" i="9"/>
  <c r="K18" i="9" s="1"/>
  <c r="J49" i="9"/>
  <c r="K49" i="9" s="1"/>
  <c r="L66" i="9"/>
  <c r="N66" i="9" s="1"/>
  <c r="B8" i="9"/>
  <c r="J67" i="9"/>
  <c r="K67" i="9" s="1"/>
  <c r="J72" i="9"/>
  <c r="K72" i="9" s="1"/>
  <c r="L38" i="9"/>
  <c r="N38" i="9" s="1"/>
  <c r="J15" i="9"/>
  <c r="K15" i="9" s="1"/>
  <c r="L19" i="9"/>
  <c r="N19" i="9" s="1"/>
  <c r="L39" i="9"/>
  <c r="N39" i="9" s="1"/>
  <c r="J56" i="9"/>
  <c r="K56" i="9" s="1"/>
  <c r="J29" i="9"/>
  <c r="K29" i="9" s="1"/>
  <c r="L18" i="9"/>
  <c r="N18" i="9" s="1"/>
  <c r="L69" i="9"/>
  <c r="N69" i="9" s="1"/>
  <c r="L68" i="9"/>
  <c r="N68" i="9" s="1"/>
  <c r="L73" i="9"/>
  <c r="N73" i="9" s="1"/>
  <c r="L17" i="9"/>
  <c r="N17" i="9" s="1"/>
  <c r="L21" i="9"/>
  <c r="N21" i="9" s="1"/>
  <c r="L41" i="9"/>
  <c r="N41" i="9" s="1"/>
  <c r="J16" i="9"/>
  <c r="K16" i="9" s="1"/>
  <c r="J20" i="9"/>
  <c r="K20" i="9" s="1"/>
  <c r="J63" i="9"/>
  <c r="K63" i="9" s="1"/>
  <c r="L70" i="9"/>
  <c r="N70" i="9" s="1"/>
  <c r="J81" i="9"/>
  <c r="K81" i="9" s="1"/>
  <c r="J64" i="9"/>
  <c r="K64" i="9" s="1"/>
  <c r="J48" i="9"/>
  <c r="K48" i="9" s="1"/>
  <c r="J32" i="9"/>
  <c r="K32" i="9" s="1"/>
  <c r="J66" i="9"/>
  <c r="K66" i="9" s="1"/>
  <c r="J65" i="9"/>
  <c r="K65" i="9" s="1"/>
  <c r="J79" i="9"/>
  <c r="K79" i="9" s="1"/>
  <c r="J34" i="9"/>
  <c r="K34" i="9" s="1"/>
  <c r="J77" i="9"/>
  <c r="K77" i="9" s="1"/>
  <c r="L16" i="9"/>
  <c r="N16" i="9" s="1"/>
  <c r="L81" i="9"/>
  <c r="N81" i="9" s="1"/>
  <c r="J68" i="9"/>
  <c r="K68" i="9" s="1"/>
  <c r="L60" i="9"/>
  <c r="N60" i="9" s="1"/>
  <c r="J52" i="9"/>
  <c r="K52" i="9" s="1"/>
  <c r="L78" i="9"/>
  <c r="N78" i="9" s="1"/>
  <c r="L57" i="9"/>
  <c r="N57" i="9" s="1"/>
  <c r="L36" i="9"/>
  <c r="N36" i="9" s="1"/>
  <c r="J25" i="9"/>
  <c r="K25" i="9" s="1"/>
  <c r="L63" i="9"/>
  <c r="N63" i="9" s="1"/>
  <c r="L53" i="9"/>
  <c r="N53" i="9" s="1"/>
  <c r="J47" i="9"/>
  <c r="K47" i="9" s="1"/>
  <c r="J40" i="9"/>
  <c r="K40" i="9" s="1"/>
  <c r="L76" i="9"/>
  <c r="N76" i="9" s="1"/>
  <c r="L58" i="9"/>
  <c r="N58" i="9" s="1"/>
  <c r="L31" i="9"/>
  <c r="N31" i="9" s="1"/>
  <c r="L43" i="9"/>
  <c r="N43" i="9" s="1"/>
  <c r="J73" i="9"/>
  <c r="K73" i="9" s="1"/>
  <c r="L34" i="9"/>
  <c r="N34" i="9" s="1"/>
  <c r="J41" i="9"/>
  <c r="K41" i="9" s="1"/>
  <c r="J39" i="9"/>
  <c r="K39" i="9" s="1"/>
  <c r="L52" i="9"/>
  <c r="N52" i="9" s="1"/>
  <c r="J74" i="9"/>
  <c r="K74" i="9" s="1"/>
  <c r="L55" i="9"/>
  <c r="N55" i="9" s="1"/>
  <c r="L74" i="9"/>
  <c r="N74" i="9" s="1"/>
  <c r="L82" i="9"/>
  <c r="N82" i="9" s="1"/>
  <c r="J31" i="9"/>
  <c r="K31" i="9" s="1"/>
  <c r="L45" i="9"/>
  <c r="N45" i="9" s="1"/>
  <c r="J35" i="9"/>
  <c r="K35" i="9" s="1"/>
  <c r="J51" i="9"/>
  <c r="K51" i="9" s="1"/>
  <c r="J69" i="9"/>
  <c r="K69" i="9" s="1"/>
  <c r="L54" i="9"/>
  <c r="N54" i="9" s="1"/>
  <c r="L62" i="9"/>
  <c r="N62" i="9" s="1"/>
  <c r="L71" i="9"/>
  <c r="N71" i="9" s="1"/>
  <c r="L29" i="9"/>
  <c r="N29" i="9" s="1"/>
  <c r="J26" i="9"/>
  <c r="K26" i="9" s="1"/>
  <c r="L33" i="9"/>
  <c r="N33" i="9" s="1"/>
  <c r="C6" i="7"/>
  <c r="J61" i="9"/>
  <c r="K61" i="9" s="1"/>
  <c r="L51" i="9"/>
  <c r="N51" i="9" s="1"/>
  <c r="L24" i="9"/>
  <c r="N24" i="9" s="1"/>
  <c r="B8" i="10"/>
  <c r="B9" i="7"/>
  <c r="B5" i="7"/>
  <c r="B6" i="7"/>
  <c r="C7" i="7"/>
  <c r="L81" i="10"/>
  <c r="N81" i="10" s="1"/>
  <c r="L65" i="10"/>
  <c r="N65" i="10" s="1"/>
  <c r="L49" i="10"/>
  <c r="N49" i="10" s="1"/>
  <c r="L47" i="10"/>
  <c r="N47" i="10" s="1"/>
  <c r="J65" i="10"/>
  <c r="K65" i="10" s="1"/>
  <c r="L20" i="10"/>
  <c r="N20" i="10" s="1"/>
  <c r="L79" i="10"/>
  <c r="N79" i="10" s="1"/>
  <c r="J35" i="10"/>
  <c r="K35" i="10" s="1"/>
  <c r="J73" i="10"/>
  <c r="K73" i="10" s="1"/>
  <c r="L34" i="10"/>
  <c r="N34" i="10" s="1"/>
  <c r="J21" i="10"/>
  <c r="K21" i="10" s="1"/>
  <c r="L26" i="10"/>
  <c r="N26" i="10" s="1"/>
  <c r="L58" i="10"/>
  <c r="N58" i="10" s="1"/>
  <c r="L22" i="10"/>
  <c r="N22" i="10" s="1"/>
  <c r="J44" i="10"/>
  <c r="K44" i="10" s="1"/>
  <c r="J49" i="10"/>
  <c r="K49" i="10" s="1"/>
  <c r="J16" i="10"/>
  <c r="K16" i="10" s="1"/>
  <c r="J76" i="10"/>
  <c r="K76" i="10" s="1"/>
  <c r="J60" i="10"/>
  <c r="K60" i="10" s="1"/>
  <c r="L68" i="10"/>
  <c r="N68" i="10" s="1"/>
  <c r="J42" i="10"/>
  <c r="K42" i="10" s="1"/>
  <c r="L62" i="10"/>
  <c r="N62" i="10" s="1"/>
  <c r="J66" i="10"/>
  <c r="K66" i="10" s="1"/>
  <c r="L54" i="10"/>
  <c r="N54" i="10" s="1"/>
  <c r="J24" i="10"/>
  <c r="K24" i="10" s="1"/>
  <c r="J20" i="10"/>
  <c r="K20" i="10" s="1"/>
  <c r="J70" i="10"/>
  <c r="K70" i="10" s="1"/>
  <c r="L46" i="10"/>
  <c r="N46" i="10" s="1"/>
  <c r="L30" i="10"/>
  <c r="N30" i="10" s="1"/>
  <c r="L51" i="10"/>
  <c r="N51" i="10" s="1"/>
  <c r="J71" i="10"/>
  <c r="K71" i="10" s="1"/>
  <c r="L33" i="10"/>
  <c r="N33" i="10" s="1"/>
  <c r="L80" i="10"/>
  <c r="N80" i="10" s="1"/>
  <c r="L73" i="10"/>
  <c r="N73" i="10" s="1"/>
  <c r="L57" i="10"/>
  <c r="N57" i="10" s="1"/>
  <c r="L67" i="10"/>
  <c r="N67" i="10" s="1"/>
  <c r="L39" i="10"/>
  <c r="N39" i="10" s="1"/>
  <c r="J55" i="10"/>
  <c r="K55" i="10" s="1"/>
  <c r="L42" i="10"/>
  <c r="N42" i="10" s="1"/>
  <c r="J51" i="10"/>
  <c r="K51" i="10" s="1"/>
  <c r="J22" i="10"/>
  <c r="K22" i="10" s="1"/>
  <c r="L60" i="10"/>
  <c r="N60" i="10" s="1"/>
  <c r="L78" i="10"/>
  <c r="N78" i="10" s="1"/>
  <c r="J62" i="10"/>
  <c r="K62" i="10" s="1"/>
  <c r="J41" i="10"/>
  <c r="K41" i="10" s="1"/>
  <c r="J23" i="10"/>
  <c r="K23" i="10" s="1"/>
  <c r="L27" i="10"/>
  <c r="N27" i="10" s="1"/>
  <c r="L40" i="10"/>
  <c r="N40" i="10" s="1"/>
  <c r="L24" i="10"/>
  <c r="N24" i="10" s="1"/>
  <c r="J27" i="10"/>
  <c r="K27" i="10" s="1"/>
  <c r="J80" i="10"/>
  <c r="K80" i="10" s="1"/>
  <c r="J64" i="10"/>
  <c r="K64" i="10" s="1"/>
  <c r="J82" i="10"/>
  <c r="K82" i="10" s="1"/>
  <c r="J46" i="10"/>
  <c r="K46" i="10" s="1"/>
  <c r="L64" i="10"/>
  <c r="N64" i="10" s="1"/>
  <c r="J18" i="10"/>
  <c r="K18" i="10" s="1"/>
  <c r="J77" i="10"/>
  <c r="K77" i="10" s="1"/>
  <c r="L32" i="10"/>
  <c r="N32" i="10" s="1"/>
  <c r="L72" i="10"/>
  <c r="N72" i="10" s="1"/>
  <c r="J32" i="10"/>
  <c r="K32" i="10" s="1"/>
  <c r="J19" i="10"/>
  <c r="K19" i="10" s="1"/>
  <c r="L21" i="10"/>
  <c r="N21" i="10" s="1"/>
  <c r="J53" i="10"/>
  <c r="K53" i="10" s="1"/>
  <c r="L17" i="10"/>
  <c r="N17" i="10" s="1"/>
  <c r="J43" i="10"/>
  <c r="K43" i="10" s="1"/>
  <c r="J40" i="10"/>
  <c r="K40" i="10" s="1"/>
  <c r="J28" i="10"/>
  <c r="K28" i="10" s="1"/>
  <c r="L76" i="10"/>
  <c r="N76" i="10" s="1"/>
  <c r="L69" i="10"/>
  <c r="N69" i="10" s="1"/>
  <c r="L53" i="10"/>
  <c r="N53" i="10" s="1"/>
  <c r="J59" i="10"/>
  <c r="K59" i="10" s="1"/>
  <c r="J78" i="10"/>
  <c r="K78" i="10" s="1"/>
  <c r="L28" i="10"/>
  <c r="N28" i="10" s="1"/>
  <c r="J31" i="10"/>
  <c r="K31" i="10" s="1"/>
  <c r="L38" i="10"/>
  <c r="N38" i="10" s="1"/>
  <c r="L16" i="10"/>
  <c r="N16" i="10" s="1"/>
  <c r="J48" i="10"/>
  <c r="K48" i="10" s="1"/>
  <c r="J33" i="10"/>
  <c r="K33" i="10" s="1"/>
  <c r="L52" i="10"/>
  <c r="N52" i="10" s="1"/>
  <c r="L70" i="10"/>
  <c r="N70" i="10" s="1"/>
  <c r="J45" i="10"/>
  <c r="K45" i="10" s="1"/>
  <c r="J25" i="10"/>
  <c r="K25" i="10" s="1"/>
  <c r="J34" i="10"/>
  <c r="K34" i="10" s="1"/>
  <c r="L56" i="10"/>
  <c r="N56" i="10" s="1"/>
  <c r="L77" i="10"/>
  <c r="N77" i="10" s="1"/>
  <c r="L61" i="10"/>
  <c r="N61" i="10" s="1"/>
  <c r="J69" i="10"/>
  <c r="K69" i="10" s="1"/>
  <c r="L43" i="10"/>
  <c r="N43" i="10" s="1"/>
  <c r="L63" i="10"/>
  <c r="N63" i="10" s="1"/>
  <c r="J74" i="10"/>
  <c r="K74" i="10" s="1"/>
  <c r="L74" i="10"/>
  <c r="N74" i="10" s="1"/>
  <c r="J30" i="10"/>
  <c r="K30" i="10" s="1"/>
  <c r="L71" i="10"/>
  <c r="N71" i="10" s="1"/>
  <c r="L29" i="10"/>
  <c r="N29" i="10" s="1"/>
  <c r="J15" i="10"/>
  <c r="K15" i="10" s="1"/>
  <c r="J47" i="10"/>
  <c r="K47" i="10" s="1"/>
  <c r="L45" i="10"/>
  <c r="N45" i="10" s="1"/>
  <c r="L15" i="10"/>
  <c r="N15" i="10" s="1"/>
  <c r="J29" i="10"/>
  <c r="K29" i="10" s="1"/>
  <c r="L35" i="10"/>
  <c r="N35" i="10" s="1"/>
  <c r="L19" i="10"/>
  <c r="N19" i="10" s="1"/>
  <c r="J67" i="10"/>
  <c r="K67" i="10" s="1"/>
  <c r="J17" i="10"/>
  <c r="K17" i="10" s="1"/>
  <c r="J79" i="10"/>
  <c r="K79" i="10" s="1"/>
  <c r="J72" i="10"/>
  <c r="K72" i="10" s="1"/>
  <c r="J56" i="10"/>
  <c r="K56" i="10" s="1"/>
  <c r="L66" i="10"/>
  <c r="N66" i="10" s="1"/>
  <c r="J38" i="10"/>
  <c r="K38" i="10" s="1"/>
  <c r="J54" i="10"/>
  <c r="K54" i="10" s="1"/>
  <c r="L41" i="10"/>
  <c r="N41" i="10" s="1"/>
  <c r="L48" i="10"/>
  <c r="N48" i="10" s="1"/>
  <c r="L18" i="10"/>
  <c r="N18" i="10" s="1"/>
  <c r="J57" i="10"/>
  <c r="K57" i="10" s="1"/>
  <c r="J63" i="10"/>
  <c r="K63" i="10" s="1"/>
  <c r="J61" i="10"/>
  <c r="K61" i="10" s="1"/>
  <c r="L36" i="10"/>
  <c r="N36" i="10" s="1"/>
  <c r="J50" i="10"/>
  <c r="K50" i="10" s="1"/>
  <c r="L25" i="10"/>
  <c r="N25" i="10" s="1"/>
  <c r="J36" i="10"/>
  <c r="K36" i="10" s="1"/>
  <c r="L50" i="10"/>
  <c r="N50" i="10" s="1"/>
  <c r="J75" i="10"/>
  <c r="K75" i="10" s="1"/>
  <c r="J68" i="10"/>
  <c r="K68" i="10" s="1"/>
  <c r="J52" i="10"/>
  <c r="K52" i="10" s="1"/>
  <c r="J58" i="10"/>
  <c r="K58" i="10" s="1"/>
  <c r="L75" i="10"/>
  <c r="N75" i="10" s="1"/>
  <c r="J26" i="10"/>
  <c r="K26" i="10" s="1"/>
  <c r="L82" i="10"/>
  <c r="N82" i="10" s="1"/>
  <c r="L37" i="10"/>
  <c r="N37" i="10" s="1"/>
  <c r="J81" i="10"/>
  <c r="K81" i="10" s="1"/>
  <c r="J39" i="10"/>
  <c r="K39" i="10" s="1"/>
  <c r="L31" i="10"/>
  <c r="N31" i="10" s="1"/>
  <c r="J37" i="10"/>
  <c r="K37" i="10" s="1"/>
  <c r="L59" i="10"/>
  <c r="N59" i="10" s="1"/>
  <c r="L44" i="10"/>
  <c r="N44" i="10" s="1"/>
  <c r="L55" i="10"/>
  <c r="N55" i="10" s="1"/>
  <c r="L23" i="10"/>
  <c r="N23" i="10" s="1"/>
  <c r="B8" i="7"/>
  <c r="B7" i="7"/>
  <c r="O14" i="12"/>
  <c r="O51" i="12"/>
  <c r="O73" i="12"/>
  <c r="O35" i="12"/>
  <c r="O68" i="12"/>
  <c r="O80" i="12"/>
  <c r="O33" i="12"/>
  <c r="O59" i="12"/>
  <c r="O72" i="12"/>
  <c r="O53" i="12"/>
  <c r="O64" i="12"/>
  <c r="O66" i="12"/>
  <c r="O49" i="12"/>
  <c r="O67" i="12"/>
  <c r="O57" i="12"/>
  <c r="O38" i="12"/>
  <c r="O63" i="12"/>
  <c r="O77" i="12"/>
  <c r="O52" i="12"/>
  <c r="O58" i="12"/>
  <c r="O81" i="12"/>
  <c r="O62" i="12"/>
  <c r="O37" i="12"/>
  <c r="O61" i="12"/>
  <c r="O75" i="12"/>
  <c r="O24" i="12"/>
  <c r="O20" i="12"/>
  <c r="O16" i="12"/>
  <c r="O43" i="12"/>
  <c r="O30" i="12"/>
  <c r="O42" i="12"/>
  <c r="O74" i="12"/>
  <c r="O45" i="12"/>
  <c r="O70" i="12"/>
  <c r="O79" i="12"/>
  <c r="O56" i="12"/>
  <c r="O55" i="12"/>
  <c r="O27" i="12"/>
  <c r="O23" i="12"/>
  <c r="O17" i="12"/>
  <c r="O40" i="12"/>
  <c r="O50" i="12"/>
  <c r="O29" i="12"/>
  <c r="O19" i="12"/>
  <c r="O15" i="12"/>
  <c r="O69" i="12"/>
  <c r="O32" i="12"/>
  <c r="O18" i="12"/>
  <c r="O25" i="12"/>
  <c r="O39" i="12"/>
  <c r="O65" i="12"/>
  <c r="O78" i="12"/>
  <c r="O44" i="12"/>
  <c r="O82" i="12"/>
  <c r="O21" i="12"/>
  <c r="O54" i="12"/>
  <c r="O31" i="12"/>
  <c r="O60" i="12"/>
  <c r="O71" i="12"/>
  <c r="O48" i="12"/>
  <c r="O76" i="12"/>
  <c r="O22" i="12"/>
  <c r="O47" i="12"/>
  <c r="O46" i="12"/>
  <c r="O41" i="12"/>
  <c r="O28" i="12"/>
  <c r="O34" i="12"/>
  <c r="O36" i="12"/>
  <c r="O26" i="12"/>
  <c r="U14" i="12"/>
  <c r="S14" i="12" s="1"/>
  <c r="O14" i="11"/>
  <c r="I14" i="11"/>
  <c r="O79" i="11"/>
  <c r="O65" i="11"/>
  <c r="O78" i="11"/>
  <c r="O39" i="11"/>
  <c r="O16" i="11"/>
  <c r="O37" i="11"/>
  <c r="O63" i="11"/>
  <c r="O27" i="11"/>
  <c r="O62" i="11"/>
  <c r="O19" i="11"/>
  <c r="O42" i="11"/>
  <c r="O23" i="11"/>
  <c r="O70" i="11"/>
  <c r="O44" i="11"/>
  <c r="O20" i="11"/>
  <c r="O72" i="11"/>
  <c r="O29" i="11"/>
  <c r="O69" i="11"/>
  <c r="O17" i="11"/>
  <c r="O40" i="11"/>
  <c r="O75" i="11"/>
  <c r="O61" i="11"/>
  <c r="O38" i="11"/>
  <c r="O28" i="11"/>
  <c r="O64" i="11"/>
  <c r="O21" i="11"/>
  <c r="O47" i="11"/>
  <c r="O48" i="11"/>
  <c r="O41" i="11"/>
  <c r="O74" i="11"/>
  <c r="O54" i="11"/>
  <c r="O80" i="11"/>
  <c r="O76" i="11"/>
  <c r="O34" i="11"/>
  <c r="O71" i="11"/>
  <c r="O57" i="11"/>
  <c r="O52" i="11"/>
  <c r="O46" i="11"/>
  <c r="O68" i="11"/>
  <c r="O31" i="11"/>
  <c r="O22" i="11"/>
  <c r="O33" i="11"/>
  <c r="O30" i="11"/>
  <c r="O81" i="11"/>
  <c r="O43" i="11"/>
  <c r="O77" i="11"/>
  <c r="O49" i="11"/>
  <c r="O82" i="11"/>
  <c r="O73" i="11"/>
  <c r="O15" i="11"/>
  <c r="O18" i="11"/>
  <c r="O25" i="11"/>
  <c r="O55" i="11"/>
  <c r="O24" i="11"/>
  <c r="O67" i="11"/>
  <c r="O53" i="11"/>
  <c r="O58" i="11"/>
  <c r="O56" i="11"/>
  <c r="O50" i="11"/>
  <c r="O35" i="11"/>
  <c r="O60" i="11"/>
  <c r="O32" i="11"/>
  <c r="O51" i="11"/>
  <c r="O66" i="11"/>
  <c r="O45" i="11"/>
  <c r="O26" i="11"/>
  <c r="O36" i="11"/>
  <c r="O59" i="11"/>
  <c r="U14" i="11"/>
  <c r="S14" i="11" s="1"/>
  <c r="I14" i="10"/>
  <c r="U14" i="10"/>
  <c r="S14" i="10" s="1"/>
  <c r="O67" i="10"/>
  <c r="O72" i="10"/>
  <c r="O81" i="10"/>
  <c r="O82" i="10"/>
  <c r="O57" i="10"/>
  <c r="O26" i="10"/>
  <c r="O80" i="10"/>
  <c r="O33" i="10"/>
  <c r="O56" i="10"/>
  <c r="O47" i="10"/>
  <c r="O59" i="10"/>
  <c r="O42" i="10"/>
  <c r="O36" i="10"/>
  <c r="O74" i="10"/>
  <c r="O77" i="10"/>
  <c r="O75" i="10"/>
  <c r="O76" i="10"/>
  <c r="O58" i="10"/>
  <c r="O49" i="10"/>
  <c r="O44" i="10"/>
  <c r="O71" i="10"/>
  <c r="O73" i="10"/>
  <c r="O27" i="10"/>
  <c r="O20" i="10"/>
  <c r="O48" i="10"/>
  <c r="O40" i="10"/>
  <c r="O53" i="10"/>
  <c r="O63" i="10"/>
  <c r="O62" i="10"/>
  <c r="O46" i="10"/>
  <c r="O15" i="10"/>
  <c r="O18" i="10"/>
  <c r="O37" i="10"/>
  <c r="O43" i="10"/>
  <c r="O64" i="10"/>
  <c r="O29" i="10"/>
  <c r="O50" i="10"/>
  <c r="O55" i="10"/>
  <c r="O78" i="10"/>
  <c r="O38" i="10"/>
  <c r="O31" i="10"/>
  <c r="O60" i="10"/>
  <c r="O32" i="10"/>
  <c r="O65" i="10"/>
  <c r="O70" i="10"/>
  <c r="O51" i="10"/>
  <c r="O69" i="10"/>
  <c r="O34" i="10"/>
  <c r="O25" i="10"/>
  <c r="O66" i="10"/>
  <c r="O17" i="10"/>
  <c r="O16" i="10"/>
  <c r="O54" i="10"/>
  <c r="O21" i="10"/>
  <c r="O23" i="10"/>
  <c r="O61" i="10"/>
  <c r="O39" i="10"/>
  <c r="O24" i="10"/>
  <c r="O79" i="10"/>
  <c r="O68" i="10"/>
  <c r="O30" i="10"/>
  <c r="O22" i="10"/>
  <c r="O45" i="10"/>
  <c r="O28" i="10"/>
  <c r="O35" i="10"/>
  <c r="O41" i="10"/>
  <c r="O19" i="10"/>
  <c r="O52" i="10"/>
  <c r="I14" i="9"/>
  <c r="O14" i="9"/>
  <c r="U14" i="9"/>
  <c r="S14" i="9" s="1"/>
  <c r="O55" i="9"/>
  <c r="O51" i="9"/>
  <c r="O71" i="9"/>
  <c r="O29" i="9"/>
  <c r="O26" i="9"/>
  <c r="O67" i="9"/>
  <c r="O60" i="9"/>
  <c r="O16" i="9"/>
  <c r="O37" i="9"/>
  <c r="O15" i="9"/>
  <c r="O82" i="9"/>
  <c r="O57" i="9"/>
  <c r="O38" i="9"/>
  <c r="O69" i="9"/>
  <c r="O63" i="9"/>
  <c r="O24" i="9"/>
  <c r="O44" i="9"/>
  <c r="O64" i="9"/>
  <c r="O76" i="9"/>
  <c r="O73" i="9"/>
  <c r="O19" i="9"/>
  <c r="O43" i="9"/>
  <c r="O50" i="9"/>
  <c r="O58" i="9"/>
  <c r="O22" i="9"/>
  <c r="O41" i="9"/>
  <c r="O53" i="9"/>
  <c r="O17" i="9"/>
  <c r="O30" i="9"/>
  <c r="O21" i="9"/>
  <c r="O59" i="9"/>
  <c r="O78" i="9"/>
  <c r="O81" i="9"/>
  <c r="O39" i="9"/>
  <c r="O48" i="9"/>
  <c r="O47" i="9"/>
  <c r="O32" i="9"/>
  <c r="O27" i="9"/>
  <c r="O49" i="9"/>
  <c r="O46" i="9"/>
  <c r="O45" i="9"/>
  <c r="O74" i="9"/>
  <c r="O77" i="9"/>
  <c r="O28" i="9"/>
  <c r="O52" i="9"/>
  <c r="O42" i="9"/>
  <c r="O25" i="9"/>
  <c r="O18" i="9"/>
  <c r="O34" i="9"/>
  <c r="O70" i="9"/>
  <c r="O72" i="9"/>
  <c r="O40" i="9"/>
  <c r="O23" i="9"/>
  <c r="O68" i="9"/>
  <c r="O61" i="9"/>
  <c r="O80" i="9"/>
  <c r="O66" i="9"/>
  <c r="O65" i="9"/>
  <c r="O20" i="9"/>
  <c r="O36" i="9"/>
  <c r="O75" i="9"/>
  <c r="O54" i="9"/>
  <c r="O35" i="9"/>
  <c r="O79" i="9"/>
  <c r="O56" i="9"/>
  <c r="O62" i="9"/>
  <c r="O33" i="9"/>
  <c r="O31" i="9"/>
  <c r="O14" i="8"/>
  <c r="I14" i="8"/>
  <c r="O62" i="8"/>
  <c r="O63" i="8"/>
  <c r="O59" i="8"/>
  <c r="O24" i="8"/>
  <c r="O30" i="8"/>
  <c r="O34" i="8"/>
  <c r="O41" i="8"/>
  <c r="O28" i="8"/>
  <c r="O54" i="8"/>
  <c r="O48" i="8"/>
  <c r="O16" i="8"/>
  <c r="O60" i="8"/>
  <c r="O20" i="8"/>
  <c r="O32" i="8"/>
  <c r="O35" i="8"/>
  <c r="O72" i="8"/>
  <c r="O55" i="8"/>
  <c r="O21" i="8"/>
  <c r="O70" i="8"/>
  <c r="O71" i="8"/>
  <c r="O57" i="8"/>
  <c r="O29" i="8"/>
  <c r="O44" i="8"/>
  <c r="O58" i="8"/>
  <c r="O80" i="8"/>
  <c r="O25" i="8"/>
  <c r="O38" i="8"/>
  <c r="O27" i="8"/>
  <c r="O19" i="8"/>
  <c r="O36" i="8"/>
  <c r="O49" i="8"/>
  <c r="O69" i="8"/>
  <c r="O31" i="8"/>
  <c r="O82" i="8"/>
  <c r="O50" i="8"/>
  <c r="O43" i="8"/>
  <c r="O40" i="8"/>
  <c r="O56" i="8"/>
  <c r="O26" i="8"/>
  <c r="O22" i="8"/>
  <c r="O15" i="8"/>
  <c r="O47" i="8"/>
  <c r="O46" i="8"/>
  <c r="O17" i="8"/>
  <c r="O51" i="8"/>
  <c r="O78" i="8"/>
  <c r="O79" i="8"/>
  <c r="O37" i="8"/>
  <c r="O39" i="8"/>
  <c r="O42" i="8"/>
  <c r="O45" i="8"/>
  <c r="O52" i="8"/>
  <c r="O64" i="8"/>
  <c r="O74" i="8"/>
  <c r="O75" i="8"/>
  <c r="O33" i="8"/>
  <c r="O18" i="8"/>
  <c r="O23" i="8"/>
  <c r="O73" i="8"/>
  <c r="O65" i="8"/>
  <c r="O66" i="8"/>
  <c r="O67" i="8"/>
  <c r="O81" i="8"/>
  <c r="O76" i="8"/>
  <c r="O77" i="8"/>
  <c r="O53" i="8"/>
  <c r="O61" i="8"/>
  <c r="O68" i="8"/>
  <c r="U14" i="8"/>
  <c r="S14" i="8" s="1"/>
  <c r="H14" i="8"/>
  <c r="C14" i="12"/>
  <c r="C14" i="10"/>
  <c r="G14" i="10"/>
  <c r="C14" i="9"/>
  <c r="D14" i="12"/>
  <c r="F14" i="12"/>
  <c r="C14" i="11"/>
  <c r="C14" i="8"/>
  <c r="I14" i="12" l="1"/>
  <c r="O14" i="10"/>
  <c r="Y14" i="10" s="1"/>
  <c r="P81" i="8"/>
  <c r="V81" i="8" s="1"/>
  <c r="P49" i="8"/>
  <c r="V49" i="8" s="1"/>
  <c r="P54" i="8"/>
  <c r="V54" i="8" s="1"/>
  <c r="P41" i="8"/>
  <c r="V41" i="8" s="1"/>
  <c r="P28" i="8"/>
  <c r="S28" i="8" s="1"/>
  <c r="N6" i="8"/>
  <c r="T7" i="8"/>
  <c r="P68" i="8"/>
  <c r="V68" i="8" s="1"/>
  <c r="P79" i="8"/>
  <c r="V79" i="8" s="1"/>
  <c r="P62" i="8"/>
  <c r="V62" i="8" s="1"/>
  <c r="O7" i="8"/>
  <c r="P75" i="8"/>
  <c r="V75" i="8" s="1"/>
  <c r="P55" i="8"/>
  <c r="V55" i="8" s="1"/>
  <c r="P53" i="8"/>
  <c r="V53" i="8" s="1"/>
  <c r="P16" i="8"/>
  <c r="V16" i="8" s="1"/>
  <c r="S7" i="8"/>
  <c r="P64" i="8"/>
  <c r="V64" i="8" s="1"/>
  <c r="P77" i="8"/>
  <c r="V77" i="8" s="1"/>
  <c r="P52" i="8"/>
  <c r="V52" i="8" s="1"/>
  <c r="P48" i="8"/>
  <c r="V48" i="8" s="1"/>
  <c r="P25" i="8"/>
  <c r="S25" i="8" s="1"/>
  <c r="P32" i="8"/>
  <c r="V32" i="8" s="1"/>
  <c r="U7" i="8"/>
  <c r="P61" i="8"/>
  <c r="V61" i="8" s="1"/>
  <c r="P7" i="8"/>
  <c r="P58" i="8"/>
  <c r="V58" i="8" s="1"/>
  <c r="T6" i="8"/>
  <c r="P30" i="8"/>
  <c r="V30" i="8" s="1"/>
  <c r="O6" i="8"/>
  <c r="P43" i="8"/>
  <c r="V43" i="8" s="1"/>
  <c r="P6" i="8"/>
  <c r="R6" i="8"/>
  <c r="P15" i="8"/>
  <c r="V15" i="8" s="1"/>
  <c r="P57" i="8"/>
  <c r="V57" i="8" s="1"/>
  <c r="P42" i="8"/>
  <c r="V42" i="8" s="1"/>
  <c r="P29" i="8"/>
  <c r="V29" i="8" s="1"/>
  <c r="Q6" i="8"/>
  <c r="R7" i="8"/>
  <c r="Q7" i="8"/>
  <c r="J14" i="12"/>
  <c r="K14" i="12" s="1"/>
  <c r="M14" i="12"/>
  <c r="L14" i="12"/>
  <c r="T7" i="12"/>
  <c r="S6" i="12"/>
  <c r="R6" i="12"/>
  <c r="P7" i="12"/>
  <c r="N6" i="12"/>
  <c r="S7" i="12"/>
  <c r="R7" i="12"/>
  <c r="Q6" i="12"/>
  <c r="U7" i="12"/>
  <c r="T6" i="12"/>
  <c r="Q7" i="12"/>
  <c r="P6" i="12"/>
  <c r="O7" i="12"/>
  <c r="O6" i="12"/>
  <c r="N6" i="11"/>
  <c r="Q6" i="11"/>
  <c r="O7" i="11"/>
  <c r="O6" i="11"/>
  <c r="U7" i="11"/>
  <c r="P7" i="11"/>
  <c r="T7" i="11"/>
  <c r="T6" i="11"/>
  <c r="S7" i="11"/>
  <c r="S6" i="11"/>
  <c r="R7" i="11"/>
  <c r="R6" i="11"/>
  <c r="Q7" i="11"/>
  <c r="P6" i="11"/>
  <c r="U7" i="10"/>
  <c r="Q7" i="10"/>
  <c r="P7" i="10"/>
  <c r="T7" i="10"/>
  <c r="T6" i="10"/>
  <c r="S7" i="10"/>
  <c r="S6" i="10"/>
  <c r="R7" i="10"/>
  <c r="R6" i="10"/>
  <c r="Q6" i="10"/>
  <c r="P6" i="10"/>
  <c r="N6" i="10"/>
  <c r="O7" i="10"/>
  <c r="O6" i="10"/>
  <c r="N6" i="9"/>
  <c r="U7" i="9"/>
  <c r="T7" i="9"/>
  <c r="T6" i="9"/>
  <c r="S7" i="9"/>
  <c r="S6" i="9"/>
  <c r="R7" i="9"/>
  <c r="R6" i="9"/>
  <c r="Q7" i="9"/>
  <c r="Q6" i="9"/>
  <c r="P7" i="9"/>
  <c r="P6" i="9"/>
  <c r="O7" i="9"/>
  <c r="O6" i="9"/>
  <c r="P41" i="9"/>
  <c r="V41" i="9" s="1"/>
  <c r="P80" i="9"/>
  <c r="V80" i="9" s="1"/>
  <c r="P39" i="9"/>
  <c r="V39" i="9" s="1"/>
  <c r="P29" i="9"/>
  <c r="V29" i="9" s="1"/>
  <c r="P82" i="9"/>
  <c r="V82" i="9" s="1"/>
  <c r="P66" i="9"/>
  <c r="V66" i="9" s="1"/>
  <c r="P52" i="11"/>
  <c r="V52" i="11" s="1"/>
  <c r="P52" i="9"/>
  <c r="V52" i="9" s="1"/>
  <c r="P70" i="9"/>
  <c r="V70" i="9" s="1"/>
  <c r="P42" i="9"/>
  <c r="V42" i="9" s="1"/>
  <c r="P45" i="9"/>
  <c r="V45" i="9" s="1"/>
  <c r="P62" i="9"/>
  <c r="V62" i="9" s="1"/>
  <c r="P62" i="11"/>
  <c r="V62" i="11" s="1"/>
  <c r="P35" i="9"/>
  <c r="V35" i="9" s="1"/>
  <c r="P38" i="9"/>
  <c r="V38" i="9" s="1"/>
  <c r="P78" i="12"/>
  <c r="V78" i="12" s="1"/>
  <c r="P56" i="12"/>
  <c r="V56" i="12" s="1"/>
  <c r="P51" i="9"/>
  <c r="V51" i="9" s="1"/>
  <c r="P40" i="9"/>
  <c r="V40" i="9" s="1"/>
  <c r="P68" i="9"/>
  <c r="V68" i="9" s="1"/>
  <c r="P22" i="9"/>
  <c r="S22" i="9" s="1"/>
  <c r="P48" i="9"/>
  <c r="V48" i="9" s="1"/>
  <c r="P44" i="9"/>
  <c r="V44" i="9" s="1"/>
  <c r="P79" i="9"/>
  <c r="V79" i="9" s="1"/>
  <c r="P15" i="9"/>
  <c r="V15" i="9" s="1"/>
  <c r="P47" i="12"/>
  <c r="V47" i="12" s="1"/>
  <c r="P60" i="11"/>
  <c r="V60" i="11" s="1"/>
  <c r="P34" i="12"/>
  <c r="V34" i="12" s="1"/>
  <c r="P60" i="12"/>
  <c r="V60" i="12" s="1"/>
  <c r="P46" i="12"/>
  <c r="V46" i="12" s="1"/>
  <c r="P48" i="12"/>
  <c r="V48" i="12" s="1"/>
  <c r="P58" i="12"/>
  <c r="V58" i="12" s="1"/>
  <c r="P53" i="11"/>
  <c r="V53" i="11" s="1"/>
  <c r="P49" i="12"/>
  <c r="V49" i="12" s="1"/>
  <c r="P71" i="11"/>
  <c r="V71" i="11" s="1"/>
  <c r="P48" i="11"/>
  <c r="V48" i="11" s="1"/>
  <c r="P57" i="11"/>
  <c r="V57" i="11" s="1"/>
  <c r="P79" i="11"/>
  <c r="V79" i="11" s="1"/>
  <c r="P28" i="12"/>
  <c r="V28" i="12" s="1"/>
  <c r="P68" i="12"/>
  <c r="V68" i="12" s="1"/>
  <c r="P20" i="11"/>
  <c r="V20" i="11" s="1"/>
  <c r="P47" i="11"/>
  <c r="V47" i="11" s="1"/>
  <c r="P29" i="11"/>
  <c r="V29" i="11" s="1"/>
  <c r="P32" i="12"/>
  <c r="S32" i="12" s="1"/>
  <c r="P31" i="12"/>
  <c r="V31" i="12" s="1"/>
  <c r="P40" i="12"/>
  <c r="S40" i="12" s="1"/>
  <c r="P32" i="11"/>
  <c r="V32" i="11" s="1"/>
  <c r="P23" i="12"/>
  <c r="V23" i="12" s="1"/>
  <c r="P24" i="12"/>
  <c r="V24" i="12" s="1"/>
  <c r="L14" i="8"/>
  <c r="M14" i="8"/>
  <c r="J14" i="8"/>
  <c r="K14" i="8" s="1"/>
  <c r="M14" i="9"/>
  <c r="J14" i="9"/>
  <c r="K14" i="9" s="1"/>
  <c r="L14" i="9"/>
  <c r="M14" i="11"/>
  <c r="L14" i="11"/>
  <c r="J14" i="11"/>
  <c r="K14" i="11" s="1"/>
  <c r="J14" i="10"/>
  <c r="K14" i="10" s="1"/>
  <c r="M14" i="10"/>
  <c r="L14" i="10"/>
  <c r="P27" i="9"/>
  <c r="V27" i="9" s="1"/>
  <c r="P77" i="11"/>
  <c r="V77" i="11" s="1"/>
  <c r="P75" i="9"/>
  <c r="V75" i="9" s="1"/>
  <c r="P23" i="9"/>
  <c r="V23" i="9" s="1"/>
  <c r="P40" i="11"/>
  <c r="S40" i="11" s="1"/>
  <c r="P15" i="11"/>
  <c r="V15" i="11" s="1"/>
  <c r="P77" i="12"/>
  <c r="V77" i="12" s="1"/>
  <c r="P46" i="9"/>
  <c r="V46" i="9" s="1"/>
  <c r="P25" i="11"/>
  <c r="V25" i="11" s="1"/>
  <c r="P50" i="12"/>
  <c r="V50" i="12" s="1"/>
  <c r="P26" i="11"/>
  <c r="V26" i="11" s="1"/>
  <c r="P80" i="8"/>
  <c r="V80" i="8" s="1"/>
  <c r="P30" i="12"/>
  <c r="V30" i="12" s="1"/>
  <c r="P44" i="12"/>
  <c r="V44" i="12" s="1"/>
  <c r="P43" i="12"/>
  <c r="V43" i="12" s="1"/>
  <c r="P65" i="12"/>
  <c r="V65" i="12" s="1"/>
  <c r="P81" i="12"/>
  <c r="V81" i="12" s="1"/>
  <c r="P79" i="12"/>
  <c r="V79" i="12" s="1"/>
  <c r="P54" i="12"/>
  <c r="V54" i="12" s="1"/>
  <c r="P73" i="11"/>
  <c r="V73" i="11" s="1"/>
  <c r="P51" i="12"/>
  <c r="V51" i="12" s="1"/>
  <c r="P82" i="11"/>
  <c r="V82" i="11" s="1"/>
  <c r="P67" i="11"/>
  <c r="V67" i="11" s="1"/>
  <c r="P25" i="12"/>
  <c r="V25" i="12" s="1"/>
  <c r="P22" i="10"/>
  <c r="V22" i="10" s="1"/>
  <c r="P33" i="10"/>
  <c r="V33" i="10" s="1"/>
  <c r="P49" i="10"/>
  <c r="V49" i="10" s="1"/>
  <c r="P79" i="10"/>
  <c r="V79" i="10" s="1"/>
  <c r="P37" i="10"/>
  <c r="V37" i="10" s="1"/>
  <c r="P51" i="10"/>
  <c r="V51" i="10" s="1"/>
  <c r="P61" i="10"/>
  <c r="V61" i="10" s="1"/>
  <c r="P18" i="10"/>
  <c r="V18" i="10" s="1"/>
  <c r="P48" i="10"/>
  <c r="V48" i="10" s="1"/>
  <c r="P78" i="10"/>
  <c r="V78" i="10" s="1"/>
  <c r="P23" i="10"/>
  <c r="V23" i="10" s="1"/>
  <c r="P82" i="10"/>
  <c r="V82" i="10" s="1"/>
  <c r="P41" i="10"/>
  <c r="V41" i="10" s="1"/>
  <c r="P27" i="10"/>
  <c r="V27" i="10" s="1"/>
  <c r="P28" i="10"/>
  <c r="V28" i="10" s="1"/>
  <c r="P50" i="10"/>
  <c r="V50" i="10" s="1"/>
  <c r="P73" i="10"/>
  <c r="V73" i="10" s="1"/>
  <c r="P58" i="10"/>
  <c r="V58" i="10" s="1"/>
  <c r="P38" i="10"/>
  <c r="V38" i="10" s="1"/>
  <c r="P31" i="10"/>
  <c r="V31" i="10" s="1"/>
  <c r="P66" i="10"/>
  <c r="V66" i="10" s="1"/>
  <c r="P67" i="10"/>
  <c r="V67" i="10" s="1"/>
  <c r="P46" i="10"/>
  <c r="S46" i="10" s="1"/>
  <c r="P80" i="10"/>
  <c r="V80" i="10" s="1"/>
  <c r="P57" i="10"/>
  <c r="V57" i="10" s="1"/>
  <c r="P52" i="10"/>
  <c r="V52" i="10" s="1"/>
  <c r="P63" i="10"/>
  <c r="V63" i="10" s="1"/>
  <c r="P60" i="10"/>
  <c r="V60" i="10" s="1"/>
  <c r="P56" i="10"/>
  <c r="V56" i="10" s="1"/>
  <c r="P39" i="10"/>
  <c r="V39" i="10" s="1"/>
  <c r="P34" i="10"/>
  <c r="V34" i="10" s="1"/>
  <c r="P20" i="12"/>
  <c r="V20" i="12" s="1"/>
  <c r="P70" i="12"/>
  <c r="V70" i="12" s="1"/>
  <c r="P26" i="12"/>
  <c r="V26" i="12" s="1"/>
  <c r="P42" i="12"/>
  <c r="V42" i="12" s="1"/>
  <c r="P18" i="12"/>
  <c r="V18" i="12" s="1"/>
  <c r="P75" i="12"/>
  <c r="V75" i="12" s="1"/>
  <c r="P36" i="12"/>
  <c r="S36" i="12" s="1"/>
  <c r="P76" i="12"/>
  <c r="V76" i="12" s="1"/>
  <c r="P53" i="12"/>
  <c r="V53" i="12" s="1"/>
  <c r="P65" i="11"/>
  <c r="V65" i="11" s="1"/>
  <c r="P57" i="12"/>
  <c r="V57" i="12" s="1"/>
  <c r="P63" i="12"/>
  <c r="V63" i="12" s="1"/>
  <c r="P52" i="12"/>
  <c r="V52" i="12" s="1"/>
  <c r="P69" i="12"/>
  <c r="V69" i="12" s="1"/>
  <c r="P50" i="11"/>
  <c r="V50" i="11" s="1"/>
  <c r="P33" i="12"/>
  <c r="P59" i="11"/>
  <c r="V59" i="11" s="1"/>
  <c r="P50" i="9"/>
  <c r="V50" i="9" s="1"/>
  <c r="P15" i="12"/>
  <c r="V15" i="12" s="1"/>
  <c r="P38" i="12"/>
  <c r="V38" i="12" s="1"/>
  <c r="P37" i="12"/>
  <c r="S37" i="12" s="1"/>
  <c r="P35" i="12"/>
  <c r="V35" i="12" s="1"/>
  <c r="P19" i="12"/>
  <c r="V19" i="12" s="1"/>
  <c r="P66" i="12"/>
  <c r="V66" i="12" s="1"/>
  <c r="P21" i="12"/>
  <c r="V21" i="12" s="1"/>
  <c r="P27" i="12"/>
  <c r="V27" i="12" s="1"/>
  <c r="P55" i="12"/>
  <c r="V55" i="12" s="1"/>
  <c r="P73" i="12"/>
  <c r="V73" i="12" s="1"/>
  <c r="P80" i="12"/>
  <c r="V80" i="12" s="1"/>
  <c r="Y48" i="12"/>
  <c r="Y56" i="12"/>
  <c r="Y66" i="12"/>
  <c r="S43" i="12"/>
  <c r="Y41" i="12"/>
  <c r="Y40" i="12"/>
  <c r="Y63" i="12"/>
  <c r="Y72" i="12"/>
  <c r="P22" i="12"/>
  <c r="V22" i="12" s="1"/>
  <c r="Y17" i="12"/>
  <c r="Y59" i="12"/>
  <c r="Y14" i="12"/>
  <c r="Y47" i="12"/>
  <c r="Y21" i="12"/>
  <c r="Y32" i="12"/>
  <c r="Y23" i="12"/>
  <c r="Y42" i="12"/>
  <c r="Y37" i="12"/>
  <c r="Y57" i="12"/>
  <c r="Y33" i="12"/>
  <c r="P29" i="12"/>
  <c r="V29" i="12" s="1"/>
  <c r="P41" i="12"/>
  <c r="P45" i="12"/>
  <c r="V45" i="12" s="1"/>
  <c r="P74" i="12"/>
  <c r="V74" i="12" s="1"/>
  <c r="Y78" i="12"/>
  <c r="Y16" i="12"/>
  <c r="Y35" i="12"/>
  <c r="Y71" i="12"/>
  <c r="Y29" i="12"/>
  <c r="Y52" i="12"/>
  <c r="Y60" i="12"/>
  <c r="Y70" i="12"/>
  <c r="Y77" i="12"/>
  <c r="Y25" i="12"/>
  <c r="Y75" i="12"/>
  <c r="P67" i="12"/>
  <c r="V67" i="12" s="1"/>
  <c r="Y46" i="12"/>
  <c r="Y18" i="12"/>
  <c r="Y38" i="12"/>
  <c r="P61" i="12"/>
  <c r="V61" i="12" s="1"/>
  <c r="P71" i="12"/>
  <c r="V71" i="12" s="1"/>
  <c r="Y22" i="12"/>
  <c r="Y82" i="12"/>
  <c r="Y69" i="12"/>
  <c r="Y27" i="12"/>
  <c r="Y30" i="12"/>
  <c r="Y62" i="12"/>
  <c r="Y67" i="12"/>
  <c r="Y80" i="12"/>
  <c r="P72" i="12"/>
  <c r="V72" i="12" s="1"/>
  <c r="P16" i="12"/>
  <c r="V16" i="12" s="1"/>
  <c r="Y36" i="12"/>
  <c r="Y19" i="12"/>
  <c r="Y58" i="12"/>
  <c r="Y34" i="12"/>
  <c r="Y65" i="12"/>
  <c r="Y79" i="12"/>
  <c r="Y20" i="12"/>
  <c r="Y64" i="12"/>
  <c r="Y73" i="12"/>
  <c r="P64" i="12"/>
  <c r="V64" i="12" s="1"/>
  <c r="P59" i="12"/>
  <c r="V59" i="12" s="1"/>
  <c r="Y28" i="12"/>
  <c r="Y39" i="12"/>
  <c r="Y50" i="12"/>
  <c r="Y24" i="12"/>
  <c r="Y53" i="12"/>
  <c r="Y51" i="12"/>
  <c r="Y31" i="12"/>
  <c r="Y45" i="12"/>
  <c r="Y54" i="12"/>
  <c r="Y74" i="12"/>
  <c r="Y61" i="12"/>
  <c r="Y26" i="12"/>
  <c r="Y76" i="12"/>
  <c r="Y44" i="12"/>
  <c r="Y15" i="12"/>
  <c r="Y55" i="12"/>
  <c r="Y43" i="12"/>
  <c r="Y81" i="12"/>
  <c r="Y49" i="12"/>
  <c r="Y68" i="12"/>
  <c r="S42" i="12"/>
  <c r="P17" i="12"/>
  <c r="V17" i="12" s="1"/>
  <c r="P39" i="12"/>
  <c r="P62" i="12"/>
  <c r="V62" i="12" s="1"/>
  <c r="P82" i="12"/>
  <c r="V82" i="12" s="1"/>
  <c r="P24" i="11"/>
  <c r="V24" i="11" s="1"/>
  <c r="P75" i="10"/>
  <c r="V75" i="10" s="1"/>
  <c r="P42" i="11"/>
  <c r="V42" i="11" s="1"/>
  <c r="P64" i="10"/>
  <c r="V64" i="10" s="1"/>
  <c r="P68" i="11"/>
  <c r="V68" i="11" s="1"/>
  <c r="P27" i="11"/>
  <c r="V27" i="11" s="1"/>
  <c r="P39" i="11"/>
  <c r="S39" i="11" s="1"/>
  <c r="P74" i="11"/>
  <c r="V74" i="11" s="1"/>
  <c r="P46" i="11"/>
  <c r="V46" i="11" s="1"/>
  <c r="P78" i="11"/>
  <c r="V78" i="11" s="1"/>
  <c r="P33" i="11"/>
  <c r="V33" i="11" s="1"/>
  <c r="P31" i="11"/>
  <c r="V31" i="11" s="1"/>
  <c r="P58" i="11"/>
  <c r="V58" i="11" s="1"/>
  <c r="P43" i="11"/>
  <c r="V43" i="11" s="1"/>
  <c r="P41" i="11"/>
  <c r="V41" i="11" s="1"/>
  <c r="P45" i="11"/>
  <c r="V45" i="11" s="1"/>
  <c r="P17" i="11"/>
  <c r="V17" i="11" s="1"/>
  <c r="P64" i="11"/>
  <c r="V64" i="11" s="1"/>
  <c r="P54" i="11"/>
  <c r="V54" i="11" s="1"/>
  <c r="P35" i="11"/>
  <c r="P76" i="11"/>
  <c r="V76" i="11" s="1"/>
  <c r="P28" i="11"/>
  <c r="V28" i="11" s="1"/>
  <c r="P72" i="11"/>
  <c r="V72" i="11" s="1"/>
  <c r="P18" i="11"/>
  <c r="V18" i="11" s="1"/>
  <c r="P16" i="11"/>
  <c r="V16" i="11" s="1"/>
  <c r="P80" i="11"/>
  <c r="V80" i="11" s="1"/>
  <c r="P61" i="11"/>
  <c r="V61" i="11" s="1"/>
  <c r="P75" i="11"/>
  <c r="V75" i="11" s="1"/>
  <c r="P23" i="11"/>
  <c r="V23" i="11" s="1"/>
  <c r="P81" i="11"/>
  <c r="V81" i="11" s="1"/>
  <c r="P37" i="11"/>
  <c r="P51" i="11"/>
  <c r="V51" i="11" s="1"/>
  <c r="Y56" i="11"/>
  <c r="Y34" i="11"/>
  <c r="Y22" i="11"/>
  <c r="Y62" i="11"/>
  <c r="Y24" i="11"/>
  <c r="Y46" i="11"/>
  <c r="Y61" i="11"/>
  <c r="Y44" i="11"/>
  <c r="Y37" i="11"/>
  <c r="P44" i="11"/>
  <c r="P34" i="11"/>
  <c r="Y36" i="11"/>
  <c r="Y50" i="11"/>
  <c r="Y18" i="11"/>
  <c r="Y30" i="11"/>
  <c r="Y71" i="11"/>
  <c r="Y47" i="11"/>
  <c r="Y17" i="11"/>
  <c r="Y42" i="11"/>
  <c r="Y78" i="11"/>
  <c r="S47" i="11"/>
  <c r="P30" i="11"/>
  <c r="V30" i="11" s="1"/>
  <c r="P70" i="11"/>
  <c r="V70" i="11" s="1"/>
  <c r="Y15" i="11"/>
  <c r="Y21" i="11"/>
  <c r="Y19" i="11"/>
  <c r="Y65" i="11"/>
  <c r="Y45" i="11"/>
  <c r="Y76" i="11"/>
  <c r="Y29" i="11"/>
  <c r="Y66" i="11"/>
  <c r="Y53" i="11"/>
  <c r="Y82" i="11"/>
  <c r="Y31" i="11"/>
  <c r="Y80" i="11"/>
  <c r="Y28" i="11"/>
  <c r="Y72" i="11"/>
  <c r="Y27" i="11"/>
  <c r="P19" i="11"/>
  <c r="V19" i="11" s="1"/>
  <c r="Y14" i="11"/>
  <c r="Y51" i="11"/>
  <c r="Y67" i="11"/>
  <c r="Y49" i="11"/>
  <c r="Y68" i="11"/>
  <c r="Y54" i="11"/>
  <c r="Y38" i="11"/>
  <c r="Y20" i="11"/>
  <c r="Y63" i="11"/>
  <c r="P38" i="11"/>
  <c r="P21" i="11"/>
  <c r="V21" i="11" s="1"/>
  <c r="Y58" i="11"/>
  <c r="Y79" i="11"/>
  <c r="Y60" i="11"/>
  <c r="Y55" i="11"/>
  <c r="Y43" i="11"/>
  <c r="Y52" i="11"/>
  <c r="Y41" i="11"/>
  <c r="Y75" i="11"/>
  <c r="Y70" i="11"/>
  <c r="Y16" i="11"/>
  <c r="P66" i="11"/>
  <c r="V66" i="11" s="1"/>
  <c r="P69" i="11"/>
  <c r="V69" i="11" s="1"/>
  <c r="P36" i="11"/>
  <c r="Y26" i="11"/>
  <c r="Y33" i="11"/>
  <c r="Y69" i="11"/>
  <c r="Y73" i="11"/>
  <c r="Y64" i="11"/>
  <c r="S48" i="11"/>
  <c r="Y32" i="11"/>
  <c r="Y77" i="11"/>
  <c r="Y74" i="11"/>
  <c r="P56" i="11"/>
  <c r="V56" i="11" s="1"/>
  <c r="Y59" i="11"/>
  <c r="Y35" i="11"/>
  <c r="Y25" i="11"/>
  <c r="Y81" i="11"/>
  <c r="Y57" i="11"/>
  <c r="Y48" i="11"/>
  <c r="Y40" i="11"/>
  <c r="Y23" i="11"/>
  <c r="Y39" i="11"/>
  <c r="P22" i="11"/>
  <c r="V22" i="11" s="1"/>
  <c r="P55" i="11"/>
  <c r="V55" i="11" s="1"/>
  <c r="P63" i="11"/>
  <c r="V63" i="11" s="1"/>
  <c r="P49" i="11"/>
  <c r="P32" i="10"/>
  <c r="V32" i="10" s="1"/>
  <c r="P32" i="9"/>
  <c r="V32" i="9" s="1"/>
  <c r="P64" i="9"/>
  <c r="V64" i="9" s="1"/>
  <c r="P40" i="10"/>
  <c r="V40" i="10" s="1"/>
  <c r="P42" i="10"/>
  <c r="V42" i="10" s="1"/>
  <c r="P19" i="10"/>
  <c r="V19" i="10" s="1"/>
  <c r="P35" i="10"/>
  <c r="V35" i="10" s="1"/>
  <c r="P54" i="10"/>
  <c r="V54" i="10" s="1"/>
  <c r="P28" i="9"/>
  <c r="V28" i="9" s="1"/>
  <c r="P68" i="10"/>
  <c r="V68" i="10" s="1"/>
  <c r="P70" i="10"/>
  <c r="V70" i="10" s="1"/>
  <c r="P76" i="10"/>
  <c r="V76" i="10" s="1"/>
  <c r="P30" i="10"/>
  <c r="V30" i="10" s="1"/>
  <c r="P20" i="10"/>
  <c r="V20" i="10" s="1"/>
  <c r="P15" i="10"/>
  <c r="V15" i="10" s="1"/>
  <c r="P43" i="10"/>
  <c r="P21" i="10"/>
  <c r="V21" i="10" s="1"/>
  <c r="P24" i="8"/>
  <c r="V24" i="8" s="1"/>
  <c r="P56" i="8"/>
  <c r="V56" i="8" s="1"/>
  <c r="P71" i="10"/>
  <c r="V71" i="10" s="1"/>
  <c r="P43" i="9"/>
  <c r="V43" i="9" s="1"/>
  <c r="P71" i="8"/>
  <c r="V71" i="8" s="1"/>
  <c r="P29" i="10"/>
  <c r="V29" i="10" s="1"/>
  <c r="P69" i="8"/>
  <c r="V69" i="8" s="1"/>
  <c r="P44" i="10"/>
  <c r="P51" i="8"/>
  <c r="V51" i="8" s="1"/>
  <c r="P65" i="10"/>
  <c r="V65" i="10" s="1"/>
  <c r="P24" i="10"/>
  <c r="V24" i="10" s="1"/>
  <c r="P53" i="10"/>
  <c r="V53" i="10" s="1"/>
  <c r="Y66" i="10"/>
  <c r="Y40" i="10"/>
  <c r="Y47" i="10"/>
  <c r="Y72" i="10"/>
  <c r="Y35" i="10"/>
  <c r="Y37" i="10"/>
  <c r="Y56" i="10"/>
  <c r="Y61" i="10"/>
  <c r="Y18" i="10"/>
  <c r="Y33" i="10"/>
  <c r="Y45" i="10"/>
  <c r="Y23" i="10"/>
  <c r="Y69" i="10"/>
  <c r="Y78" i="10"/>
  <c r="Y15" i="10"/>
  <c r="Y27" i="10"/>
  <c r="Y77" i="10"/>
  <c r="Y80" i="10"/>
  <c r="P81" i="10"/>
  <c r="V81" i="10" s="1"/>
  <c r="P78" i="9"/>
  <c r="V78" i="9" s="1"/>
  <c r="Y22" i="10"/>
  <c r="Y21" i="10"/>
  <c r="Y51" i="10"/>
  <c r="Y55" i="10"/>
  <c r="Y46" i="10"/>
  <c r="Y73" i="10"/>
  <c r="Y74" i="10"/>
  <c r="Y26" i="10"/>
  <c r="S23" i="10"/>
  <c r="P47" i="10"/>
  <c r="P72" i="10"/>
  <c r="V72" i="10" s="1"/>
  <c r="P74" i="10"/>
  <c r="V74" i="10" s="1"/>
  <c r="Y43" i="10"/>
  <c r="Y31" i="10"/>
  <c r="Y76" i="10"/>
  <c r="Y67" i="10"/>
  <c r="Y34" i="10"/>
  <c r="Y54" i="10"/>
  <c r="Y62" i="10"/>
  <c r="Y57" i="10"/>
  <c r="Y24" i="10"/>
  <c r="Y58" i="10"/>
  <c r="Y39" i="10"/>
  <c r="Y48" i="10"/>
  <c r="P45" i="10"/>
  <c r="Y28" i="10"/>
  <c r="Y38" i="10"/>
  <c r="Y75" i="10"/>
  <c r="P26" i="10"/>
  <c r="V26" i="10" s="1"/>
  <c r="Y30" i="10"/>
  <c r="P76" i="9"/>
  <c r="V76" i="9" s="1"/>
  <c r="Y52" i="10"/>
  <c r="Y68" i="10"/>
  <c r="Y16" i="10"/>
  <c r="Y65" i="10"/>
  <c r="Y29" i="10"/>
  <c r="Y63" i="10"/>
  <c r="Y44" i="10"/>
  <c r="Y42" i="10"/>
  <c r="Y82" i="10"/>
  <c r="P77" i="10"/>
  <c r="V77" i="10" s="1"/>
  <c r="P55" i="10"/>
  <c r="V55" i="10" s="1"/>
  <c r="Y41" i="10"/>
  <c r="Y60" i="10"/>
  <c r="Y25" i="10"/>
  <c r="Y20" i="10"/>
  <c r="Y70" i="10"/>
  <c r="Y50" i="10"/>
  <c r="Y71" i="10"/>
  <c r="Y36" i="10"/>
  <c r="P69" i="10"/>
  <c r="V69" i="10" s="1"/>
  <c r="P25" i="10"/>
  <c r="Y19" i="10"/>
  <c r="Y79" i="10"/>
  <c r="Y17" i="10"/>
  <c r="Y32" i="10"/>
  <c r="Y64" i="10"/>
  <c r="Y53" i="10"/>
  <c r="Y49" i="10"/>
  <c r="Y59" i="10"/>
  <c r="Y81" i="10"/>
  <c r="P62" i="10"/>
  <c r="V62" i="10" s="1"/>
  <c r="S22" i="10"/>
  <c r="P36" i="10"/>
  <c r="V36" i="10" s="1"/>
  <c r="P17" i="10"/>
  <c r="V17" i="10" s="1"/>
  <c r="P16" i="10"/>
  <c r="V16" i="10" s="1"/>
  <c r="P59" i="10"/>
  <c r="V59" i="10" s="1"/>
  <c r="P59" i="9"/>
  <c r="V59" i="9" s="1"/>
  <c r="P44" i="8"/>
  <c r="V44" i="8" s="1"/>
  <c r="P61" i="9"/>
  <c r="V61" i="9" s="1"/>
  <c r="P55" i="9"/>
  <c r="V55" i="9" s="1"/>
  <c r="P58" i="9"/>
  <c r="V58" i="9" s="1"/>
  <c r="P73" i="9"/>
  <c r="V73" i="9" s="1"/>
  <c r="P34" i="8"/>
  <c r="V34" i="8" s="1"/>
  <c r="P70" i="8"/>
  <c r="V70" i="8" s="1"/>
  <c r="P20" i="9"/>
  <c r="V20" i="9" s="1"/>
  <c r="P36" i="9"/>
  <c r="V36" i="9" s="1"/>
  <c r="P54" i="9"/>
  <c r="V54" i="9" s="1"/>
  <c r="P33" i="8"/>
  <c r="V33" i="8" s="1"/>
  <c r="P22" i="8"/>
  <c r="V22" i="8" s="1"/>
  <c r="P63" i="8"/>
  <c r="V63" i="8" s="1"/>
  <c r="P37" i="8"/>
  <c r="V37" i="8" s="1"/>
  <c r="P59" i="8"/>
  <c r="V59" i="8" s="1"/>
  <c r="P81" i="9"/>
  <c r="V81" i="9" s="1"/>
  <c r="P57" i="9"/>
  <c r="V57" i="9" s="1"/>
  <c r="P17" i="9"/>
  <c r="V17" i="9" s="1"/>
  <c r="P74" i="9"/>
  <c r="V74" i="9" s="1"/>
  <c r="P18" i="9"/>
  <c r="V18" i="9" s="1"/>
  <c r="P21" i="9"/>
  <c r="V21" i="9" s="1"/>
  <c r="P35" i="8"/>
  <c r="V35" i="8" s="1"/>
  <c r="P65" i="8"/>
  <c r="V65" i="8" s="1"/>
  <c r="P71" i="9"/>
  <c r="V71" i="9" s="1"/>
  <c r="P24" i="9"/>
  <c r="V24" i="9" s="1"/>
  <c r="P30" i="9"/>
  <c r="V30" i="9" s="1"/>
  <c r="P26" i="9"/>
  <c r="V26" i="9" s="1"/>
  <c r="P67" i="9"/>
  <c r="V67" i="9" s="1"/>
  <c r="P47" i="9"/>
  <c r="V47" i="9" s="1"/>
  <c r="P19" i="9"/>
  <c r="V19" i="9" s="1"/>
  <c r="P34" i="9"/>
  <c r="V34" i="9" s="1"/>
  <c r="Y65" i="9"/>
  <c r="Y64" i="9"/>
  <c r="Y66" i="9"/>
  <c r="Y81" i="9"/>
  <c r="Y14" i="9"/>
  <c r="Y79" i="9"/>
  <c r="Y80" i="9"/>
  <c r="Y18" i="9"/>
  <c r="Y46" i="9"/>
  <c r="Y78" i="9"/>
  <c r="Y58" i="9"/>
  <c r="Y24" i="9"/>
  <c r="Y16" i="9"/>
  <c r="P63" i="9"/>
  <c r="V63" i="9" s="1"/>
  <c r="Y35" i="9"/>
  <c r="Y61" i="9"/>
  <c r="Y25" i="9"/>
  <c r="Y49" i="9"/>
  <c r="Y59" i="9"/>
  <c r="Y50" i="9"/>
  <c r="Y63" i="9"/>
  <c r="Y60" i="9"/>
  <c r="P53" i="9"/>
  <c r="V53" i="9" s="1"/>
  <c r="P16" i="9"/>
  <c r="V16" i="9" s="1"/>
  <c r="S27" i="9"/>
  <c r="Y74" i="9"/>
  <c r="Y51" i="9"/>
  <c r="P72" i="9"/>
  <c r="V72" i="9" s="1"/>
  <c r="Y70" i="9"/>
  <c r="Y41" i="9"/>
  <c r="Y15" i="9"/>
  <c r="Y34" i="9"/>
  <c r="Y22" i="9"/>
  <c r="P49" i="9"/>
  <c r="V49" i="9" s="1"/>
  <c r="Y54" i="9"/>
  <c r="Y42" i="9"/>
  <c r="Y21" i="9"/>
  <c r="Y69" i="9"/>
  <c r="Y75" i="9"/>
  <c r="Y32" i="9"/>
  <c r="Y38" i="9"/>
  <c r="Y31" i="9"/>
  <c r="Y36" i="9"/>
  <c r="Y40" i="9"/>
  <c r="Y28" i="9"/>
  <c r="Y47" i="9"/>
  <c r="Y17" i="9"/>
  <c r="Y73" i="9"/>
  <c r="Y57" i="9"/>
  <c r="Y29" i="9"/>
  <c r="P60" i="9"/>
  <c r="V60" i="9" s="1"/>
  <c r="P69" i="9"/>
  <c r="V69" i="9" s="1"/>
  <c r="P37" i="9"/>
  <c r="V37" i="9" s="1"/>
  <c r="P56" i="9"/>
  <c r="V56" i="9" s="1"/>
  <c r="P65" i="9"/>
  <c r="V65" i="9" s="1"/>
  <c r="Y62" i="9"/>
  <c r="Y39" i="9"/>
  <c r="Y56" i="9"/>
  <c r="Y45" i="9"/>
  <c r="Y44" i="9"/>
  <c r="Y37" i="9"/>
  <c r="Y55" i="9"/>
  <c r="Y68" i="9"/>
  <c r="Y27" i="9"/>
  <c r="Y43" i="9"/>
  <c r="Y67" i="9"/>
  <c r="P31" i="9"/>
  <c r="V31" i="9" s="1"/>
  <c r="S28" i="9"/>
  <c r="Y23" i="9"/>
  <c r="Y52" i="9"/>
  <c r="Y30" i="9"/>
  <c r="Y19" i="9"/>
  <c r="Y26" i="9"/>
  <c r="Y33" i="9"/>
  <c r="Y20" i="9"/>
  <c r="Y72" i="9"/>
  <c r="Y77" i="9"/>
  <c r="Y48" i="9"/>
  <c r="Y53" i="9"/>
  <c r="Y76" i="9"/>
  <c r="Y82" i="9"/>
  <c r="Y71" i="9"/>
  <c r="P77" i="9"/>
  <c r="V77" i="9" s="1"/>
  <c r="P25" i="9"/>
  <c r="P33" i="9"/>
  <c r="V33" i="9" s="1"/>
  <c r="P23" i="8"/>
  <c r="V23" i="8" s="1"/>
  <c r="P19" i="8"/>
  <c r="V19" i="8" s="1"/>
  <c r="P39" i="8"/>
  <c r="V39" i="8" s="1"/>
  <c r="P67" i="8"/>
  <c r="V67" i="8" s="1"/>
  <c r="P73" i="8"/>
  <c r="V73" i="8" s="1"/>
  <c r="P74" i="8"/>
  <c r="V74" i="8" s="1"/>
  <c r="P17" i="8"/>
  <c r="V17" i="8" s="1"/>
  <c r="P31" i="8"/>
  <c r="V31" i="8" s="1"/>
  <c r="Y61" i="8"/>
  <c r="Y50" i="8"/>
  <c r="Y70" i="8"/>
  <c r="Y59" i="8"/>
  <c r="P60" i="8"/>
  <c r="V60" i="8" s="1"/>
  <c r="Y53" i="8"/>
  <c r="Y23" i="8"/>
  <c r="Y42" i="8"/>
  <c r="Y47" i="8"/>
  <c r="Y82" i="8"/>
  <c r="Y25" i="8"/>
  <c r="Y21" i="8"/>
  <c r="Y48" i="8"/>
  <c r="Y63" i="8"/>
  <c r="P45" i="8"/>
  <c r="V45" i="8" s="1"/>
  <c r="Y77" i="8"/>
  <c r="Y18" i="8"/>
  <c r="Y39" i="8"/>
  <c r="Y15" i="8"/>
  <c r="Y31" i="8"/>
  <c r="Y80" i="8"/>
  <c r="Y55" i="8"/>
  <c r="Y54" i="8"/>
  <c r="Y62" i="8"/>
  <c r="P46" i="8"/>
  <c r="V46" i="8" s="1"/>
  <c r="P78" i="8"/>
  <c r="V78" i="8" s="1"/>
  <c r="P47" i="8"/>
  <c r="V47" i="8" s="1"/>
  <c r="Y14" i="8"/>
  <c r="Y46" i="8"/>
  <c r="P40" i="8"/>
  <c r="V40" i="8" s="1"/>
  <c r="Y76" i="8"/>
  <c r="Y33" i="8"/>
  <c r="Y37" i="8"/>
  <c r="Y22" i="8"/>
  <c r="Y69" i="8"/>
  <c r="Y58" i="8"/>
  <c r="Y72" i="8"/>
  <c r="Y28" i="8"/>
  <c r="P76" i="8"/>
  <c r="V76" i="8" s="1"/>
  <c r="P50" i="8"/>
  <c r="V50" i="8" s="1"/>
  <c r="Y81" i="8"/>
  <c r="Y75" i="8"/>
  <c r="Y79" i="8"/>
  <c r="Y26" i="8"/>
  <c r="Y49" i="8"/>
  <c r="Y44" i="8"/>
  <c r="Y35" i="8"/>
  <c r="Y41" i="8"/>
  <c r="P38" i="8"/>
  <c r="V38" i="8" s="1"/>
  <c r="Y73" i="8"/>
  <c r="Y16" i="8"/>
  <c r="Y66" i="8"/>
  <c r="Y64" i="8"/>
  <c r="Y51" i="8"/>
  <c r="Y40" i="8"/>
  <c r="Y19" i="8"/>
  <c r="Y57" i="8"/>
  <c r="Y20" i="8"/>
  <c r="Y30" i="8"/>
  <c r="P18" i="8"/>
  <c r="V18" i="8" s="1"/>
  <c r="P21" i="8"/>
  <c r="V21" i="8" s="1"/>
  <c r="P27" i="8"/>
  <c r="P66" i="8"/>
  <c r="V66" i="8" s="1"/>
  <c r="Y45" i="8"/>
  <c r="Y38" i="8"/>
  <c r="Y67" i="8"/>
  <c r="Y74" i="8"/>
  <c r="Y78" i="8"/>
  <c r="Y56" i="8"/>
  <c r="Y36" i="8"/>
  <c r="Y29" i="8"/>
  <c r="Y32" i="8"/>
  <c r="Y34" i="8"/>
  <c r="P72" i="8"/>
  <c r="V72" i="8" s="1"/>
  <c r="Y68" i="8"/>
  <c r="Y65" i="8"/>
  <c r="Y52" i="8"/>
  <c r="Y17" i="8"/>
  <c r="Y43" i="8"/>
  <c r="Y27" i="8"/>
  <c r="Y71" i="8"/>
  <c r="Y60" i="8"/>
  <c r="Y24" i="8"/>
  <c r="P20" i="8"/>
  <c r="V20" i="8" s="1"/>
  <c r="P26" i="8"/>
  <c r="P36" i="8"/>
  <c r="V36" i="8" s="1"/>
  <c r="P82" i="8"/>
  <c r="V82" i="8" s="1"/>
  <c r="N14" i="8" l="1"/>
  <c r="P14" i="8" s="1"/>
  <c r="V14" i="8" s="1"/>
  <c r="V28" i="8"/>
  <c r="W6" i="8"/>
  <c r="V7" i="8"/>
  <c r="W7" i="8"/>
  <c r="V6" i="8"/>
  <c r="V25" i="8"/>
  <c r="N14" i="9"/>
  <c r="P14" i="9" s="1"/>
  <c r="V14" i="9" s="1"/>
  <c r="N14" i="12"/>
  <c r="P14" i="12" s="1"/>
  <c r="V14" i="12" s="1"/>
  <c r="N14" i="11"/>
  <c r="N14" i="10"/>
  <c r="P14" i="10" s="1"/>
  <c r="V14" i="10" s="1"/>
  <c r="V32" i="12"/>
  <c r="V7" i="12"/>
  <c r="W7" i="12"/>
  <c r="V6" i="12"/>
  <c r="W6" i="12"/>
  <c r="V7" i="11"/>
  <c r="W7" i="11"/>
  <c r="V6" i="11"/>
  <c r="W6" i="11"/>
  <c r="V6" i="10"/>
  <c r="W6" i="10"/>
  <c r="V7" i="10"/>
  <c r="W7" i="10"/>
  <c r="V7" i="9"/>
  <c r="W7" i="9"/>
  <c r="V6" i="9"/>
  <c r="W6" i="9"/>
  <c r="V40" i="12"/>
  <c r="S34" i="12"/>
  <c r="V22" i="9"/>
  <c r="V40" i="11"/>
  <c r="S23" i="9"/>
  <c r="S39" i="10"/>
  <c r="S49" i="10"/>
  <c r="S41" i="10"/>
  <c r="S38" i="10"/>
  <c r="S48" i="10"/>
  <c r="V46" i="10"/>
  <c r="V36" i="12"/>
  <c r="V33" i="12"/>
  <c r="S33" i="12"/>
  <c r="V37" i="12"/>
  <c r="S35" i="12"/>
  <c r="S38" i="12"/>
  <c r="S42" i="11"/>
  <c r="V39" i="12"/>
  <c r="S39" i="12"/>
  <c r="V41" i="12"/>
  <c r="S41" i="12"/>
  <c r="V35" i="11"/>
  <c r="S35" i="11"/>
  <c r="S43" i="11"/>
  <c r="V37" i="11"/>
  <c r="S37" i="11"/>
  <c r="V36" i="11"/>
  <c r="S36" i="11"/>
  <c r="V34" i="11"/>
  <c r="S34" i="11"/>
  <c r="V39" i="11"/>
  <c r="S46" i="11"/>
  <c r="S45" i="11"/>
  <c r="S41" i="11"/>
  <c r="V44" i="11"/>
  <c r="S44" i="11"/>
  <c r="V38" i="11"/>
  <c r="S38" i="11"/>
  <c r="V49" i="11"/>
  <c r="S49" i="11"/>
  <c r="S40" i="10"/>
  <c r="S42" i="10"/>
  <c r="V43" i="10"/>
  <c r="S43" i="10"/>
  <c r="V45" i="10"/>
  <c r="S45" i="10"/>
  <c r="V47" i="10"/>
  <c r="S47" i="10"/>
  <c r="V44" i="10"/>
  <c r="S44" i="10"/>
  <c r="S24" i="8"/>
  <c r="S24" i="10"/>
  <c r="V25" i="10"/>
  <c r="S25" i="10"/>
  <c r="S24" i="9"/>
  <c r="S26" i="9"/>
  <c r="V25" i="9"/>
  <c r="S25" i="9"/>
  <c r="S27" i="8"/>
  <c r="V27" i="8"/>
  <c r="V26" i="8"/>
  <c r="S26" i="8"/>
  <c r="B7" i="8" l="1"/>
  <c r="W76" i="8" s="1"/>
  <c r="B7" i="12"/>
  <c r="B7" i="11"/>
  <c r="W14" i="11" s="1"/>
  <c r="B7" i="10"/>
  <c r="B7" i="9"/>
  <c r="Q61" i="9" s="1"/>
  <c r="R61" i="9" s="1"/>
  <c r="X61" i="9" s="1"/>
  <c r="P14" i="11"/>
  <c r="V14" i="11" s="1"/>
  <c r="T41" i="12"/>
  <c r="T45" i="12"/>
  <c r="T16" i="12"/>
  <c r="T32" i="12"/>
  <c r="T40" i="12"/>
  <c r="T35" i="12"/>
  <c r="T36" i="12"/>
  <c r="T14" i="12"/>
  <c r="T38" i="12"/>
  <c r="T30" i="12"/>
  <c r="T49" i="12"/>
  <c r="T37" i="12"/>
  <c r="T33" i="12"/>
  <c r="T47" i="12"/>
  <c r="T21" i="12"/>
  <c r="T42" i="12"/>
  <c r="T39" i="12"/>
  <c r="T44" i="12"/>
  <c r="T31" i="12"/>
  <c r="T29" i="12"/>
  <c r="T28" i="12"/>
  <c r="T24" i="12"/>
  <c r="T17" i="12"/>
  <c r="T19" i="12"/>
  <c r="T27" i="12"/>
  <c r="T46" i="12"/>
  <c r="T48" i="12"/>
  <c r="T25" i="12"/>
  <c r="T20" i="12"/>
  <c r="T43" i="12"/>
  <c r="T26" i="12"/>
  <c r="T18" i="12"/>
  <c r="T34" i="12"/>
  <c r="T15" i="12"/>
  <c r="T22" i="12"/>
  <c r="T23" i="12"/>
  <c r="T38" i="11"/>
  <c r="T14" i="11"/>
  <c r="T17" i="11"/>
  <c r="T34" i="11"/>
  <c r="T26" i="11"/>
  <c r="T31" i="11"/>
  <c r="T27" i="11"/>
  <c r="T37" i="11"/>
  <c r="T20" i="11"/>
  <c r="T22" i="11"/>
  <c r="T29" i="11"/>
  <c r="T30" i="11"/>
  <c r="T19" i="11"/>
  <c r="T23" i="11"/>
  <c r="T25" i="11"/>
  <c r="T18" i="11"/>
  <c r="T15" i="11"/>
  <c r="T32" i="11"/>
  <c r="T36" i="11"/>
  <c r="T35" i="11"/>
  <c r="T16" i="11"/>
  <c r="T28" i="11"/>
  <c r="T21" i="11"/>
  <c r="T33" i="11"/>
  <c r="T24" i="11"/>
  <c r="T48" i="11"/>
  <c r="T42" i="11"/>
  <c r="T41" i="11"/>
  <c r="T45" i="11"/>
  <c r="T39" i="11"/>
  <c r="T47" i="11"/>
  <c r="T43" i="11"/>
  <c r="T46" i="11"/>
  <c r="T44" i="11"/>
  <c r="T49" i="11"/>
  <c r="T40" i="11"/>
  <c r="T30" i="10"/>
  <c r="T45" i="10"/>
  <c r="T33" i="10"/>
  <c r="T41" i="10"/>
  <c r="T32" i="10"/>
  <c r="T43" i="10"/>
  <c r="T48" i="10"/>
  <c r="T31" i="10"/>
  <c r="T46" i="10"/>
  <c r="T38" i="10"/>
  <c r="T22" i="10"/>
  <c r="T39" i="10"/>
  <c r="T19" i="10"/>
  <c r="T44" i="10"/>
  <c r="T42" i="10"/>
  <c r="T49" i="10"/>
  <c r="T15" i="10"/>
  <c r="T40" i="10"/>
  <c r="T34" i="10"/>
  <c r="T36" i="10"/>
  <c r="T37" i="10"/>
  <c r="T47" i="10"/>
  <c r="T26" i="10"/>
  <c r="T35" i="10"/>
  <c r="T29" i="10"/>
  <c r="T14" i="10"/>
  <c r="T25" i="10"/>
  <c r="T21" i="10"/>
  <c r="T17" i="10"/>
  <c r="T28" i="10"/>
  <c r="T24" i="10"/>
  <c r="T20" i="10"/>
  <c r="T16" i="10"/>
  <c r="T18" i="10"/>
  <c r="T23" i="10"/>
  <c r="T27" i="10"/>
  <c r="T17" i="9"/>
  <c r="T22" i="9"/>
  <c r="T24" i="9"/>
  <c r="T28" i="9"/>
  <c r="T27" i="9"/>
  <c r="T24" i="8"/>
  <c r="T26" i="9"/>
  <c r="T18" i="9"/>
  <c r="T25" i="9"/>
  <c r="T15" i="9"/>
  <c r="T16" i="9"/>
  <c r="T20" i="9"/>
  <c r="T21" i="9"/>
  <c r="T14" i="9"/>
  <c r="T23" i="9"/>
  <c r="T19" i="9"/>
  <c r="T25" i="8"/>
  <c r="T14" i="8"/>
  <c r="T16" i="8"/>
  <c r="T21" i="8"/>
  <c r="T19" i="8"/>
  <c r="T20" i="8"/>
  <c r="T18" i="8"/>
  <c r="T28" i="8"/>
  <c r="T26" i="8"/>
  <c r="T22" i="8"/>
  <c r="T23" i="8"/>
  <c r="T17" i="8"/>
  <c r="T15" i="8"/>
  <c r="T27" i="8"/>
  <c r="W62" i="8" l="1"/>
  <c r="W37" i="8"/>
  <c r="Q55" i="8"/>
  <c r="R55" i="8" s="1"/>
  <c r="X55" i="8" s="1"/>
  <c r="Q27" i="8"/>
  <c r="R27" i="8" s="1"/>
  <c r="X27" i="8" s="1"/>
  <c r="Q74" i="8"/>
  <c r="R74" i="8" s="1"/>
  <c r="X74" i="8" s="1"/>
  <c r="Q43" i="8"/>
  <c r="R43" i="8" s="1"/>
  <c r="X43" i="8" s="1"/>
  <c r="Q38" i="8"/>
  <c r="R38" i="8" s="1"/>
  <c r="X38" i="8" s="1"/>
  <c r="Q48" i="8"/>
  <c r="R48" i="8" s="1"/>
  <c r="X48" i="8" s="1"/>
  <c r="Q28" i="8"/>
  <c r="R28" i="8" s="1"/>
  <c r="X28" i="8" s="1"/>
  <c r="Q33" i="8"/>
  <c r="R33" i="8" s="1"/>
  <c r="X33" i="8" s="1"/>
  <c r="Q81" i="8"/>
  <c r="R81" i="8" s="1"/>
  <c r="X81" i="8" s="1"/>
  <c r="W69" i="8"/>
  <c r="Q69" i="8"/>
  <c r="R69" i="8" s="1"/>
  <c r="X69" i="8" s="1"/>
  <c r="Q64" i="8"/>
  <c r="R64" i="8" s="1"/>
  <c r="X64" i="8" s="1"/>
  <c r="Q25" i="8"/>
  <c r="R25" i="8" s="1"/>
  <c r="X25" i="8" s="1"/>
  <c r="W31" i="8"/>
  <c r="W33" i="8"/>
  <c r="W59" i="8"/>
  <c r="W50" i="8"/>
  <c r="W21" i="8"/>
  <c r="W75" i="8"/>
  <c r="W60" i="8"/>
  <c r="W81" i="8"/>
  <c r="Q51" i="8"/>
  <c r="R51" i="8" s="1"/>
  <c r="X51" i="8" s="1"/>
  <c r="W74" i="8"/>
  <c r="W73" i="8"/>
  <c r="Q15" i="8"/>
  <c r="R15" i="8" s="1"/>
  <c r="X15" i="8" s="1"/>
  <c r="W14" i="8"/>
  <c r="Q21" i="8"/>
  <c r="R21" i="8" s="1"/>
  <c r="X21" i="8" s="1"/>
  <c r="Q54" i="8"/>
  <c r="R54" i="8" s="1"/>
  <c r="X54" i="8" s="1"/>
  <c r="W42" i="8"/>
  <c r="W66" i="8"/>
  <c r="W72" i="8"/>
  <c r="Q82" i="8"/>
  <c r="R82" i="8" s="1"/>
  <c r="X82" i="8" s="1"/>
  <c r="Q24" i="8"/>
  <c r="R24" i="8" s="1"/>
  <c r="X24" i="8" s="1"/>
  <c r="Q65" i="8"/>
  <c r="R65" i="8" s="1"/>
  <c r="X65" i="8" s="1"/>
  <c r="Q26" i="8"/>
  <c r="R26" i="8" s="1"/>
  <c r="X26" i="8" s="1"/>
  <c r="Q59" i="8"/>
  <c r="R59" i="8" s="1"/>
  <c r="X59" i="8" s="1"/>
  <c r="Q44" i="8"/>
  <c r="R44" i="8" s="1"/>
  <c r="X44" i="8" s="1"/>
  <c r="W55" i="8"/>
  <c r="W56" i="8"/>
  <c r="W49" i="8"/>
  <c r="Q29" i="8"/>
  <c r="R29" i="8" s="1"/>
  <c r="X29" i="8" s="1"/>
  <c r="W24" i="8"/>
  <c r="Q79" i="8"/>
  <c r="R79" i="8" s="1"/>
  <c r="X79" i="8" s="1"/>
  <c r="W82" i="8"/>
  <c r="Q39" i="8"/>
  <c r="R39" i="8" s="1"/>
  <c r="X39" i="8" s="1"/>
  <c r="W78" i="8"/>
  <c r="W16" i="8"/>
  <c r="W80" i="8"/>
  <c r="W63" i="8"/>
  <c r="Q61" i="8"/>
  <c r="R61" i="8" s="1"/>
  <c r="X61" i="8" s="1"/>
  <c r="W19" i="8"/>
  <c r="W15" i="8"/>
  <c r="W51" i="8"/>
  <c r="Q20" i="8"/>
  <c r="R20" i="8" s="1"/>
  <c r="X20" i="8" s="1"/>
  <c r="W58" i="8"/>
  <c r="W30" i="8"/>
  <c r="W36" i="8"/>
  <c r="Q32" i="8"/>
  <c r="R32" i="8" s="1"/>
  <c r="X32" i="8" s="1"/>
  <c r="Q22" i="8"/>
  <c r="R22" i="8" s="1"/>
  <c r="X22" i="8" s="1"/>
  <c r="Q62" i="8"/>
  <c r="R62" i="8" s="1"/>
  <c r="X62" i="8" s="1"/>
  <c r="Q57" i="8"/>
  <c r="R57" i="8" s="1"/>
  <c r="X57" i="8" s="1"/>
  <c r="Q23" i="8"/>
  <c r="R23" i="8" s="1"/>
  <c r="X23" i="8" s="1"/>
  <c r="W26" i="8"/>
  <c r="Q41" i="8"/>
  <c r="R41" i="8" s="1"/>
  <c r="X41" i="8" s="1"/>
  <c r="W35" i="8"/>
  <c r="Q52" i="8"/>
  <c r="R52" i="8" s="1"/>
  <c r="X52" i="8" s="1"/>
  <c r="Q31" i="8"/>
  <c r="R31" i="8" s="1"/>
  <c r="X31" i="8" s="1"/>
  <c r="W52" i="8"/>
  <c r="Q17" i="8"/>
  <c r="R17" i="8" s="1"/>
  <c r="X17" i="8" s="1"/>
  <c r="W39" i="8"/>
  <c r="Q35" i="8"/>
  <c r="R35" i="8" s="1"/>
  <c r="X35" i="8" s="1"/>
  <c r="W17" i="8"/>
  <c r="Q56" i="8"/>
  <c r="R56" i="8" s="1"/>
  <c r="X56" i="8" s="1"/>
  <c r="W48" i="8"/>
  <c r="Q18" i="8"/>
  <c r="R18" i="8" s="1"/>
  <c r="X18" i="8" s="1"/>
  <c r="W22" i="8"/>
  <c r="W68" i="8"/>
  <c r="W27" i="8"/>
  <c r="Q80" i="8"/>
  <c r="R80" i="8" s="1"/>
  <c r="X80" i="8" s="1"/>
  <c r="Q76" i="8"/>
  <c r="R76" i="8" s="1"/>
  <c r="X76" i="8" s="1"/>
  <c r="W40" i="8"/>
  <c r="Q36" i="8"/>
  <c r="R36" i="8" s="1"/>
  <c r="X36" i="8" s="1"/>
  <c r="W70" i="8"/>
  <c r="W29" i="8"/>
  <c r="W54" i="8"/>
  <c r="Q37" i="8"/>
  <c r="R37" i="8" s="1"/>
  <c r="X37" i="8" s="1"/>
  <c r="W20" i="8"/>
  <c r="Q47" i="8"/>
  <c r="R47" i="8" s="1"/>
  <c r="X47" i="8" s="1"/>
  <c r="W67" i="8"/>
  <c r="Q14" i="8"/>
  <c r="R14" i="8" s="1"/>
  <c r="X14" i="8" s="1"/>
  <c r="W46" i="8"/>
  <c r="Q19" i="8"/>
  <c r="R19" i="8" s="1"/>
  <c r="X19" i="8" s="1"/>
  <c r="W18" i="8"/>
  <c r="Q63" i="8"/>
  <c r="R63" i="8" s="1"/>
  <c r="X63" i="8" s="1"/>
  <c r="Q71" i="8"/>
  <c r="R71" i="8" s="1"/>
  <c r="X71" i="8" s="1"/>
  <c r="Q58" i="8"/>
  <c r="R58" i="8" s="1"/>
  <c r="X58" i="8" s="1"/>
  <c r="Q77" i="8"/>
  <c r="R77" i="8" s="1"/>
  <c r="X77" i="8" s="1"/>
  <c r="Q34" i="8"/>
  <c r="R34" i="8" s="1"/>
  <c r="X34" i="8" s="1"/>
  <c r="Q75" i="8"/>
  <c r="R75" i="8" s="1"/>
  <c r="X75" i="8" s="1"/>
  <c r="Q49" i="8"/>
  <c r="R49" i="8" s="1"/>
  <c r="X49" i="8" s="1"/>
  <c r="W43" i="8"/>
  <c r="W57" i="8"/>
  <c r="Q70" i="8"/>
  <c r="R70" i="8" s="1"/>
  <c r="X70" i="8" s="1"/>
  <c r="W64" i="8"/>
  <c r="Q78" i="8"/>
  <c r="R78" i="8" s="1"/>
  <c r="X78" i="8" s="1"/>
  <c r="W65" i="8"/>
  <c r="Q67" i="8"/>
  <c r="R67" i="8" s="1"/>
  <c r="X67" i="8" s="1"/>
  <c r="Q16" i="8"/>
  <c r="R16" i="8" s="1"/>
  <c r="X16" i="8" s="1"/>
  <c r="W25" i="8"/>
  <c r="Q72" i="8"/>
  <c r="R72" i="8" s="1"/>
  <c r="X72" i="8" s="1"/>
  <c r="W77" i="8"/>
  <c r="Q42" i="8"/>
  <c r="R42" i="8" s="1"/>
  <c r="X42" i="8" s="1"/>
  <c r="Q46" i="8"/>
  <c r="R46" i="8" s="1"/>
  <c r="X46" i="8" s="1"/>
  <c r="Q60" i="8"/>
  <c r="R60" i="8" s="1"/>
  <c r="X60" i="8" s="1"/>
  <c r="Q68" i="8"/>
  <c r="R68" i="8" s="1"/>
  <c r="X68" i="8" s="1"/>
  <c r="W28" i="8"/>
  <c r="W38" i="8"/>
  <c r="Q50" i="8"/>
  <c r="R50" i="8" s="1"/>
  <c r="X50" i="8" s="1"/>
  <c r="W61" i="8"/>
  <c r="Q53" i="8"/>
  <c r="R53" i="8" s="1"/>
  <c r="X53" i="8" s="1"/>
  <c r="W53" i="8"/>
  <c r="Q73" i="8"/>
  <c r="R73" i="8" s="1"/>
  <c r="X73" i="8" s="1"/>
  <c r="W34" i="8"/>
  <c r="Q30" i="8"/>
  <c r="R30" i="8" s="1"/>
  <c r="X30" i="8" s="1"/>
  <c r="W32" i="8"/>
  <c r="W45" i="8"/>
  <c r="W47" i="8"/>
  <c r="W79" i="8"/>
  <c r="W23" i="8"/>
  <c r="W41" i="8"/>
  <c r="W71" i="8"/>
  <c r="Q45" i="8"/>
  <c r="R45" i="8" s="1"/>
  <c r="X45" i="8" s="1"/>
  <c r="Q66" i="8"/>
  <c r="R66" i="8" s="1"/>
  <c r="X66" i="8" s="1"/>
  <c r="Q40" i="8"/>
  <c r="R40" i="8" s="1"/>
  <c r="X40" i="8" s="1"/>
  <c r="W44" i="8"/>
  <c r="W14" i="9"/>
  <c r="Q19" i="12"/>
  <c r="R19" i="12" s="1"/>
  <c r="X19" i="12" s="1"/>
  <c r="Q68" i="12"/>
  <c r="R68" i="12" s="1"/>
  <c r="X68" i="12" s="1"/>
  <c r="Q30" i="12"/>
  <c r="R30" i="12" s="1"/>
  <c r="X30" i="12" s="1"/>
  <c r="Q73" i="12"/>
  <c r="R73" i="12" s="1"/>
  <c r="X73" i="12" s="1"/>
  <c r="W51" i="12"/>
  <c r="Q72" i="12"/>
  <c r="R72" i="12" s="1"/>
  <c r="X72" i="12" s="1"/>
  <c r="W62" i="12"/>
  <c r="Q53" i="12"/>
  <c r="R53" i="12" s="1"/>
  <c r="X53" i="12" s="1"/>
  <c r="W27" i="12"/>
  <c r="Q41" i="12"/>
  <c r="R41" i="12" s="1"/>
  <c r="X41" i="12" s="1"/>
  <c r="Q25" i="12"/>
  <c r="R25" i="12" s="1"/>
  <c r="X25" i="12" s="1"/>
  <c r="W67" i="12"/>
  <c r="Q35" i="12"/>
  <c r="R35" i="12" s="1"/>
  <c r="X35" i="12" s="1"/>
  <c r="W40" i="12"/>
  <c r="W47" i="12"/>
  <c r="W28" i="12"/>
  <c r="Q45" i="12"/>
  <c r="R45" i="12" s="1"/>
  <c r="X45" i="12" s="1"/>
  <c r="W50" i="12"/>
  <c r="Q64" i="12"/>
  <c r="R64" i="12" s="1"/>
  <c r="X64" i="12" s="1"/>
  <c r="W64" i="12"/>
  <c r="Q38" i="12"/>
  <c r="R38" i="12" s="1"/>
  <c r="X38" i="12" s="1"/>
  <c r="Q17" i="12"/>
  <c r="R17" i="12" s="1"/>
  <c r="X17" i="12" s="1"/>
  <c r="Q39" i="12"/>
  <c r="R39" i="12" s="1"/>
  <c r="X39" i="12" s="1"/>
  <c r="W59" i="12"/>
  <c r="W48" i="12"/>
  <c r="W78" i="12"/>
  <c r="Q42" i="12"/>
  <c r="R42" i="12" s="1"/>
  <c r="X42" i="12" s="1"/>
  <c r="W41" i="12"/>
  <c r="Q55" i="12"/>
  <c r="R55" i="12" s="1"/>
  <c r="X55" i="12" s="1"/>
  <c r="Q60" i="12"/>
  <c r="R60" i="12" s="1"/>
  <c r="X60" i="12" s="1"/>
  <c r="Q58" i="12"/>
  <c r="R58" i="12" s="1"/>
  <c r="X58" i="12" s="1"/>
  <c r="W30" i="12"/>
  <c r="Q24" i="12"/>
  <c r="R24" i="12" s="1"/>
  <c r="X24" i="12" s="1"/>
  <c r="W21" i="12"/>
  <c r="W72" i="12"/>
  <c r="Q28" i="12"/>
  <c r="R28" i="12" s="1"/>
  <c r="X28" i="12" s="1"/>
  <c r="W61" i="12"/>
  <c r="Q70" i="12"/>
  <c r="R70" i="12" s="1"/>
  <c r="X70" i="12" s="1"/>
  <c r="W54" i="12"/>
  <c r="Q47" i="12"/>
  <c r="R47" i="12" s="1"/>
  <c r="X47" i="12" s="1"/>
  <c r="W55" i="12"/>
  <c r="Q51" i="12"/>
  <c r="R51" i="12" s="1"/>
  <c r="X51" i="12" s="1"/>
  <c r="W68" i="12"/>
  <c r="W44" i="12"/>
  <c r="Q56" i="12"/>
  <c r="R56" i="12" s="1"/>
  <c r="X56" i="12" s="1"/>
  <c r="Q20" i="12"/>
  <c r="R20" i="12" s="1"/>
  <c r="X20" i="12" s="1"/>
  <c r="Q40" i="12"/>
  <c r="R40" i="12" s="1"/>
  <c r="X40" i="12" s="1"/>
  <c r="Q36" i="12"/>
  <c r="R36" i="12" s="1"/>
  <c r="X36" i="12" s="1"/>
  <c r="W76" i="12"/>
  <c r="W39" i="12"/>
  <c r="Q23" i="12"/>
  <c r="R23" i="12" s="1"/>
  <c r="X23" i="12" s="1"/>
  <c r="Q48" i="12"/>
  <c r="R48" i="12" s="1"/>
  <c r="X48" i="12" s="1"/>
  <c r="W45" i="12"/>
  <c r="Q54" i="12"/>
  <c r="R54" i="12" s="1"/>
  <c r="X54" i="12" s="1"/>
  <c r="Q26" i="12"/>
  <c r="R26" i="12" s="1"/>
  <c r="X26" i="12" s="1"/>
  <c r="W66" i="12"/>
  <c r="W63" i="12"/>
  <c r="W60" i="12"/>
  <c r="W34" i="12"/>
  <c r="Q65" i="12"/>
  <c r="R65" i="12" s="1"/>
  <c r="X65" i="12" s="1"/>
  <c r="Q27" i="12"/>
  <c r="R27" i="12" s="1"/>
  <c r="X27" i="12" s="1"/>
  <c r="Q50" i="12"/>
  <c r="R50" i="12" s="1"/>
  <c r="X50" i="12" s="1"/>
  <c r="Q71" i="12"/>
  <c r="R71" i="12" s="1"/>
  <c r="X71" i="12" s="1"/>
  <c r="Q80" i="12"/>
  <c r="R80" i="12" s="1"/>
  <c r="X80" i="12" s="1"/>
  <c r="W75" i="12"/>
  <c r="Q57" i="12"/>
  <c r="R57" i="12" s="1"/>
  <c r="X57" i="12" s="1"/>
  <c r="W82" i="12"/>
  <c r="Q34" i="12"/>
  <c r="R34" i="12" s="1"/>
  <c r="X34" i="12" s="1"/>
  <c r="W20" i="12"/>
  <c r="W81" i="12"/>
  <c r="Q44" i="12"/>
  <c r="R44" i="12" s="1"/>
  <c r="X44" i="12" s="1"/>
  <c r="W43" i="12"/>
  <c r="W80" i="12"/>
  <c r="Q21" i="12"/>
  <c r="R21" i="12" s="1"/>
  <c r="X21" i="12" s="1"/>
  <c r="Q43" i="12"/>
  <c r="R43" i="12" s="1"/>
  <c r="X43" i="12" s="1"/>
  <c r="W19" i="12"/>
  <c r="W69" i="12"/>
  <c r="W46" i="12"/>
  <c r="W79" i="12"/>
  <c r="W22" i="12"/>
  <c r="W42" i="12"/>
  <c r="Q74" i="12"/>
  <c r="R74" i="12" s="1"/>
  <c r="X74" i="12" s="1"/>
  <c r="Q82" i="12"/>
  <c r="R82" i="12" s="1"/>
  <c r="X82" i="12" s="1"/>
  <c r="Q62" i="12"/>
  <c r="R62" i="12" s="1"/>
  <c r="X62" i="12" s="1"/>
  <c r="W16" i="12"/>
  <c r="Q69" i="12"/>
  <c r="R69" i="12" s="1"/>
  <c r="X69" i="12" s="1"/>
  <c r="Q16" i="12"/>
  <c r="R16" i="12" s="1"/>
  <c r="X16" i="12" s="1"/>
  <c r="W38" i="12"/>
  <c r="Q15" i="12"/>
  <c r="R15" i="12" s="1"/>
  <c r="X15" i="12" s="1"/>
  <c r="W74" i="12"/>
  <c r="Q81" i="12"/>
  <c r="R81" i="12" s="1"/>
  <c r="X81" i="12" s="1"/>
  <c r="W29" i="12"/>
  <c r="Q49" i="12"/>
  <c r="R49" i="12" s="1"/>
  <c r="X49" i="12" s="1"/>
  <c r="W73" i="12"/>
  <c r="Q59" i="12"/>
  <c r="R59" i="12" s="1"/>
  <c r="X59" i="12" s="1"/>
  <c r="W15" i="12"/>
  <c r="W17" i="12"/>
  <c r="Q67" i="12"/>
  <c r="R67" i="12" s="1"/>
  <c r="X67" i="12" s="1"/>
  <c r="W53" i="12"/>
  <c r="W71" i="12"/>
  <c r="Q52" i="12"/>
  <c r="R52" i="12" s="1"/>
  <c r="X52" i="12" s="1"/>
  <c r="Q66" i="12"/>
  <c r="R66" i="12" s="1"/>
  <c r="X66" i="12" s="1"/>
  <c r="Q78" i="12"/>
  <c r="R78" i="12" s="1"/>
  <c r="X78" i="12" s="1"/>
  <c r="W26" i="12"/>
  <c r="W52" i="12"/>
  <c r="W58" i="12"/>
  <c r="W23" i="12"/>
  <c r="W31" i="12"/>
  <c r="Q76" i="12"/>
  <c r="R76" i="12" s="1"/>
  <c r="X76" i="12" s="1"/>
  <c r="W25" i="12"/>
  <c r="Q37" i="12"/>
  <c r="R37" i="12" s="1"/>
  <c r="X37" i="12" s="1"/>
  <c r="Q31" i="12"/>
  <c r="R31" i="12" s="1"/>
  <c r="X31" i="12" s="1"/>
  <c r="W57" i="12"/>
  <c r="W37" i="12"/>
  <c r="Q18" i="12"/>
  <c r="R18" i="12" s="1"/>
  <c r="X18" i="12" s="1"/>
  <c r="Q75" i="12"/>
  <c r="R75" i="12" s="1"/>
  <c r="X75" i="12" s="1"/>
  <c r="Q14" i="12"/>
  <c r="R14" i="12" s="1"/>
  <c r="X14" i="12" s="1"/>
  <c r="Q46" i="12"/>
  <c r="R46" i="12" s="1"/>
  <c r="X46" i="12" s="1"/>
  <c r="W36" i="12"/>
  <c r="Q32" i="12"/>
  <c r="R32" i="12" s="1"/>
  <c r="X32" i="12" s="1"/>
  <c r="W65" i="12"/>
  <c r="Q79" i="12"/>
  <c r="R79" i="12" s="1"/>
  <c r="X79" i="12" s="1"/>
  <c r="W35" i="12"/>
  <c r="W70" i="12"/>
  <c r="W56" i="12"/>
  <c r="W32" i="12"/>
  <c r="W77" i="12"/>
  <c r="W24" i="12"/>
  <c r="W49" i="12"/>
  <c r="Q61" i="12"/>
  <c r="R61" i="12" s="1"/>
  <c r="X61" i="12" s="1"/>
  <c r="Q63" i="12"/>
  <c r="R63" i="12" s="1"/>
  <c r="X63" i="12" s="1"/>
  <c r="Q29" i="12"/>
  <c r="R29" i="12" s="1"/>
  <c r="X29" i="12" s="1"/>
  <c r="Q22" i="12"/>
  <c r="R22" i="12" s="1"/>
  <c r="X22" i="12" s="1"/>
  <c r="Q33" i="12"/>
  <c r="R33" i="12" s="1"/>
  <c r="X33" i="12" s="1"/>
  <c r="W33" i="12"/>
  <c r="Q77" i="12"/>
  <c r="R77" i="12" s="1"/>
  <c r="X77" i="12" s="1"/>
  <c r="W18" i="12"/>
  <c r="W14" i="12"/>
  <c r="Q58" i="9"/>
  <c r="R58" i="9" s="1"/>
  <c r="X58" i="9" s="1"/>
  <c r="Q18" i="11"/>
  <c r="R18" i="11" s="1"/>
  <c r="X18" i="11" s="1"/>
  <c r="W19" i="11"/>
  <c r="W41" i="11"/>
  <c r="Q62" i="11"/>
  <c r="R62" i="11" s="1"/>
  <c r="X62" i="11" s="1"/>
  <c r="W36" i="11"/>
  <c r="Q53" i="11"/>
  <c r="R53" i="11" s="1"/>
  <c r="X53" i="11" s="1"/>
  <c r="W59" i="11"/>
  <c r="W78" i="11"/>
  <c r="Q27" i="11"/>
  <c r="R27" i="11" s="1"/>
  <c r="X27" i="11" s="1"/>
  <c r="Q48" i="11"/>
  <c r="R48" i="11" s="1"/>
  <c r="X48" i="11" s="1"/>
  <c r="W18" i="11"/>
  <c r="Q60" i="11"/>
  <c r="R60" i="11" s="1"/>
  <c r="X60" i="11" s="1"/>
  <c r="Q63" i="11"/>
  <c r="R63" i="11" s="1"/>
  <c r="X63" i="11" s="1"/>
  <c r="W63" i="11"/>
  <c r="Q35" i="11"/>
  <c r="R35" i="11" s="1"/>
  <c r="X35" i="11" s="1"/>
  <c r="W45" i="11"/>
  <c r="Q57" i="11"/>
  <c r="R57" i="11" s="1"/>
  <c r="X57" i="11" s="1"/>
  <c r="Q58" i="11"/>
  <c r="R58" i="11" s="1"/>
  <c r="X58" i="11" s="1"/>
  <c r="W17" i="11"/>
  <c r="W80" i="11"/>
  <c r="W76" i="11"/>
  <c r="Q81" i="11"/>
  <c r="R81" i="11" s="1"/>
  <c r="X81" i="11" s="1"/>
  <c r="W53" i="11"/>
  <c r="W57" i="11"/>
  <c r="Q39" i="11"/>
  <c r="R39" i="11" s="1"/>
  <c r="X39" i="11" s="1"/>
  <c r="W74" i="11"/>
  <c r="Q32" i="11"/>
  <c r="R32" i="11" s="1"/>
  <c r="X32" i="11" s="1"/>
  <c r="Q54" i="11"/>
  <c r="R54" i="11" s="1"/>
  <c r="X54" i="11" s="1"/>
  <c r="W22" i="11"/>
  <c r="W40" i="11"/>
  <c r="W60" i="11"/>
  <c r="W21" i="11"/>
  <c r="Q52" i="11"/>
  <c r="R52" i="11" s="1"/>
  <c r="X52" i="11" s="1"/>
  <c r="Q56" i="11"/>
  <c r="R56" i="11" s="1"/>
  <c r="X56" i="11" s="1"/>
  <c r="W66" i="11"/>
  <c r="Q61" i="11"/>
  <c r="R61" i="11" s="1"/>
  <c r="X61" i="11" s="1"/>
  <c r="W42" i="11"/>
  <c r="Q78" i="11"/>
  <c r="R78" i="11" s="1"/>
  <c r="X78" i="11" s="1"/>
  <c r="Q73" i="11"/>
  <c r="R73" i="11" s="1"/>
  <c r="X73" i="11" s="1"/>
  <c r="W68" i="11"/>
  <c r="Q33" i="11"/>
  <c r="R33" i="11" s="1"/>
  <c r="X33" i="11" s="1"/>
  <c r="Q30" i="11"/>
  <c r="R30" i="11" s="1"/>
  <c r="X30" i="11" s="1"/>
  <c r="W81" i="11"/>
  <c r="W23" i="11"/>
  <c r="W24" i="11"/>
  <c r="W43" i="11"/>
  <c r="W20" i="11"/>
  <c r="W29" i="11"/>
  <c r="W15" i="11"/>
  <c r="W48" i="11"/>
  <c r="W30" i="11"/>
  <c r="Q15" i="11"/>
  <c r="R15" i="11" s="1"/>
  <c r="X15" i="11" s="1"/>
  <c r="W39" i="11"/>
  <c r="Q46" i="11"/>
  <c r="R46" i="11" s="1"/>
  <c r="X46" i="11" s="1"/>
  <c r="W62" i="11"/>
  <c r="Q31" i="11"/>
  <c r="R31" i="11" s="1"/>
  <c r="X31" i="11" s="1"/>
  <c r="Q75" i="11"/>
  <c r="R75" i="11" s="1"/>
  <c r="X75" i="11" s="1"/>
  <c r="W73" i="11"/>
  <c r="Q47" i="11"/>
  <c r="R47" i="11" s="1"/>
  <c r="X47" i="11" s="1"/>
  <c r="Q14" i="11"/>
  <c r="R14" i="11" s="1"/>
  <c r="X14" i="11" s="1"/>
  <c r="Q69" i="11"/>
  <c r="R69" i="11" s="1"/>
  <c r="X69" i="11" s="1"/>
  <c r="W51" i="11"/>
  <c r="Q72" i="11"/>
  <c r="R72" i="11" s="1"/>
  <c r="X72" i="11" s="1"/>
  <c r="W64" i="11"/>
  <c r="Q64" i="11"/>
  <c r="R64" i="11" s="1"/>
  <c r="X64" i="11" s="1"/>
  <c r="W44" i="11"/>
  <c r="Q76" i="11"/>
  <c r="R76" i="11" s="1"/>
  <c r="X76" i="11" s="1"/>
  <c r="W55" i="11"/>
  <c r="Q68" i="11"/>
  <c r="R68" i="11" s="1"/>
  <c r="X68" i="11" s="1"/>
  <c r="Q43" i="11"/>
  <c r="R43" i="11" s="1"/>
  <c r="X43" i="11" s="1"/>
  <c r="W33" i="11"/>
  <c r="Q79" i="11"/>
  <c r="R79" i="11" s="1"/>
  <c r="X79" i="11" s="1"/>
  <c r="Q34" i="11"/>
  <c r="R34" i="11" s="1"/>
  <c r="X34" i="11" s="1"/>
  <c r="W37" i="11"/>
  <c r="W77" i="11"/>
  <c r="W26" i="11"/>
  <c r="W47" i="11"/>
  <c r="Q59" i="11"/>
  <c r="R59" i="11" s="1"/>
  <c r="X59" i="11" s="1"/>
  <c r="W72" i="11"/>
  <c r="W70" i="11"/>
  <c r="Q77" i="11"/>
  <c r="R77" i="11" s="1"/>
  <c r="X77" i="11" s="1"/>
  <c r="W50" i="11"/>
  <c r="Q25" i="11"/>
  <c r="R25" i="11" s="1"/>
  <c r="X25" i="11" s="1"/>
  <c r="W25" i="11"/>
  <c r="W52" i="11"/>
  <c r="Q74" i="11"/>
  <c r="R74" i="11" s="1"/>
  <c r="X74" i="11" s="1"/>
  <c r="Q41" i="11"/>
  <c r="R41" i="11" s="1"/>
  <c r="X41" i="11" s="1"/>
  <c r="Q29" i="11"/>
  <c r="R29" i="11" s="1"/>
  <c r="X29" i="11" s="1"/>
  <c r="Q66" i="11"/>
  <c r="R66" i="11" s="1"/>
  <c r="X66" i="11" s="1"/>
  <c r="Q82" i="11"/>
  <c r="R82" i="11" s="1"/>
  <c r="X82" i="11" s="1"/>
  <c r="Q17" i="11"/>
  <c r="R17" i="11" s="1"/>
  <c r="X17" i="11" s="1"/>
  <c r="W27" i="11"/>
  <c r="Q45" i="11"/>
  <c r="R45" i="11" s="1"/>
  <c r="X45" i="11" s="1"/>
  <c r="W46" i="11"/>
  <c r="W61" i="11"/>
  <c r="Q65" i="11"/>
  <c r="R65" i="11" s="1"/>
  <c r="X65" i="11" s="1"/>
  <c r="Q20" i="11"/>
  <c r="R20" i="11" s="1"/>
  <c r="X20" i="11" s="1"/>
  <c r="W49" i="11"/>
  <c r="Q26" i="11"/>
  <c r="R26" i="11" s="1"/>
  <c r="X26" i="11" s="1"/>
  <c r="W82" i="11"/>
  <c r="W35" i="11"/>
  <c r="W32" i="11"/>
  <c r="Q21" i="11"/>
  <c r="R21" i="11" s="1"/>
  <c r="X21" i="11" s="1"/>
  <c r="W69" i="11"/>
  <c r="Q19" i="11"/>
  <c r="R19" i="11" s="1"/>
  <c r="X19" i="11" s="1"/>
  <c r="Q51" i="11"/>
  <c r="R51" i="11" s="1"/>
  <c r="X51" i="11" s="1"/>
  <c r="Q37" i="11"/>
  <c r="R37" i="11" s="1"/>
  <c r="X37" i="11" s="1"/>
  <c r="Q71" i="11"/>
  <c r="R71" i="11" s="1"/>
  <c r="X71" i="11" s="1"/>
  <c r="Q24" i="11"/>
  <c r="R24" i="11" s="1"/>
  <c r="X24" i="11" s="1"/>
  <c r="Q44" i="11"/>
  <c r="R44" i="11" s="1"/>
  <c r="X44" i="11" s="1"/>
  <c r="W67" i="11"/>
  <c r="Q36" i="11"/>
  <c r="R36" i="11" s="1"/>
  <c r="X36" i="11" s="1"/>
  <c r="W31" i="11"/>
  <c r="W38" i="11"/>
  <c r="Q40" i="11"/>
  <c r="R40" i="11" s="1"/>
  <c r="X40" i="11" s="1"/>
  <c r="Q23" i="11"/>
  <c r="R23" i="11" s="1"/>
  <c r="X23" i="11" s="1"/>
  <c r="Q16" i="11"/>
  <c r="R16" i="11" s="1"/>
  <c r="X16" i="11" s="1"/>
  <c r="W58" i="11"/>
  <c r="Q67" i="11"/>
  <c r="R67" i="11" s="1"/>
  <c r="X67" i="11" s="1"/>
  <c r="W54" i="11"/>
  <c r="W56" i="11"/>
  <c r="W79" i="11"/>
  <c r="Q80" i="11"/>
  <c r="R80" i="11" s="1"/>
  <c r="X80" i="11" s="1"/>
  <c r="W16" i="11"/>
  <c r="W71" i="11"/>
  <c r="W65" i="11"/>
  <c r="Q50" i="11"/>
  <c r="R50" i="11" s="1"/>
  <c r="X50" i="11" s="1"/>
  <c r="Q28" i="11"/>
  <c r="R28" i="11" s="1"/>
  <c r="X28" i="11" s="1"/>
  <c r="W28" i="11"/>
  <c r="Q55" i="11"/>
  <c r="R55" i="11" s="1"/>
  <c r="X55" i="11" s="1"/>
  <c r="W34" i="11"/>
  <c r="Q42" i="11"/>
  <c r="R42" i="11" s="1"/>
  <c r="X42" i="11" s="1"/>
  <c r="Q49" i="11"/>
  <c r="R49" i="11" s="1"/>
  <c r="X49" i="11" s="1"/>
  <c r="W75" i="11"/>
  <c r="Q70" i="11"/>
  <c r="R70" i="11" s="1"/>
  <c r="X70" i="11" s="1"/>
  <c r="Q38" i="11"/>
  <c r="R38" i="11" s="1"/>
  <c r="X38" i="11" s="1"/>
  <c r="Q22" i="11"/>
  <c r="R22" i="11" s="1"/>
  <c r="X22" i="11" s="1"/>
  <c r="W57" i="9"/>
  <c r="W45" i="9"/>
  <c r="Q81" i="9"/>
  <c r="R81" i="9" s="1"/>
  <c r="X81" i="9" s="1"/>
  <c r="Q16" i="9"/>
  <c r="R16" i="9" s="1"/>
  <c r="X16" i="9" s="1"/>
  <c r="W82" i="9"/>
  <c r="W35" i="9"/>
  <c r="W60" i="9"/>
  <c r="W36" i="9"/>
  <c r="Q65" i="9"/>
  <c r="R65" i="9" s="1"/>
  <c r="X65" i="9" s="1"/>
  <c r="Q32" i="9"/>
  <c r="R32" i="9" s="1"/>
  <c r="X32" i="9" s="1"/>
  <c r="Q79" i="9"/>
  <c r="R79" i="9" s="1"/>
  <c r="X79" i="9" s="1"/>
  <c r="Q50" i="9"/>
  <c r="R50" i="9" s="1"/>
  <c r="X50" i="9" s="1"/>
  <c r="Q70" i="9"/>
  <c r="R70" i="9" s="1"/>
  <c r="X70" i="9" s="1"/>
  <c r="W39" i="9"/>
  <c r="Q69" i="9"/>
  <c r="R69" i="9" s="1"/>
  <c r="X69" i="9" s="1"/>
  <c r="Q41" i="9"/>
  <c r="R41" i="9" s="1"/>
  <c r="X41" i="9" s="1"/>
  <c r="Q21" i="9"/>
  <c r="R21" i="9" s="1"/>
  <c r="X21" i="9" s="1"/>
  <c r="W15" i="9"/>
  <c r="W48" i="9"/>
  <c r="W74" i="9"/>
  <c r="Q51" i="9"/>
  <c r="R51" i="9" s="1"/>
  <c r="X51" i="9" s="1"/>
  <c r="W42" i="9"/>
  <c r="Q73" i="9"/>
  <c r="R73" i="9" s="1"/>
  <c r="X73" i="9" s="1"/>
  <c r="Q28" i="9"/>
  <c r="R28" i="9" s="1"/>
  <c r="X28" i="9" s="1"/>
  <c r="Q26" i="9"/>
  <c r="R26" i="9" s="1"/>
  <c r="X26" i="9" s="1"/>
  <c r="W28" i="9"/>
  <c r="W51" i="9"/>
  <c r="Q36" i="9"/>
  <c r="R36" i="9" s="1"/>
  <c r="X36" i="9" s="1"/>
  <c r="Q56" i="9"/>
  <c r="R56" i="9" s="1"/>
  <c r="X56" i="9" s="1"/>
  <c r="W47" i="9"/>
  <c r="W21" i="9"/>
  <c r="W26" i="9"/>
  <c r="W78" i="9"/>
  <c r="Q64" i="9"/>
  <c r="R64" i="9" s="1"/>
  <c r="X64" i="9" s="1"/>
  <c r="Q42" i="9"/>
  <c r="R42" i="9" s="1"/>
  <c r="X42" i="9" s="1"/>
  <c r="Q77" i="9"/>
  <c r="R77" i="9" s="1"/>
  <c r="X77" i="9" s="1"/>
  <c r="W71" i="9"/>
  <c r="W80" i="9"/>
  <c r="Q39" i="10"/>
  <c r="R39" i="10" s="1"/>
  <c r="X39" i="10" s="1"/>
  <c r="Q38" i="10"/>
  <c r="R38" i="10" s="1"/>
  <c r="X38" i="10" s="1"/>
  <c r="Q78" i="10"/>
  <c r="R78" i="10" s="1"/>
  <c r="X78" i="10" s="1"/>
  <c r="Q48" i="10"/>
  <c r="R48" i="10" s="1"/>
  <c r="X48" i="10" s="1"/>
  <c r="Q61" i="10"/>
  <c r="R61" i="10" s="1"/>
  <c r="X61" i="10" s="1"/>
  <c r="Q60" i="10"/>
  <c r="R60" i="10" s="1"/>
  <c r="X60" i="10" s="1"/>
  <c r="Q79" i="10"/>
  <c r="R79" i="10" s="1"/>
  <c r="X79" i="10" s="1"/>
  <c r="Q53" i="10"/>
  <c r="R53" i="10" s="1"/>
  <c r="X53" i="10" s="1"/>
  <c r="W80" i="10"/>
  <c r="Q69" i="10"/>
  <c r="R69" i="10" s="1"/>
  <c r="X69" i="10" s="1"/>
  <c r="W64" i="10"/>
  <c r="W41" i="10"/>
  <c r="W18" i="10"/>
  <c r="W23" i="10"/>
  <c r="W79" i="10"/>
  <c r="Q21" i="10"/>
  <c r="R21" i="10" s="1"/>
  <c r="X21" i="10" s="1"/>
  <c r="W73" i="10"/>
  <c r="Q52" i="10"/>
  <c r="R52" i="10" s="1"/>
  <c r="X52" i="10" s="1"/>
  <c r="W55" i="10"/>
  <c r="Q63" i="10"/>
  <c r="R63" i="10" s="1"/>
  <c r="X63" i="10" s="1"/>
  <c r="W31" i="10"/>
  <c r="W51" i="10"/>
  <c r="Q62" i="10"/>
  <c r="R62" i="10" s="1"/>
  <c r="X62" i="10" s="1"/>
  <c r="W35" i="10"/>
  <c r="Q42" i="10"/>
  <c r="R42" i="10" s="1"/>
  <c r="X42" i="10" s="1"/>
  <c r="W17" i="10"/>
  <c r="W76" i="10"/>
  <c r="W49" i="10"/>
  <c r="Q32" i="10"/>
  <c r="R32" i="10" s="1"/>
  <c r="X32" i="10" s="1"/>
  <c r="Q55" i="10"/>
  <c r="R55" i="10" s="1"/>
  <c r="X55" i="10" s="1"/>
  <c r="Q37" i="10"/>
  <c r="R37" i="10" s="1"/>
  <c r="X37" i="10" s="1"/>
  <c r="W43" i="10"/>
  <c r="Q66" i="10"/>
  <c r="R66" i="10" s="1"/>
  <c r="X66" i="10" s="1"/>
  <c r="W78" i="10"/>
  <c r="Q36" i="10"/>
  <c r="R36" i="10" s="1"/>
  <c r="X36" i="10" s="1"/>
  <c r="W59" i="10"/>
  <c r="Q47" i="10"/>
  <c r="R47" i="10" s="1"/>
  <c r="X47" i="10" s="1"/>
  <c r="W29" i="10"/>
  <c r="Q73" i="10"/>
  <c r="R73" i="10" s="1"/>
  <c r="X73" i="10" s="1"/>
  <c r="Q72" i="10"/>
  <c r="R72" i="10" s="1"/>
  <c r="X72" i="10" s="1"/>
  <c r="Q23" i="10"/>
  <c r="R23" i="10" s="1"/>
  <c r="X23" i="10" s="1"/>
  <c r="W54" i="10"/>
  <c r="W67" i="10"/>
  <c r="W82" i="10"/>
  <c r="W61" i="10"/>
  <c r="W38" i="10"/>
  <c r="Q25" i="10"/>
  <c r="R25" i="10" s="1"/>
  <c r="X25" i="10" s="1"/>
  <c r="Q46" i="10"/>
  <c r="R46" i="10" s="1"/>
  <c r="X46" i="10" s="1"/>
  <c r="Q34" i="10"/>
  <c r="R34" i="10" s="1"/>
  <c r="X34" i="10" s="1"/>
  <c r="Q20" i="10"/>
  <c r="R20" i="10" s="1"/>
  <c r="X20" i="10" s="1"/>
  <c r="W30" i="10"/>
  <c r="Q82" i="10"/>
  <c r="R82" i="10" s="1"/>
  <c r="X82" i="10" s="1"/>
  <c r="W32" i="10"/>
  <c r="W58" i="10"/>
  <c r="W50" i="10"/>
  <c r="W37" i="10"/>
  <c r="Q75" i="10"/>
  <c r="R75" i="10" s="1"/>
  <c r="X75" i="10" s="1"/>
  <c r="W81" i="10"/>
  <c r="W15" i="10"/>
  <c r="W42" i="10"/>
  <c r="Q50" i="10"/>
  <c r="R50" i="10" s="1"/>
  <c r="X50" i="10" s="1"/>
  <c r="Q24" i="10"/>
  <c r="R24" i="10" s="1"/>
  <c r="X24" i="10" s="1"/>
  <c r="Q31" i="10"/>
  <c r="R31" i="10" s="1"/>
  <c r="X31" i="10" s="1"/>
  <c r="Q15" i="10"/>
  <c r="R15" i="10" s="1"/>
  <c r="X15" i="10" s="1"/>
  <c r="W36" i="10"/>
  <c r="W16" i="10"/>
  <c r="Q68" i="10"/>
  <c r="R68" i="10" s="1"/>
  <c r="X68" i="10" s="1"/>
  <c r="Q17" i="10"/>
  <c r="R17" i="10" s="1"/>
  <c r="X17" i="10" s="1"/>
  <c r="Q57" i="10"/>
  <c r="R57" i="10" s="1"/>
  <c r="X57" i="10" s="1"/>
  <c r="Q45" i="10"/>
  <c r="R45" i="10" s="1"/>
  <c r="X45" i="10" s="1"/>
  <c r="W19" i="10"/>
  <c r="Q19" i="10"/>
  <c r="R19" i="10" s="1"/>
  <c r="X19" i="10" s="1"/>
  <c r="Q29" i="10"/>
  <c r="R29" i="10" s="1"/>
  <c r="X29" i="10" s="1"/>
  <c r="W69" i="10"/>
  <c r="W20" i="10"/>
  <c r="W53" i="10"/>
  <c r="Q41" i="10"/>
  <c r="R41" i="10" s="1"/>
  <c r="X41" i="10" s="1"/>
  <c r="W65" i="10"/>
  <c r="Q40" i="10"/>
  <c r="R40" i="10" s="1"/>
  <c r="X40" i="10" s="1"/>
  <c r="Q59" i="10"/>
  <c r="R59" i="10" s="1"/>
  <c r="X59" i="10" s="1"/>
  <c r="Q64" i="10"/>
  <c r="R64" i="10" s="1"/>
  <c r="X64" i="10" s="1"/>
  <c r="Q76" i="10"/>
  <c r="R76" i="10" s="1"/>
  <c r="X76" i="10" s="1"/>
  <c r="W60" i="10"/>
  <c r="W68" i="10"/>
  <c r="W62" i="10"/>
  <c r="W45" i="10"/>
  <c r="W66" i="10"/>
  <c r="W56" i="10"/>
  <c r="W27" i="10"/>
  <c r="W33" i="10"/>
  <c r="Q16" i="10"/>
  <c r="R16" i="10" s="1"/>
  <c r="X16" i="10" s="1"/>
  <c r="Q30" i="10"/>
  <c r="R30" i="10" s="1"/>
  <c r="X30" i="10" s="1"/>
  <c r="W21" i="10"/>
  <c r="W52" i="10"/>
  <c r="W39" i="10"/>
  <c r="Q54" i="10"/>
  <c r="R54" i="10" s="1"/>
  <c r="X54" i="10" s="1"/>
  <c r="W44" i="10"/>
  <c r="W57" i="10"/>
  <c r="Q71" i="10"/>
  <c r="R71" i="10" s="1"/>
  <c r="X71" i="10" s="1"/>
  <c r="Q27" i="10"/>
  <c r="R27" i="10" s="1"/>
  <c r="X27" i="10" s="1"/>
  <c r="W24" i="10"/>
  <c r="Q74" i="10"/>
  <c r="R74" i="10" s="1"/>
  <c r="X74" i="10" s="1"/>
  <c r="Q44" i="10"/>
  <c r="R44" i="10" s="1"/>
  <c r="X44" i="10" s="1"/>
  <c r="W70" i="10"/>
  <c r="Q18" i="10"/>
  <c r="R18" i="10" s="1"/>
  <c r="X18" i="10" s="1"/>
  <c r="Q14" i="10"/>
  <c r="R14" i="10" s="1"/>
  <c r="X14" i="10" s="1"/>
  <c r="Q35" i="10"/>
  <c r="R35" i="10" s="1"/>
  <c r="X35" i="10" s="1"/>
  <c r="Q65" i="10"/>
  <c r="R65" i="10" s="1"/>
  <c r="X65" i="10" s="1"/>
  <c r="W72" i="10"/>
  <c r="Q51" i="10"/>
  <c r="R51" i="10" s="1"/>
  <c r="X51" i="10" s="1"/>
  <c r="Q58" i="10"/>
  <c r="R58" i="10" s="1"/>
  <c r="X58" i="10" s="1"/>
  <c r="W26" i="10"/>
  <c r="W77" i="10"/>
  <c r="W48" i="10"/>
  <c r="W22" i="10"/>
  <c r="W28" i="10"/>
  <c r="Q56" i="10"/>
  <c r="R56" i="10" s="1"/>
  <c r="X56" i="10" s="1"/>
  <c r="Q26" i="10"/>
  <c r="R26" i="10" s="1"/>
  <c r="X26" i="10" s="1"/>
  <c r="Q33" i="10"/>
  <c r="R33" i="10" s="1"/>
  <c r="X33" i="10" s="1"/>
  <c r="Q67" i="10"/>
  <c r="R67" i="10" s="1"/>
  <c r="X67" i="10" s="1"/>
  <c r="W47" i="10"/>
  <c r="W46" i="10"/>
  <c r="Q49" i="10"/>
  <c r="R49" i="10" s="1"/>
  <c r="X49" i="10" s="1"/>
  <c r="Q43" i="10"/>
  <c r="R43" i="10" s="1"/>
  <c r="X43" i="10" s="1"/>
  <c r="W40" i="10"/>
  <c r="Q70" i="10"/>
  <c r="R70" i="10" s="1"/>
  <c r="X70" i="10" s="1"/>
  <c r="Q77" i="10"/>
  <c r="R77" i="10" s="1"/>
  <c r="X77" i="10" s="1"/>
  <c r="W75" i="10"/>
  <c r="Q80" i="10"/>
  <c r="R80" i="10" s="1"/>
  <c r="X80" i="10" s="1"/>
  <c r="W74" i="10"/>
  <c r="W63" i="10"/>
  <c r="Q28" i="10"/>
  <c r="R28" i="10" s="1"/>
  <c r="X28" i="10" s="1"/>
  <c r="Q81" i="10"/>
  <c r="R81" i="10" s="1"/>
  <c r="X81" i="10" s="1"/>
  <c r="Q22" i="10"/>
  <c r="R22" i="10" s="1"/>
  <c r="X22" i="10" s="1"/>
  <c r="W25" i="10"/>
  <c r="W71" i="10"/>
  <c r="W34" i="10"/>
  <c r="W14" i="10"/>
  <c r="Q38" i="9"/>
  <c r="R38" i="9" s="1"/>
  <c r="X38" i="9" s="1"/>
  <c r="W55" i="9"/>
  <c r="Q75" i="9"/>
  <c r="R75" i="9" s="1"/>
  <c r="X75" i="9" s="1"/>
  <c r="Q66" i="9"/>
  <c r="R66" i="9" s="1"/>
  <c r="X66" i="9" s="1"/>
  <c r="W41" i="9"/>
  <c r="W18" i="9"/>
  <c r="Q76" i="9"/>
  <c r="R76" i="9" s="1"/>
  <c r="X76" i="9" s="1"/>
  <c r="W34" i="9"/>
  <c r="W40" i="9"/>
  <c r="W27" i="9"/>
  <c r="Q63" i="9"/>
  <c r="R63" i="9" s="1"/>
  <c r="X63" i="9" s="1"/>
  <c r="Q54" i="9"/>
  <c r="R54" i="9" s="1"/>
  <c r="X54" i="9" s="1"/>
  <c r="W63" i="9"/>
  <c r="Q67" i="9"/>
  <c r="R67" i="9" s="1"/>
  <c r="X67" i="9" s="1"/>
  <c r="W44" i="9"/>
  <c r="Q80" i="9"/>
  <c r="R80" i="9" s="1"/>
  <c r="X80" i="9" s="1"/>
  <c r="Q71" i="9"/>
  <c r="R71" i="9" s="1"/>
  <c r="X71" i="9" s="1"/>
  <c r="W33" i="9"/>
  <c r="W64" i="9"/>
  <c r="W31" i="9"/>
  <c r="W37" i="9"/>
  <c r="Q17" i="9"/>
  <c r="R17" i="9" s="1"/>
  <c r="X17" i="9" s="1"/>
  <c r="W29" i="9"/>
  <c r="Q52" i="9"/>
  <c r="R52" i="9" s="1"/>
  <c r="X52" i="9" s="1"/>
  <c r="W73" i="9"/>
  <c r="W38" i="9"/>
  <c r="Q44" i="9"/>
  <c r="R44" i="9" s="1"/>
  <c r="X44" i="9" s="1"/>
  <c r="Q49" i="9"/>
  <c r="R49" i="9" s="1"/>
  <c r="X49" i="9" s="1"/>
  <c r="Q15" i="9"/>
  <c r="R15" i="9" s="1"/>
  <c r="X15" i="9" s="1"/>
  <c r="W61" i="9"/>
  <c r="W23" i="9"/>
  <c r="Q72" i="9"/>
  <c r="R72" i="9" s="1"/>
  <c r="X72" i="9" s="1"/>
  <c r="Q24" i="9"/>
  <c r="R24" i="9" s="1"/>
  <c r="X24" i="9" s="1"/>
  <c r="Q68" i="9"/>
  <c r="R68" i="9" s="1"/>
  <c r="X68" i="9" s="1"/>
  <c r="Q48" i="9"/>
  <c r="R48" i="9" s="1"/>
  <c r="X48" i="9" s="1"/>
  <c r="W62" i="9"/>
  <c r="W76" i="9"/>
  <c r="W77" i="9"/>
  <c r="W16" i="9"/>
  <c r="W46" i="9"/>
  <c r="Q18" i="9"/>
  <c r="R18" i="9" s="1"/>
  <c r="X18" i="9" s="1"/>
  <c r="Q27" i="9"/>
  <c r="R27" i="9" s="1"/>
  <c r="X27" i="9" s="1"/>
  <c r="W79" i="9"/>
  <c r="Q47" i="9"/>
  <c r="R47" i="9" s="1"/>
  <c r="X47" i="9" s="1"/>
  <c r="W59" i="9"/>
  <c r="W68" i="9"/>
  <c r="Q46" i="9"/>
  <c r="R46" i="9" s="1"/>
  <c r="X46" i="9" s="1"/>
  <c r="Q39" i="9"/>
  <c r="R39" i="9" s="1"/>
  <c r="X39" i="9" s="1"/>
  <c r="W72" i="9"/>
  <c r="Q14" i="9"/>
  <c r="R14" i="9" s="1"/>
  <c r="X14" i="9" s="1"/>
  <c r="W17" i="9"/>
  <c r="Q19" i="9"/>
  <c r="R19" i="9" s="1"/>
  <c r="X19" i="9" s="1"/>
  <c r="Q60" i="9"/>
  <c r="R60" i="9" s="1"/>
  <c r="X60" i="9" s="1"/>
  <c r="W19" i="9"/>
  <c r="W58" i="9"/>
  <c r="W25" i="9"/>
  <c r="Q45" i="9"/>
  <c r="R45" i="9" s="1"/>
  <c r="X45" i="9" s="1"/>
  <c r="W53" i="9"/>
  <c r="Q59" i="9"/>
  <c r="R59" i="9" s="1"/>
  <c r="X59" i="9" s="1"/>
  <c r="Q31" i="9"/>
  <c r="R31" i="9" s="1"/>
  <c r="X31" i="9" s="1"/>
  <c r="Q23" i="9"/>
  <c r="R23" i="9" s="1"/>
  <c r="X23" i="9" s="1"/>
  <c r="W70" i="9"/>
  <c r="Q53" i="9"/>
  <c r="R53" i="9" s="1"/>
  <c r="X53" i="9" s="1"/>
  <c r="Q29" i="9"/>
  <c r="R29" i="9" s="1"/>
  <c r="X29" i="9" s="1"/>
  <c r="Q74" i="9"/>
  <c r="R74" i="9" s="1"/>
  <c r="X74" i="9" s="1"/>
  <c r="Q43" i="9"/>
  <c r="R43" i="9" s="1"/>
  <c r="X43" i="9" s="1"/>
  <c r="W54" i="9"/>
  <c r="Q34" i="9"/>
  <c r="R34" i="9" s="1"/>
  <c r="X34" i="9" s="1"/>
  <c r="W22" i="9"/>
  <c r="W67" i="9"/>
  <c r="Q82" i="9"/>
  <c r="R82" i="9" s="1"/>
  <c r="X82" i="9" s="1"/>
  <c r="W24" i="9"/>
  <c r="Q25" i="9"/>
  <c r="R25" i="9" s="1"/>
  <c r="X25" i="9" s="1"/>
  <c r="Q40" i="9"/>
  <c r="R40" i="9" s="1"/>
  <c r="X40" i="9" s="1"/>
  <c r="W66" i="9"/>
  <c r="Q55" i="9"/>
  <c r="R55" i="9" s="1"/>
  <c r="X55" i="9" s="1"/>
  <c r="W65" i="9"/>
  <c r="W75" i="9"/>
  <c r="W49" i="9"/>
  <c r="Q35" i="9"/>
  <c r="R35" i="9" s="1"/>
  <c r="X35" i="9" s="1"/>
  <c r="Q57" i="9"/>
  <c r="R57" i="9" s="1"/>
  <c r="X57" i="9" s="1"/>
  <c r="W20" i="9"/>
  <c r="W32" i="9"/>
  <c r="W50" i="9"/>
  <c r="W30" i="9"/>
  <c r="Q20" i="9"/>
  <c r="R20" i="9" s="1"/>
  <c r="X20" i="9" s="1"/>
  <c r="Q22" i="9"/>
  <c r="R22" i="9" s="1"/>
  <c r="X22" i="9" s="1"/>
  <c r="Q78" i="9"/>
  <c r="R78" i="9" s="1"/>
  <c r="X78" i="9" s="1"/>
  <c r="Q33" i="9"/>
  <c r="R33" i="9" s="1"/>
  <c r="X33" i="9" s="1"/>
  <c r="Q30" i="9"/>
  <c r="R30" i="9" s="1"/>
  <c r="X30" i="9" s="1"/>
  <c r="W52" i="9"/>
  <c r="Q37" i="9"/>
  <c r="R37" i="9" s="1"/>
  <c r="X37" i="9" s="1"/>
  <c r="W81" i="9"/>
  <c r="W69" i="9"/>
  <c r="W56" i="9"/>
  <c r="W43" i="9"/>
  <c r="Q62" i="9"/>
  <c r="R62" i="9" s="1"/>
  <c r="X62" i="9" s="1"/>
  <c r="F2" i="12"/>
  <c r="F9" i="7" s="1"/>
  <c r="D2" i="12"/>
  <c r="D9" i="7" s="1"/>
  <c r="E2" i="12"/>
  <c r="E9" i="7" s="1"/>
  <c r="F2" i="11"/>
  <c r="F8" i="7" s="1"/>
  <c r="D2" i="11"/>
  <c r="D8" i="7" s="1"/>
  <c r="E2" i="11"/>
  <c r="E8" i="7" s="1"/>
  <c r="F2" i="10"/>
  <c r="F7" i="7" s="1"/>
  <c r="E2" i="10"/>
  <c r="E7" i="7" s="1"/>
  <c r="D2" i="10"/>
  <c r="D7" i="7" s="1"/>
  <c r="E2" i="9"/>
  <c r="E6" i="7" s="1"/>
  <c r="F2" i="9"/>
  <c r="F6" i="7" s="1"/>
  <c r="D2" i="9"/>
  <c r="D6" i="7" s="1"/>
  <c r="F2" i="8"/>
  <c r="F5" i="7" s="1"/>
  <c r="E2" i="8"/>
  <c r="E5" i="7" s="1"/>
  <c r="D2" i="8"/>
  <c r="D5" i="7" s="1"/>
  <c r="H2" i="8" l="1"/>
  <c r="H5" i="7" s="1"/>
  <c r="G2" i="8"/>
  <c r="G5" i="7" s="1"/>
  <c r="G2" i="12"/>
  <c r="G9" i="7" s="1"/>
  <c r="H2" i="12"/>
  <c r="H9" i="7" s="1"/>
  <c r="H2" i="10"/>
  <c r="H7" i="7" s="1"/>
  <c r="G2" i="11"/>
  <c r="G8" i="7" s="1"/>
  <c r="G2" i="9"/>
  <c r="G6" i="7" s="1"/>
  <c r="H2" i="11"/>
  <c r="H8" i="7" s="1"/>
  <c r="G2" i="10"/>
  <c r="G7" i="7" s="1"/>
  <c r="H2" i="9"/>
  <c r="H6" i="7" s="1"/>
  <c r="U15" i="1"/>
  <c r="S15" i="1" s="1"/>
  <c r="U16" i="1"/>
  <c r="S16" i="1" s="1"/>
  <c r="U17" i="1"/>
  <c r="S17" i="1" s="1"/>
  <c r="U18" i="1"/>
  <c r="S18" i="1" s="1"/>
  <c r="U19" i="1"/>
  <c r="S19" i="1" s="1"/>
  <c r="U20" i="1"/>
  <c r="S20" i="1" s="1"/>
  <c r="U21" i="1"/>
  <c r="S21" i="1" s="1"/>
  <c r="U22" i="1"/>
  <c r="S22" i="1" s="1"/>
  <c r="U23" i="1"/>
  <c r="S23" i="1" s="1"/>
  <c r="U24" i="1"/>
  <c r="U25" i="1"/>
  <c r="U26" i="1"/>
  <c r="U27" i="1"/>
  <c r="U28" i="1"/>
  <c r="U29" i="1"/>
  <c r="S29" i="1" s="1"/>
  <c r="U30" i="1"/>
  <c r="S30" i="1" s="1"/>
  <c r="U31" i="1"/>
  <c r="S31" i="1" s="1"/>
  <c r="U32" i="1"/>
  <c r="S32" i="1" s="1"/>
  <c r="U33" i="1"/>
  <c r="S33" i="1" s="1"/>
  <c r="U34" i="1"/>
  <c r="S34" i="1" s="1"/>
  <c r="U35" i="1"/>
  <c r="S35" i="1" s="1"/>
  <c r="U36" i="1"/>
  <c r="S36" i="1" s="1"/>
  <c r="U37" i="1"/>
  <c r="S37" i="1" s="1"/>
  <c r="U38" i="1"/>
  <c r="S38" i="1" s="1"/>
  <c r="U39" i="1"/>
  <c r="S39" i="1" s="1"/>
  <c r="U40" i="1"/>
  <c r="S40" i="1" s="1"/>
  <c r="U41" i="1"/>
  <c r="S41" i="1" s="1"/>
  <c r="U42" i="1"/>
  <c r="S42" i="1" s="1"/>
  <c r="U43" i="1"/>
  <c r="S43" i="1" s="1"/>
  <c r="U44" i="1"/>
  <c r="S44" i="1" s="1"/>
  <c r="U45" i="1"/>
  <c r="S45" i="1" s="1"/>
  <c r="U46" i="1"/>
  <c r="S46" i="1" s="1"/>
  <c r="U47" i="1"/>
  <c r="S47" i="1" s="1"/>
  <c r="U48" i="1"/>
  <c r="S48" i="1" s="1"/>
  <c r="U49" i="1"/>
  <c r="S49" i="1" s="1"/>
  <c r="U50" i="1"/>
  <c r="S50" i="1" s="1"/>
  <c r="U51" i="1"/>
  <c r="S51" i="1" s="1"/>
  <c r="U52" i="1"/>
  <c r="S52" i="1" s="1"/>
  <c r="U53" i="1"/>
  <c r="S53" i="1" s="1"/>
  <c r="U54" i="1"/>
  <c r="S54" i="1" s="1"/>
  <c r="U55" i="1"/>
  <c r="S55" i="1" s="1"/>
  <c r="U56" i="1"/>
  <c r="S56" i="1" s="1"/>
  <c r="U57" i="1"/>
  <c r="S57" i="1" s="1"/>
  <c r="U58" i="1"/>
  <c r="S58" i="1" s="1"/>
  <c r="U59" i="1"/>
  <c r="S59" i="1" s="1"/>
  <c r="U60" i="1"/>
  <c r="S60" i="1" s="1"/>
  <c r="U61" i="1"/>
  <c r="S61" i="1" s="1"/>
  <c r="U62" i="1"/>
  <c r="S62" i="1" s="1"/>
  <c r="U63" i="1"/>
  <c r="S63" i="1" s="1"/>
  <c r="U64" i="1"/>
  <c r="S64" i="1" s="1"/>
  <c r="U65" i="1"/>
  <c r="S65" i="1" s="1"/>
  <c r="U66" i="1"/>
  <c r="S66" i="1" s="1"/>
  <c r="U67" i="1"/>
  <c r="S67" i="1" s="1"/>
  <c r="U68" i="1"/>
  <c r="S68" i="1" s="1"/>
  <c r="U69" i="1"/>
  <c r="S69" i="1" s="1"/>
  <c r="U70" i="1"/>
  <c r="S70" i="1" s="1"/>
  <c r="U71" i="1"/>
  <c r="S71" i="1" s="1"/>
  <c r="U72" i="1"/>
  <c r="S72" i="1" s="1"/>
  <c r="U73" i="1"/>
  <c r="S73" i="1" s="1"/>
  <c r="U74" i="1"/>
  <c r="S74" i="1" s="1"/>
  <c r="U75" i="1"/>
  <c r="S75" i="1" s="1"/>
  <c r="U76" i="1"/>
  <c r="S76" i="1" s="1"/>
  <c r="U77" i="1"/>
  <c r="S77" i="1" s="1"/>
  <c r="U78" i="1"/>
  <c r="S78" i="1" s="1"/>
  <c r="U79" i="1"/>
  <c r="S79" i="1" s="1"/>
  <c r="U80" i="1"/>
  <c r="S80" i="1" s="1"/>
  <c r="U81" i="1"/>
  <c r="S81" i="1" s="1"/>
  <c r="U82" i="1"/>
  <c r="S82" i="1" s="1"/>
  <c r="B5" i="1" l="1"/>
  <c r="B6" i="1"/>
  <c r="E78" i="1"/>
  <c r="E52" i="1"/>
  <c r="D74" i="1"/>
  <c r="D49" i="1"/>
  <c r="F34" i="1"/>
  <c r="D63" i="1"/>
  <c r="D79" i="1"/>
  <c r="D75" i="1"/>
  <c r="D27" i="1"/>
  <c r="D59" i="1"/>
  <c r="F24" i="1"/>
  <c r="E65" i="1"/>
  <c r="E46" i="1"/>
  <c r="F45" i="1"/>
  <c r="E45" i="1"/>
  <c r="E15" i="1"/>
  <c r="F27" i="1"/>
  <c r="D64" i="1"/>
  <c r="D68" i="1"/>
  <c r="E18" i="1"/>
  <c r="F52" i="1"/>
  <c r="F38" i="1"/>
  <c r="D20" i="1"/>
  <c r="E66" i="1"/>
  <c r="F79" i="1"/>
  <c r="E56" i="1"/>
  <c r="E24" i="1"/>
  <c r="F33" i="1"/>
  <c r="F73" i="1"/>
  <c r="A2" i="1"/>
  <c r="E82" i="1"/>
  <c r="F57" i="1"/>
  <c r="D26" i="1"/>
  <c r="E39" i="1"/>
  <c r="E37" i="1"/>
  <c r="E31" i="1"/>
  <c r="E57" i="1"/>
  <c r="D46" i="1"/>
  <c r="D70" i="1"/>
  <c r="E20" i="1"/>
  <c r="E29" i="1"/>
  <c r="F32" i="1"/>
  <c r="E32" i="1"/>
  <c r="E50" i="1"/>
  <c r="D29" i="1"/>
  <c r="D80" i="1"/>
  <c r="F50" i="1"/>
  <c r="F54" i="1"/>
  <c r="D25" i="1"/>
  <c r="D53" i="1"/>
  <c r="D18" i="1"/>
  <c r="F71" i="1"/>
  <c r="F49" i="1"/>
  <c r="F43" i="1"/>
  <c r="F55" i="1"/>
  <c r="F42" i="1"/>
  <c r="F76" i="1"/>
  <c r="G16" i="1"/>
  <c r="G48" i="1"/>
  <c r="G80" i="1"/>
  <c r="E49" i="1"/>
  <c r="G39" i="1"/>
  <c r="H69" i="1"/>
  <c r="D50" i="1"/>
  <c r="G77" i="1"/>
  <c r="H62" i="1"/>
  <c r="E27" i="1"/>
  <c r="H79" i="1"/>
  <c r="E67" i="1"/>
  <c r="G62" i="1"/>
  <c r="F19" i="1"/>
  <c r="G27" i="1"/>
  <c r="D71" i="1"/>
  <c r="D42" i="1"/>
  <c r="F46" i="1"/>
  <c r="F40" i="1"/>
  <c r="D67" i="1"/>
  <c r="E73" i="1"/>
  <c r="E75" i="1"/>
  <c r="T5" i="1"/>
  <c r="G37" i="1"/>
  <c r="H15" i="1"/>
  <c r="H38" i="1"/>
  <c r="F59" i="1"/>
  <c r="H74" i="1"/>
  <c r="E17" i="1"/>
  <c r="F61" i="1"/>
  <c r="E38" i="1"/>
  <c r="G78" i="1"/>
  <c r="E48" i="1"/>
  <c r="D82" i="1"/>
  <c r="H37" i="1"/>
  <c r="H43" i="1"/>
  <c r="G28" i="1"/>
  <c r="H35" i="1"/>
  <c r="H48" i="1"/>
  <c r="F65" i="1"/>
  <c r="D31" i="1"/>
  <c r="D54" i="1"/>
  <c r="D72" i="1"/>
  <c r="D48" i="1"/>
  <c r="G42" i="1"/>
  <c r="G29" i="1"/>
  <c r="E23" i="1"/>
  <c r="G26" i="1"/>
  <c r="E74" i="1"/>
  <c r="F18" i="1"/>
  <c r="H28" i="1"/>
  <c r="D81" i="1"/>
  <c r="F81" i="1"/>
  <c r="N5" i="1"/>
  <c r="D22" i="1"/>
  <c r="E69" i="1"/>
  <c r="G81" i="1"/>
  <c r="F68" i="1"/>
  <c r="G44" i="1"/>
  <c r="F16" i="1"/>
  <c r="H32" i="1"/>
  <c r="H25" i="1"/>
  <c r="F25" i="1"/>
  <c r="D21" i="1"/>
  <c r="H29" i="1"/>
  <c r="G34" i="1"/>
  <c r="F64" i="1"/>
  <c r="G50" i="1"/>
  <c r="D37" i="1"/>
  <c r="D61" i="1"/>
  <c r="F78" i="1"/>
  <c r="F62" i="1"/>
  <c r="F80" i="1"/>
  <c r="H60" i="1"/>
  <c r="D57" i="1"/>
  <c r="H47" i="1"/>
  <c r="G60" i="1"/>
  <c r="H24" i="1"/>
  <c r="D17" i="1"/>
  <c r="G68" i="1"/>
  <c r="D41" i="1"/>
  <c r="H77" i="1"/>
  <c r="F58" i="1"/>
  <c r="D77" i="1"/>
  <c r="D78" i="1"/>
  <c r="E79" i="1"/>
  <c r="F82" i="1"/>
  <c r="D33" i="1"/>
  <c r="H40" i="1"/>
  <c r="F26" i="1"/>
  <c r="E44" i="1"/>
  <c r="F69" i="1"/>
  <c r="H52" i="1"/>
  <c r="H82" i="1"/>
  <c r="H68" i="1"/>
  <c r="G49" i="1"/>
  <c r="E25" i="1"/>
  <c r="D16" i="1"/>
  <c r="F35" i="1"/>
  <c r="D30" i="1"/>
  <c r="H23" i="1"/>
  <c r="F41" i="1"/>
  <c r="E19" i="1"/>
  <c r="D39" i="1"/>
  <c r="H67" i="1"/>
  <c r="G22" i="1"/>
  <c r="G58" i="1"/>
  <c r="E76" i="1"/>
  <c r="G15" i="1"/>
  <c r="C2" i="1"/>
  <c r="E53" i="1"/>
  <c r="F63" i="1"/>
  <c r="F22" i="1"/>
  <c r="G25" i="1"/>
  <c r="D52" i="1"/>
  <c r="H18" i="1"/>
  <c r="H19" i="1"/>
  <c r="H45" i="1"/>
  <c r="G59" i="1"/>
  <c r="G19" i="1"/>
  <c r="O5" i="1"/>
  <c r="E40" i="1"/>
  <c r="G53" i="1"/>
  <c r="Q5" i="1"/>
  <c r="D45" i="1"/>
  <c r="F72" i="1"/>
  <c r="D43" i="1"/>
  <c r="E68" i="1"/>
  <c r="E22" i="1"/>
  <c r="E62" i="1"/>
  <c r="G75" i="1"/>
  <c r="F23" i="1"/>
  <c r="F48" i="1"/>
  <c r="E33" i="1"/>
  <c r="G32" i="1"/>
  <c r="D38" i="1"/>
  <c r="G70" i="1"/>
  <c r="E16" i="1"/>
  <c r="F47" i="1"/>
  <c r="E81" i="1"/>
  <c r="R5" i="1"/>
  <c r="H53" i="1"/>
  <c r="H20" i="1"/>
  <c r="H39" i="1"/>
  <c r="E30" i="1"/>
  <c r="G33" i="1"/>
  <c r="E34" i="1"/>
  <c r="F60" i="1"/>
  <c r="G82" i="1"/>
  <c r="D36" i="1"/>
  <c r="F56" i="1"/>
  <c r="H73" i="1"/>
  <c r="F21" i="1"/>
  <c r="E41" i="1"/>
  <c r="F31" i="1"/>
  <c r="F74" i="1"/>
  <c r="F29" i="1"/>
  <c r="G40" i="1"/>
  <c r="G56" i="1"/>
  <c r="D28" i="1"/>
  <c r="E77" i="1"/>
  <c r="E47" i="1"/>
  <c r="E72" i="1"/>
  <c r="F51" i="1"/>
  <c r="H76" i="1"/>
  <c r="G23" i="1"/>
  <c r="G43" i="1"/>
  <c r="H54" i="1"/>
  <c r="D34" i="1"/>
  <c r="E64" i="1"/>
  <c r="D24" i="1"/>
  <c r="G57" i="1"/>
  <c r="E42" i="1"/>
  <c r="H57" i="1"/>
  <c r="P5" i="1"/>
  <c r="F44" i="1"/>
  <c r="D44" i="1"/>
  <c r="G17" i="1"/>
  <c r="H70" i="1"/>
  <c r="F30" i="1"/>
  <c r="H22" i="1"/>
  <c r="H34" i="1"/>
  <c r="F15" i="1"/>
  <c r="H81" i="1"/>
  <c r="E26" i="1"/>
  <c r="E61" i="1"/>
  <c r="E60" i="1"/>
  <c r="H71" i="1"/>
  <c r="G18" i="1"/>
  <c r="E80" i="1"/>
  <c r="D51" i="1"/>
  <c r="D35" i="1"/>
  <c r="D15" i="1"/>
  <c r="E36" i="1"/>
  <c r="F67" i="1"/>
  <c r="D56" i="1"/>
  <c r="E55" i="1"/>
  <c r="F28" i="1"/>
  <c r="D66" i="1"/>
  <c r="H72" i="1"/>
  <c r="H66" i="1"/>
  <c r="H31" i="1"/>
  <c r="F66" i="1"/>
  <c r="D73" i="1"/>
  <c r="H36" i="1"/>
  <c r="D40" i="1"/>
  <c r="D55" i="1"/>
  <c r="D60" i="1"/>
  <c r="F77" i="1"/>
  <c r="G66" i="1"/>
  <c r="E35" i="1"/>
  <c r="U5" i="1"/>
  <c r="E63" i="1"/>
  <c r="E28" i="1"/>
  <c r="E71" i="1"/>
  <c r="G51" i="1"/>
  <c r="F70" i="1"/>
  <c r="D32" i="1"/>
  <c r="G73" i="1"/>
  <c r="E21" i="1"/>
  <c r="E59" i="1"/>
  <c r="D62" i="1"/>
  <c r="F20" i="1"/>
  <c r="D47" i="1"/>
  <c r="H56" i="1"/>
  <c r="G45" i="1"/>
  <c r="F36" i="1"/>
  <c r="F39" i="1"/>
  <c r="D65" i="1"/>
  <c r="S5" i="1"/>
  <c r="F53" i="1"/>
  <c r="E58" i="1"/>
  <c r="D58" i="1"/>
  <c r="H30" i="1"/>
  <c r="E70" i="1"/>
  <c r="D19" i="1"/>
  <c r="F75" i="1"/>
  <c r="D23" i="1"/>
  <c r="G20" i="1"/>
  <c r="G24" i="1"/>
  <c r="F17" i="1"/>
  <c r="E43" i="1"/>
  <c r="H59" i="1"/>
  <c r="E51" i="1"/>
  <c r="H64" i="1"/>
  <c r="F37" i="1"/>
  <c r="G47" i="1"/>
  <c r="H75" i="1"/>
  <c r="E54" i="1"/>
  <c r="D69" i="1"/>
  <c r="G79" i="1"/>
  <c r="D76" i="1"/>
  <c r="H27" i="1"/>
  <c r="G71" i="1"/>
  <c r="H42" i="1"/>
  <c r="G63" i="1"/>
  <c r="G64" i="1"/>
  <c r="G76" i="1"/>
  <c r="G61" i="1"/>
  <c r="H80" i="1"/>
  <c r="H21" i="1"/>
  <c r="G74" i="1"/>
  <c r="H65" i="1"/>
  <c r="G52" i="1"/>
  <c r="G30" i="1"/>
  <c r="H49" i="1"/>
  <c r="G21" i="1"/>
  <c r="H17" i="1"/>
  <c r="H33" i="1"/>
  <c r="H51" i="1"/>
  <c r="H63" i="1"/>
  <c r="G55" i="1"/>
  <c r="G72" i="1"/>
  <c r="G67" i="1"/>
  <c r="H16" i="1"/>
  <c r="H50" i="1"/>
  <c r="H26" i="1"/>
  <c r="G36" i="1"/>
  <c r="G38" i="1"/>
  <c r="H78" i="1"/>
  <c r="H55" i="1"/>
  <c r="G65" i="1"/>
  <c r="G31" i="1"/>
  <c r="H58" i="1"/>
  <c r="G46" i="1"/>
  <c r="G69" i="1"/>
  <c r="H41" i="1"/>
  <c r="G35" i="1"/>
  <c r="H61" i="1"/>
  <c r="H44" i="1"/>
  <c r="H46" i="1"/>
  <c r="G41" i="1"/>
  <c r="G54" i="1"/>
  <c r="L80" i="1" l="1"/>
  <c r="L50" i="1"/>
  <c r="J35" i="1"/>
  <c r="K35" i="1" s="1"/>
  <c r="J63" i="1"/>
  <c r="K63" i="1" s="1"/>
  <c r="L25" i="1"/>
  <c r="L81" i="1"/>
  <c r="J46" i="1"/>
  <c r="K46" i="1" s="1"/>
  <c r="J33" i="1"/>
  <c r="K33" i="1" s="1"/>
  <c r="L23" i="1"/>
  <c r="J59" i="1"/>
  <c r="K59" i="1" s="1"/>
  <c r="L30" i="1"/>
  <c r="L79" i="1"/>
  <c r="L73" i="1"/>
  <c r="J28" i="1"/>
  <c r="K28" i="1" s="1"/>
  <c r="L68" i="1"/>
  <c r="J42" i="1"/>
  <c r="K42" i="1" s="1"/>
  <c r="J64" i="1"/>
  <c r="K64" i="1" s="1"/>
  <c r="J61" i="1"/>
  <c r="K61" i="1" s="1"/>
  <c r="L78" i="1"/>
  <c r="L55" i="1"/>
  <c r="J78" i="1"/>
  <c r="K78" i="1" s="1"/>
  <c r="L43" i="1"/>
  <c r="J81" i="1"/>
  <c r="K81" i="1" s="1"/>
  <c r="J68" i="1"/>
  <c r="K68" i="1" s="1"/>
  <c r="L64" i="1"/>
  <c r="L48" i="1"/>
  <c r="J24" i="1"/>
  <c r="K24" i="1" s="1"/>
  <c r="L44" i="1"/>
  <c r="L40" i="1"/>
  <c r="J18" i="1"/>
  <c r="K18" i="1" s="1"/>
  <c r="L69" i="1"/>
  <c r="J56" i="1"/>
  <c r="K56" i="1" s="1"/>
  <c r="L65" i="1"/>
  <c r="J26" i="1"/>
  <c r="K26" i="1" s="1"/>
  <c r="J34" i="1"/>
  <c r="K34" i="1" s="1"/>
  <c r="L33" i="1"/>
  <c r="J23" i="1"/>
  <c r="K23" i="1" s="1"/>
  <c r="J52" i="1"/>
  <c r="K52" i="1" s="1"/>
  <c r="L34" i="1"/>
  <c r="J82" i="1"/>
  <c r="K82" i="1" s="1"/>
  <c r="J15" i="1"/>
  <c r="K15" i="1" s="1"/>
  <c r="J58" i="1"/>
  <c r="K58" i="1" s="1"/>
  <c r="L54" i="1"/>
  <c r="L45" i="1"/>
  <c r="J72" i="1"/>
  <c r="K72" i="1" s="1"/>
  <c r="J47" i="1"/>
  <c r="K47" i="1" s="1"/>
  <c r="L53" i="1"/>
  <c r="J44" i="1"/>
  <c r="K44" i="1" s="1"/>
  <c r="L58" i="1"/>
  <c r="L57" i="1"/>
  <c r="J43" i="1"/>
  <c r="K43" i="1" s="1"/>
  <c r="J20" i="1"/>
  <c r="K20" i="1" s="1"/>
  <c r="L77" i="1"/>
  <c r="J69" i="1"/>
  <c r="K69" i="1" s="1"/>
  <c r="L74" i="1"/>
  <c r="J73" i="1"/>
  <c r="K73" i="1" s="1"/>
  <c r="L49" i="1"/>
  <c r="J65" i="1"/>
  <c r="K65" i="1" s="1"/>
  <c r="L38" i="1"/>
  <c r="L67" i="1"/>
  <c r="C4" i="7"/>
  <c r="J27" i="1"/>
  <c r="K27" i="1" s="1"/>
  <c r="J39" i="1"/>
  <c r="K39" i="1" s="1"/>
  <c r="J57" i="1"/>
  <c r="K57" i="1" s="1"/>
  <c r="L59" i="1"/>
  <c r="B8" i="1"/>
  <c r="L18" i="1"/>
  <c r="J32" i="1"/>
  <c r="K32" i="1" s="1"/>
  <c r="L41" i="1"/>
  <c r="L28" i="1"/>
  <c r="J38" i="1"/>
  <c r="K38" i="1" s="1"/>
  <c r="L42" i="1"/>
  <c r="L19" i="1"/>
  <c r="J77" i="1"/>
  <c r="K77" i="1" s="1"/>
  <c r="J75" i="1"/>
  <c r="K75" i="1" s="1"/>
  <c r="J67" i="1"/>
  <c r="K67" i="1" s="1"/>
  <c r="J53" i="1"/>
  <c r="K53" i="1" s="1"/>
  <c r="L24" i="1"/>
  <c r="L39" i="1"/>
  <c r="L61" i="1"/>
  <c r="L37" i="1"/>
  <c r="J45" i="1"/>
  <c r="K45" i="1" s="1"/>
  <c r="L51" i="1"/>
  <c r="J30" i="1"/>
  <c r="K30" i="1" s="1"/>
  <c r="J48" i="1"/>
  <c r="K48" i="1" s="1"/>
  <c r="L47" i="1"/>
  <c r="J70" i="1"/>
  <c r="K70" i="1" s="1"/>
  <c r="J55" i="1"/>
  <c r="K55" i="1" s="1"/>
  <c r="L29" i="1"/>
  <c r="J74" i="1"/>
  <c r="K74" i="1" s="1"/>
  <c r="L62" i="1"/>
  <c r="J36" i="1"/>
  <c r="K36" i="1" s="1"/>
  <c r="J16" i="1"/>
  <c r="K16" i="1" s="1"/>
  <c r="L35" i="1"/>
  <c r="J79" i="1"/>
  <c r="K79" i="1" s="1"/>
  <c r="J31" i="1"/>
  <c r="K31" i="1" s="1"/>
  <c r="J25" i="1"/>
  <c r="K25" i="1" s="1"/>
  <c r="L70" i="1"/>
  <c r="J40" i="1"/>
  <c r="K40" i="1" s="1"/>
  <c r="L20" i="1"/>
  <c r="J76" i="1"/>
  <c r="K76" i="1" s="1"/>
  <c r="J29" i="1"/>
  <c r="K29" i="1" s="1"/>
  <c r="L56" i="1"/>
  <c r="J17" i="1"/>
  <c r="K17" i="1" s="1"/>
  <c r="J54" i="1"/>
  <c r="K54" i="1" s="1"/>
  <c r="L72" i="1"/>
  <c r="L32" i="1"/>
  <c r="L75" i="1"/>
  <c r="L21" i="1"/>
  <c r="L15" i="1"/>
  <c r="J66" i="1"/>
  <c r="K66" i="1" s="1"/>
  <c r="L46" i="1"/>
  <c r="L66" i="1"/>
  <c r="J80" i="1"/>
  <c r="K80" i="1" s="1"/>
  <c r="J50" i="1"/>
  <c r="K50" i="1" s="1"/>
  <c r="L76" i="1"/>
  <c r="J21" i="1"/>
  <c r="K21" i="1" s="1"/>
  <c r="J41" i="1"/>
  <c r="K41" i="1" s="1"/>
  <c r="J71" i="1"/>
  <c r="K71" i="1" s="1"/>
  <c r="L63" i="1"/>
  <c r="L60" i="1"/>
  <c r="J37" i="1"/>
  <c r="K37" i="1" s="1"/>
  <c r="J62" i="1"/>
  <c r="K62" i="1" s="1"/>
  <c r="L17" i="1"/>
  <c r="J22" i="1"/>
  <c r="K22" i="1" s="1"/>
  <c r="J49" i="1"/>
  <c r="K49" i="1" s="1"/>
  <c r="L16" i="1"/>
  <c r="J60" i="1"/>
  <c r="K60" i="1" s="1"/>
  <c r="J51" i="1"/>
  <c r="K51" i="1" s="1"/>
  <c r="J19" i="1"/>
  <c r="K19" i="1" s="1"/>
  <c r="L82" i="1"/>
  <c r="L26" i="1"/>
  <c r="L52" i="1"/>
  <c r="L71" i="1"/>
  <c r="L31" i="1"/>
  <c r="L22" i="1"/>
  <c r="L27" i="1"/>
  <c r="L36" i="1"/>
  <c r="M41" i="1"/>
  <c r="M20" i="1"/>
  <c r="N20" i="1" s="1"/>
  <c r="M75" i="1"/>
  <c r="I32" i="1"/>
  <c r="I30" i="1"/>
  <c r="I21" i="1"/>
  <c r="M51" i="1"/>
  <c r="I55" i="1"/>
  <c r="M18" i="1"/>
  <c r="M42" i="1"/>
  <c r="M21" i="1"/>
  <c r="I68" i="1"/>
  <c r="I36" i="1"/>
  <c r="I60" i="1"/>
  <c r="M67" i="1"/>
  <c r="I74" i="1"/>
  <c r="M30" i="1"/>
  <c r="N30" i="1" s="1"/>
  <c r="I42" i="1"/>
  <c r="I80" i="1"/>
  <c r="I56" i="1"/>
  <c r="I54" i="1"/>
  <c r="A4" i="7"/>
  <c r="B11" i="1"/>
  <c r="M60" i="1"/>
  <c r="M68" i="1"/>
  <c r="I39" i="1"/>
  <c r="M57" i="1"/>
  <c r="N57" i="1" s="1"/>
  <c r="I77" i="1"/>
  <c r="I51" i="1"/>
  <c r="I37" i="1"/>
  <c r="M40" i="1"/>
  <c r="I62" i="1"/>
  <c r="M62" i="1"/>
  <c r="N62" i="1" s="1"/>
  <c r="I65" i="1"/>
  <c r="I31" i="1"/>
  <c r="I28" i="1"/>
  <c r="M33" i="1"/>
  <c r="I43" i="1"/>
  <c r="I38" i="1"/>
  <c r="M29" i="1"/>
  <c r="N29" i="1" s="1"/>
  <c r="I71" i="1"/>
  <c r="I48" i="1"/>
  <c r="M76" i="1"/>
  <c r="M45" i="1"/>
  <c r="M48" i="1"/>
  <c r="N48" i="1" s="1"/>
  <c r="M53" i="1"/>
  <c r="I20" i="1"/>
  <c r="I53" i="1"/>
  <c r="M55" i="1"/>
  <c r="I50" i="1"/>
  <c r="I75" i="1"/>
  <c r="I57" i="1"/>
  <c r="I26" i="1"/>
  <c r="M26" i="1"/>
  <c r="M22" i="1"/>
  <c r="I29" i="1"/>
  <c r="I35" i="1"/>
  <c r="I59" i="1"/>
  <c r="I40" i="1"/>
  <c r="M47" i="1"/>
  <c r="N47" i="1" s="1"/>
  <c r="M71" i="1"/>
  <c r="M36" i="1"/>
  <c r="N36" i="1" s="1"/>
  <c r="M81" i="1"/>
  <c r="M74" i="1"/>
  <c r="M58" i="1"/>
  <c r="N58" i="1" s="1"/>
  <c r="M28" i="1"/>
  <c r="I47" i="1"/>
  <c r="M59" i="1"/>
  <c r="N59" i="1" s="1"/>
  <c r="M23" i="1"/>
  <c r="N23" i="1" s="1"/>
  <c r="M69" i="1"/>
  <c r="I23" i="1"/>
  <c r="M38" i="1"/>
  <c r="M37" i="1"/>
  <c r="N37" i="1" s="1"/>
  <c r="M25" i="1"/>
  <c r="M56" i="1"/>
  <c r="I79" i="1"/>
  <c r="M65" i="1"/>
  <c r="N65" i="1" s="1"/>
  <c r="M73" i="1"/>
  <c r="M77" i="1"/>
  <c r="I81" i="1"/>
  <c r="I46" i="1"/>
  <c r="I19" i="1"/>
  <c r="M54" i="1"/>
  <c r="M44" i="1"/>
  <c r="N44" i="1" s="1"/>
  <c r="M80" i="1"/>
  <c r="N80" i="1" s="1"/>
  <c r="M78" i="1"/>
  <c r="N78" i="1" s="1"/>
  <c r="M35" i="1"/>
  <c r="M72" i="1"/>
  <c r="N72" i="1" s="1"/>
  <c r="I73" i="1"/>
  <c r="I17" i="1"/>
  <c r="M82" i="1"/>
  <c r="I22" i="1"/>
  <c r="M43" i="1"/>
  <c r="I52" i="1"/>
  <c r="M31" i="1"/>
  <c r="M19" i="1"/>
  <c r="N19" i="1" s="1"/>
  <c r="I72" i="1"/>
  <c r="I49" i="1"/>
  <c r="I64" i="1"/>
  <c r="I67" i="1"/>
  <c r="M17" i="1"/>
  <c r="M64" i="1"/>
  <c r="N64" i="1" s="1"/>
  <c r="I69" i="1"/>
  <c r="I63" i="1"/>
  <c r="I82" i="1"/>
  <c r="M27" i="1"/>
  <c r="N27" i="1" s="1"/>
  <c r="M46" i="1"/>
  <c r="M70" i="1"/>
  <c r="N70" i="1" s="1"/>
  <c r="M63" i="1"/>
  <c r="I66" i="1"/>
  <c r="M39" i="1"/>
  <c r="M24" i="1"/>
  <c r="I44" i="1"/>
  <c r="I78" i="1"/>
  <c r="M15" i="1"/>
  <c r="I15" i="1"/>
  <c r="I33" i="1"/>
  <c r="M61" i="1"/>
  <c r="I24" i="1"/>
  <c r="I34" i="1"/>
  <c r="M50" i="1"/>
  <c r="N50" i="1" s="1"/>
  <c r="M32" i="1"/>
  <c r="M49" i="1"/>
  <c r="N49" i="1" s="1"/>
  <c r="M79" i="1"/>
  <c r="N79" i="1" s="1"/>
  <c r="M52" i="1"/>
  <c r="I25" i="1"/>
  <c r="I41" i="1"/>
  <c r="I18" i="1"/>
  <c r="I70" i="1"/>
  <c r="M34" i="1"/>
  <c r="I16" i="1"/>
  <c r="I76" i="1"/>
  <c r="M66" i="1"/>
  <c r="N66" i="1" s="1"/>
  <c r="I27" i="1"/>
  <c r="I61" i="1"/>
  <c r="I45" i="1"/>
  <c r="M16" i="1"/>
  <c r="I58" i="1"/>
  <c r="B2" i="1"/>
  <c r="A14" i="1"/>
  <c r="H14" i="1"/>
  <c r="C14" i="1"/>
  <c r="E14" i="1"/>
  <c r="G14" i="1"/>
  <c r="F14" i="1"/>
  <c r="D14" i="1"/>
  <c r="N26" i="1" l="1"/>
  <c r="P26" i="1" s="1"/>
  <c r="N17" i="1"/>
  <c r="P17" i="1" s="1"/>
  <c r="V17" i="1" s="1"/>
  <c r="N43" i="1"/>
  <c r="P43" i="1" s="1"/>
  <c r="V43" i="1" s="1"/>
  <c r="N71" i="1"/>
  <c r="P71" i="1" s="1"/>
  <c r="V71" i="1" s="1"/>
  <c r="N33" i="1"/>
  <c r="P33" i="1" s="1"/>
  <c r="V33" i="1" s="1"/>
  <c r="N76" i="1"/>
  <c r="P76" i="1" s="1"/>
  <c r="V76" i="1" s="1"/>
  <c r="N75" i="1"/>
  <c r="P75" i="1" s="1"/>
  <c r="V75" i="1" s="1"/>
  <c r="N15" i="1"/>
  <c r="P15" i="1" s="1"/>
  <c r="V15" i="1" s="1"/>
  <c r="N28" i="1"/>
  <c r="P28" i="1" s="1"/>
  <c r="N35" i="1"/>
  <c r="P35" i="1" s="1"/>
  <c r="V35" i="1" s="1"/>
  <c r="N81" i="1"/>
  <c r="P81" i="1" s="1"/>
  <c r="V81" i="1" s="1"/>
  <c r="N60" i="1"/>
  <c r="P60" i="1" s="1"/>
  <c r="V60" i="1" s="1"/>
  <c r="N24" i="1"/>
  <c r="P24" i="1" s="1"/>
  <c r="N32" i="1"/>
  <c r="P32" i="1" s="1"/>
  <c r="V32" i="1" s="1"/>
  <c r="N45" i="1"/>
  <c r="P45" i="1" s="1"/>
  <c r="V45" i="1" s="1"/>
  <c r="N41" i="1"/>
  <c r="P41" i="1" s="1"/>
  <c r="V41" i="1" s="1"/>
  <c r="N25" i="1"/>
  <c r="P25" i="1" s="1"/>
  <c r="N56" i="1"/>
  <c r="P56" i="1" s="1"/>
  <c r="V56" i="1" s="1"/>
  <c r="N55" i="1"/>
  <c r="P55" i="1" s="1"/>
  <c r="V55" i="1" s="1"/>
  <c r="N77" i="1"/>
  <c r="P77" i="1" s="1"/>
  <c r="V77" i="1" s="1"/>
  <c r="N67" i="1"/>
  <c r="P67" i="1" s="1"/>
  <c r="V67" i="1" s="1"/>
  <c r="N51" i="1"/>
  <c r="P51" i="1" s="1"/>
  <c r="V51" i="1" s="1"/>
  <c r="O14" i="1"/>
  <c r="Y14" i="1" s="1"/>
  <c r="I14" i="1"/>
  <c r="M14" i="1"/>
  <c r="J14" i="1"/>
  <c r="K14" i="1" s="1"/>
  <c r="L14" i="1"/>
  <c r="P57" i="1"/>
  <c r="V57" i="1" s="1"/>
  <c r="B4" i="7"/>
  <c r="P62" i="1"/>
  <c r="V62" i="1" s="1"/>
  <c r="P58" i="1"/>
  <c r="V58" i="1" s="1"/>
  <c r="P19" i="1"/>
  <c r="V19" i="1" s="1"/>
  <c r="P78" i="1"/>
  <c r="V78" i="1" s="1"/>
  <c r="P72" i="1"/>
  <c r="V72" i="1" s="1"/>
  <c r="P64" i="1"/>
  <c r="V64" i="1" s="1"/>
  <c r="P48" i="1"/>
  <c r="V48" i="1" s="1"/>
  <c r="P37" i="1"/>
  <c r="V37" i="1" s="1"/>
  <c r="P50" i="1"/>
  <c r="V50" i="1" s="1"/>
  <c r="P27" i="1"/>
  <c r="P23" i="1"/>
  <c r="V23" i="1" s="1"/>
  <c r="P30" i="1"/>
  <c r="V30" i="1" s="1"/>
  <c r="P44" i="1"/>
  <c r="V44" i="1" s="1"/>
  <c r="P65" i="1"/>
  <c r="V65" i="1" s="1"/>
  <c r="P36" i="1"/>
  <c r="V36" i="1" s="1"/>
  <c r="O33" i="1"/>
  <c r="Y33" i="1" s="1"/>
  <c r="O61" i="1"/>
  <c r="Y61" i="1" s="1"/>
  <c r="O73" i="1"/>
  <c r="Y73" i="1" s="1"/>
  <c r="O25" i="1"/>
  <c r="Y25" i="1" s="1"/>
  <c r="O56" i="1"/>
  <c r="Y56" i="1" s="1"/>
  <c r="O32" i="1"/>
  <c r="Y32" i="1" s="1"/>
  <c r="O47" i="1"/>
  <c r="Y47" i="1" s="1"/>
  <c r="O52" i="1"/>
  <c r="Y52" i="1" s="1"/>
  <c r="O26" i="1"/>
  <c r="Y26" i="1" s="1"/>
  <c r="O24" i="1"/>
  <c r="Y24" i="1" s="1"/>
  <c r="O38" i="1"/>
  <c r="Y38" i="1" s="1"/>
  <c r="O45" i="1"/>
  <c r="Y45" i="1" s="1"/>
  <c r="O82" i="1"/>
  <c r="Y82" i="1" s="1"/>
  <c r="O70" i="1"/>
  <c r="Y70" i="1" s="1"/>
  <c r="O68" i="1"/>
  <c r="Y68" i="1" s="1"/>
  <c r="O30" i="1"/>
  <c r="Y30" i="1" s="1"/>
  <c r="O42" i="1"/>
  <c r="Y42" i="1" s="1"/>
  <c r="O79" i="1"/>
  <c r="Y79" i="1" s="1"/>
  <c r="O64" i="1"/>
  <c r="Y64" i="1" s="1"/>
  <c r="O19" i="1"/>
  <c r="Y19" i="1" s="1"/>
  <c r="O60" i="1"/>
  <c r="Y60" i="1" s="1"/>
  <c r="O46" i="1"/>
  <c r="Y46" i="1" s="1"/>
  <c r="O58" i="1"/>
  <c r="Y58" i="1" s="1"/>
  <c r="O72" i="1"/>
  <c r="Y72" i="1" s="1"/>
  <c r="O27" i="1"/>
  <c r="Y27" i="1" s="1"/>
  <c r="O35" i="1"/>
  <c r="Y35" i="1" s="1"/>
  <c r="O17" i="1"/>
  <c r="Y17" i="1" s="1"/>
  <c r="O62" i="1"/>
  <c r="Y62" i="1" s="1"/>
  <c r="O43" i="1"/>
  <c r="Y43" i="1" s="1"/>
  <c r="O67" i="1"/>
  <c r="Y67" i="1" s="1"/>
  <c r="O21" i="1"/>
  <c r="Y21" i="1" s="1"/>
  <c r="O15" i="1"/>
  <c r="Y15" i="1" s="1"/>
  <c r="O81" i="1"/>
  <c r="Y81" i="1" s="1"/>
  <c r="O40" i="1"/>
  <c r="Y40" i="1" s="1"/>
  <c r="O31" i="1"/>
  <c r="Y31" i="1" s="1"/>
  <c r="O29" i="1"/>
  <c r="Y29" i="1" s="1"/>
  <c r="O78" i="1"/>
  <c r="Y78" i="1" s="1"/>
  <c r="O39" i="1"/>
  <c r="Y39" i="1" s="1"/>
  <c r="O54" i="1"/>
  <c r="Y54" i="1" s="1"/>
  <c r="O74" i="1"/>
  <c r="Y74" i="1" s="1"/>
  <c r="O34" i="1"/>
  <c r="Y34" i="1" s="1"/>
  <c r="O36" i="1"/>
  <c r="Y36" i="1" s="1"/>
  <c r="O57" i="1"/>
  <c r="Y57" i="1" s="1"/>
  <c r="O80" i="1"/>
  <c r="Y80" i="1" s="1"/>
  <c r="O75" i="1"/>
  <c r="Y75" i="1" s="1"/>
  <c r="O48" i="1"/>
  <c r="Y48" i="1" s="1"/>
  <c r="O16" i="1"/>
  <c r="Y16" i="1" s="1"/>
  <c r="O66" i="1"/>
  <c r="Y66" i="1" s="1"/>
  <c r="O51" i="1"/>
  <c r="Y51" i="1" s="1"/>
  <c r="O71" i="1"/>
  <c r="Y71" i="1" s="1"/>
  <c r="O18" i="1"/>
  <c r="Y18" i="1" s="1"/>
  <c r="O50" i="1"/>
  <c r="Y50" i="1" s="1"/>
  <c r="O55" i="1"/>
  <c r="Y55" i="1" s="1"/>
  <c r="O37" i="1"/>
  <c r="Y37" i="1" s="1"/>
  <c r="O53" i="1"/>
  <c r="Y53" i="1" s="1"/>
  <c r="O65" i="1"/>
  <c r="Y65" i="1" s="1"/>
  <c r="O28" i="1"/>
  <c r="Y28" i="1" s="1"/>
  <c r="O63" i="1"/>
  <c r="Y63" i="1" s="1"/>
  <c r="O20" i="1"/>
  <c r="Y20" i="1" s="1"/>
  <c r="O23" i="1"/>
  <c r="Y23" i="1" s="1"/>
  <c r="O49" i="1"/>
  <c r="Y49" i="1" s="1"/>
  <c r="O59" i="1"/>
  <c r="Y59" i="1" s="1"/>
  <c r="O22" i="1"/>
  <c r="Y22" i="1" s="1"/>
  <c r="O76" i="1"/>
  <c r="Y76" i="1" s="1"/>
  <c r="O41" i="1"/>
  <c r="Y41" i="1" s="1"/>
  <c r="O69" i="1"/>
  <c r="Y69" i="1" s="1"/>
  <c r="O44" i="1"/>
  <c r="Y44" i="1" s="1"/>
  <c r="O77" i="1"/>
  <c r="Y77" i="1" s="1"/>
  <c r="U14" i="1"/>
  <c r="S14" i="1" s="1"/>
  <c r="P20" i="1"/>
  <c r="V20" i="1" s="1"/>
  <c r="N16" i="1"/>
  <c r="P16" i="1" s="1"/>
  <c r="V16" i="1" s="1"/>
  <c r="N73" i="1"/>
  <c r="N69" i="1"/>
  <c r="P69" i="1" s="1"/>
  <c r="V69" i="1" s="1"/>
  <c r="N53" i="1"/>
  <c r="P53" i="1" s="1"/>
  <c r="V53" i="1" s="1"/>
  <c r="P49" i="1"/>
  <c r="V49" i="1" s="1"/>
  <c r="N34" i="1"/>
  <c r="N39" i="1"/>
  <c r="P39" i="1" s="1"/>
  <c r="V39" i="1" s="1"/>
  <c r="N63" i="1"/>
  <c r="N54" i="1"/>
  <c r="P54" i="1" s="1"/>
  <c r="V54" i="1" s="1"/>
  <c r="N22" i="1"/>
  <c r="N21" i="1"/>
  <c r="N52" i="1"/>
  <c r="N31" i="1"/>
  <c r="P31" i="1" s="1"/>
  <c r="V31" i="1" s="1"/>
  <c r="N38" i="1"/>
  <c r="P59" i="1"/>
  <c r="V59" i="1" s="1"/>
  <c r="N74" i="1"/>
  <c r="P74" i="1" s="1"/>
  <c r="V74" i="1" s="1"/>
  <c r="P29" i="1"/>
  <c r="V29" i="1" s="1"/>
  <c r="T7" i="1"/>
  <c r="P6" i="1"/>
  <c r="U7" i="1"/>
  <c r="O6" i="1"/>
  <c r="N6" i="1"/>
  <c r="S7" i="1"/>
  <c r="R6" i="1"/>
  <c r="O7" i="1"/>
  <c r="Q7" i="1"/>
  <c r="Q6" i="1"/>
  <c r="S6" i="1"/>
  <c r="R7" i="1"/>
  <c r="T6" i="1"/>
  <c r="P7" i="1"/>
  <c r="P66" i="1"/>
  <c r="V66" i="1" s="1"/>
  <c r="P47" i="1"/>
  <c r="V47" i="1" s="1"/>
  <c r="P70" i="1"/>
  <c r="V70" i="1" s="1"/>
  <c r="N42" i="1"/>
  <c r="P42" i="1" s="1"/>
  <c r="V42" i="1" s="1"/>
  <c r="P79" i="1"/>
  <c r="V79" i="1" s="1"/>
  <c r="N61" i="1"/>
  <c r="P61" i="1" s="1"/>
  <c r="V61" i="1" s="1"/>
  <c r="N46" i="1"/>
  <c r="N82" i="1"/>
  <c r="P82" i="1" s="1"/>
  <c r="V82" i="1" s="1"/>
  <c r="P80" i="1"/>
  <c r="V80" i="1" s="1"/>
  <c r="N40" i="1"/>
  <c r="N68" i="1"/>
  <c r="P68" i="1" s="1"/>
  <c r="V68" i="1" s="1"/>
  <c r="N18" i="1"/>
  <c r="S26" i="1" l="1"/>
  <c r="V26" i="1"/>
  <c r="P38" i="1"/>
  <c r="V38" i="1" s="1"/>
  <c r="P40" i="1"/>
  <c r="V40" i="1" s="1"/>
  <c r="P22" i="1"/>
  <c r="V22" i="1" s="1"/>
  <c r="V25" i="1"/>
  <c r="S25" i="1"/>
  <c r="P52" i="1"/>
  <c r="V52" i="1" s="1"/>
  <c r="S28" i="1"/>
  <c r="V28" i="1"/>
  <c r="P21" i="1"/>
  <c r="V21" i="1" s="1"/>
  <c r="N14" i="1"/>
  <c r="W7" i="1"/>
  <c r="V7" i="1"/>
  <c r="P18" i="1"/>
  <c r="V18" i="1" s="1"/>
  <c r="P46" i="1"/>
  <c r="V46" i="1" s="1"/>
  <c r="P63" i="1"/>
  <c r="V63" i="1" s="1"/>
  <c r="W6" i="1"/>
  <c r="V6" i="1"/>
  <c r="P73" i="1"/>
  <c r="V73" i="1" s="1"/>
  <c r="V27" i="1"/>
  <c r="S27" i="1"/>
  <c r="V24" i="1"/>
  <c r="S24" i="1"/>
  <c r="P34" i="1"/>
  <c r="V34" i="1" s="1"/>
  <c r="T27" i="1" l="1"/>
  <c r="P14" i="1"/>
  <c r="V14" i="1" s="1"/>
  <c r="T23" i="1"/>
  <c r="T24" i="1"/>
  <c r="B7" i="1"/>
  <c r="T19" i="1"/>
  <c r="T25" i="1"/>
  <c r="T22" i="1"/>
  <c r="T16" i="1"/>
  <c r="T20" i="1"/>
  <c r="T18" i="1"/>
  <c r="T28" i="1"/>
  <c r="T14" i="1"/>
  <c r="T15" i="1"/>
  <c r="T17" i="1"/>
  <c r="T21" i="1"/>
  <c r="T26" i="1"/>
  <c r="E2" i="1" l="1"/>
  <c r="E4" i="7" s="1"/>
  <c r="F2" i="1"/>
  <c r="F4" i="7" s="1"/>
  <c r="D2" i="1"/>
  <c r="D4" i="7" s="1"/>
  <c r="Q15" i="1"/>
  <c r="R15" i="1" s="1"/>
  <c r="X15" i="1" s="1"/>
  <c r="Q38" i="1"/>
  <c r="R38" i="1" s="1"/>
  <c r="X38" i="1" s="1"/>
  <c r="Q29" i="1"/>
  <c r="R29" i="1" s="1"/>
  <c r="X29" i="1" s="1"/>
  <c r="Q50" i="1"/>
  <c r="R50" i="1" s="1"/>
  <c r="X50" i="1" s="1"/>
  <c r="Q31" i="1"/>
  <c r="R31" i="1" s="1"/>
  <c r="X31" i="1" s="1"/>
  <c r="W28" i="1"/>
  <c r="Q26" i="1"/>
  <c r="R26" i="1" s="1"/>
  <c r="X26" i="1" s="1"/>
  <c r="Q34" i="1"/>
  <c r="R34" i="1" s="1"/>
  <c r="X34" i="1" s="1"/>
  <c r="Q42" i="1"/>
  <c r="R42" i="1" s="1"/>
  <c r="X42" i="1" s="1"/>
  <c r="Q45" i="1"/>
  <c r="R45" i="1" s="1"/>
  <c r="X45" i="1" s="1"/>
  <c r="Q68" i="1"/>
  <c r="R68" i="1" s="1"/>
  <c r="X68" i="1" s="1"/>
  <c r="Q39" i="1"/>
  <c r="R39" i="1" s="1"/>
  <c r="X39" i="1" s="1"/>
  <c r="Q20" i="1"/>
  <c r="R20" i="1" s="1"/>
  <c r="X20" i="1" s="1"/>
  <c r="Q58" i="1"/>
  <c r="R58" i="1" s="1"/>
  <c r="X58" i="1" s="1"/>
  <c r="W50" i="1"/>
  <c r="Q46" i="1"/>
  <c r="R46" i="1" s="1"/>
  <c r="X46" i="1" s="1"/>
  <c r="Q19" i="1"/>
  <c r="R19" i="1" s="1"/>
  <c r="X19" i="1" s="1"/>
  <c r="W48" i="1"/>
  <c r="Q25" i="1"/>
  <c r="R25" i="1" s="1"/>
  <c r="X25" i="1" s="1"/>
  <c r="Q35" i="1"/>
  <c r="R35" i="1" s="1"/>
  <c r="X35" i="1" s="1"/>
  <c r="Q80" i="1"/>
  <c r="R80" i="1" s="1"/>
  <c r="X80" i="1" s="1"/>
  <c r="W25" i="1"/>
  <c r="W65" i="1"/>
  <c r="Q23" i="1"/>
  <c r="R23" i="1" s="1"/>
  <c r="X23" i="1" s="1"/>
  <c r="Q65" i="1"/>
  <c r="R65" i="1" s="1"/>
  <c r="X65" i="1" s="1"/>
  <c r="Q75" i="1"/>
  <c r="R75" i="1" s="1"/>
  <c r="X75" i="1" s="1"/>
  <c r="Q60" i="1"/>
  <c r="R60" i="1" s="1"/>
  <c r="X60" i="1" s="1"/>
  <c r="Q72" i="1"/>
  <c r="R72" i="1" s="1"/>
  <c r="X72" i="1" s="1"/>
  <c r="Q64" i="1"/>
  <c r="R64" i="1" s="1"/>
  <c r="X64" i="1" s="1"/>
  <c r="Q21" i="1"/>
  <c r="R21" i="1" s="1"/>
  <c r="X21" i="1" s="1"/>
  <c r="Q55" i="1"/>
  <c r="R55" i="1" s="1"/>
  <c r="X55" i="1" s="1"/>
  <c r="Q28" i="1"/>
  <c r="R28" i="1" s="1"/>
  <c r="X28" i="1" s="1"/>
  <c r="Q33" i="1"/>
  <c r="R33" i="1" s="1"/>
  <c r="X33" i="1" s="1"/>
  <c r="Q66" i="1"/>
  <c r="R66" i="1" s="1"/>
  <c r="X66" i="1" s="1"/>
  <c r="Q76" i="1"/>
  <c r="R76" i="1" s="1"/>
  <c r="X76" i="1" s="1"/>
  <c r="Q69" i="1"/>
  <c r="R69" i="1" s="1"/>
  <c r="X69" i="1" s="1"/>
  <c r="Q32" i="1"/>
  <c r="R32" i="1" s="1"/>
  <c r="X32" i="1" s="1"/>
  <c r="Q37" i="1"/>
  <c r="R37" i="1" s="1"/>
  <c r="X37" i="1" s="1"/>
  <c r="Q41" i="1"/>
  <c r="R41" i="1" s="1"/>
  <c r="X41" i="1" s="1"/>
  <c r="W15" i="1"/>
  <c r="Q59" i="1"/>
  <c r="R59" i="1" s="1"/>
  <c r="X59" i="1" s="1"/>
  <c r="Q57" i="1"/>
  <c r="R57" i="1" s="1"/>
  <c r="X57" i="1" s="1"/>
  <c r="Q30" i="1"/>
  <c r="R30" i="1" s="1"/>
  <c r="X30" i="1" s="1"/>
  <c r="Q74" i="1"/>
  <c r="R74" i="1" s="1"/>
  <c r="X74" i="1" s="1"/>
  <c r="W35" i="1"/>
  <c r="W51" i="1"/>
  <c r="Q24" i="1"/>
  <c r="R24" i="1" s="1"/>
  <c r="X24" i="1" s="1"/>
  <c r="Q17" i="1"/>
  <c r="R17" i="1" s="1"/>
  <c r="X17" i="1" s="1"/>
  <c r="W60" i="1"/>
  <c r="W45" i="1"/>
  <c r="Q56" i="1"/>
  <c r="R56" i="1" s="1"/>
  <c r="X56" i="1" s="1"/>
  <c r="W67" i="1"/>
  <c r="Q67" i="1"/>
  <c r="R67" i="1" s="1"/>
  <c r="X67" i="1" s="1"/>
  <c r="Q79" i="1"/>
  <c r="R79" i="1" s="1"/>
  <c r="X79" i="1" s="1"/>
  <c r="Q49" i="1"/>
  <c r="R49" i="1" s="1"/>
  <c r="X49" i="1" s="1"/>
  <c r="Q36" i="1"/>
  <c r="R36" i="1" s="1"/>
  <c r="X36" i="1" s="1"/>
  <c r="Q63" i="1"/>
  <c r="R63" i="1" s="1"/>
  <c r="X63" i="1" s="1"/>
  <c r="W29" i="1"/>
  <c r="Q62" i="1"/>
  <c r="R62" i="1" s="1"/>
  <c r="X62" i="1" s="1"/>
  <c r="Q43" i="1"/>
  <c r="R43" i="1" s="1"/>
  <c r="X43" i="1" s="1"/>
  <c r="W37" i="1"/>
  <c r="Q52" i="1"/>
  <c r="R52" i="1" s="1"/>
  <c r="X52" i="1" s="1"/>
  <c r="Q53" i="1"/>
  <c r="R53" i="1" s="1"/>
  <c r="X53" i="1" s="1"/>
  <c r="W78" i="1"/>
  <c r="Q78" i="1"/>
  <c r="R78" i="1" s="1"/>
  <c r="X78" i="1" s="1"/>
  <c r="W30" i="1"/>
  <c r="Q44" i="1"/>
  <c r="R44" i="1" s="1"/>
  <c r="X44" i="1" s="1"/>
  <c r="Q40" i="1"/>
  <c r="R40" i="1" s="1"/>
  <c r="X40" i="1" s="1"/>
  <c r="Q16" i="1"/>
  <c r="R16" i="1" s="1"/>
  <c r="X16" i="1" s="1"/>
  <c r="Q73" i="1"/>
  <c r="R73" i="1" s="1"/>
  <c r="X73" i="1" s="1"/>
  <c r="Q82" i="1"/>
  <c r="R82" i="1" s="1"/>
  <c r="X82" i="1" s="1"/>
  <c r="Q22" i="1"/>
  <c r="R22" i="1" s="1"/>
  <c r="X22" i="1" s="1"/>
  <c r="Q18" i="1"/>
  <c r="R18" i="1" s="1"/>
  <c r="X18" i="1" s="1"/>
  <c r="Q54" i="1"/>
  <c r="R54" i="1" s="1"/>
  <c r="X54" i="1" s="1"/>
  <c r="W76" i="1"/>
  <c r="Q70" i="1"/>
  <c r="R70" i="1" s="1"/>
  <c r="X70" i="1" s="1"/>
  <c r="Q81" i="1"/>
  <c r="R81" i="1" s="1"/>
  <c r="X81" i="1" s="1"/>
  <c r="W80" i="1"/>
  <c r="Q71" i="1"/>
  <c r="R71" i="1" s="1"/>
  <c r="X71" i="1" s="1"/>
  <c r="Q27" i="1"/>
  <c r="R27" i="1" s="1"/>
  <c r="X27" i="1" s="1"/>
  <c r="Q51" i="1"/>
  <c r="R51" i="1" s="1"/>
  <c r="X51" i="1" s="1"/>
  <c r="Q47" i="1"/>
  <c r="R47" i="1" s="1"/>
  <c r="X47" i="1" s="1"/>
  <c r="W23" i="1"/>
  <c r="Q48" i="1"/>
  <c r="R48" i="1" s="1"/>
  <c r="X48" i="1" s="1"/>
  <c r="Q61" i="1"/>
  <c r="R61" i="1" s="1"/>
  <c r="X61" i="1" s="1"/>
  <c r="Q77" i="1"/>
  <c r="R77" i="1" s="1"/>
  <c r="X77" i="1" s="1"/>
  <c r="W64" i="1"/>
  <c r="W62" i="1"/>
  <c r="W36" i="1"/>
  <c r="W20" i="1"/>
  <c r="W81" i="1"/>
  <c r="W75" i="1"/>
  <c r="W79" i="1"/>
  <c r="W77" i="1"/>
  <c r="W58" i="1"/>
  <c r="W43" i="1"/>
  <c r="W41" i="1"/>
  <c r="W71" i="1"/>
  <c r="W49" i="1"/>
  <c r="W59" i="1"/>
  <c r="W70" i="1"/>
  <c r="W26" i="1"/>
  <c r="W44" i="1"/>
  <c r="W66" i="1"/>
  <c r="Q14" i="1"/>
  <c r="R14" i="1" s="1"/>
  <c r="X14" i="1" s="1"/>
  <c r="W17" i="1"/>
  <c r="W27" i="1"/>
  <c r="W56" i="1"/>
  <c r="W55" i="1"/>
  <c r="W32" i="1"/>
  <c r="W57" i="1"/>
  <c r="W19" i="1"/>
  <c r="W33" i="1"/>
  <c r="W72" i="1"/>
  <c r="W47" i="1"/>
  <c r="W24" i="1"/>
  <c r="W34" i="1"/>
  <c r="W52" i="1"/>
  <c r="W46" i="1"/>
  <c r="W39" i="1"/>
  <c r="W54" i="1"/>
  <c r="W53" i="1"/>
  <c r="W73" i="1"/>
  <c r="W22" i="1"/>
  <c r="W18" i="1"/>
  <c r="W63" i="1"/>
  <c r="W38" i="1"/>
  <c r="W69" i="1"/>
  <c r="W68" i="1"/>
  <c r="W21" i="1"/>
  <c r="W74" i="1"/>
  <c r="W16" i="1"/>
  <c r="W42" i="1"/>
  <c r="W61" i="1"/>
  <c r="W82" i="1"/>
  <c r="W31" i="1"/>
  <c r="W40" i="1"/>
  <c r="W14" i="1"/>
  <c r="H2" i="1" l="1"/>
  <c r="H4" i="7" s="1"/>
  <c r="G2" i="1"/>
  <c r="G4" i="7" s="1"/>
</calcChain>
</file>

<file path=xl/comments1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<sst xmlns="http://schemas.openxmlformats.org/spreadsheetml/2006/main" count="551" uniqueCount="128">
  <si>
    <t>期货代码</t>
    <phoneticPr fontId="1" type="noConversion"/>
  </si>
  <si>
    <t>最新价</t>
    <phoneticPr fontId="1" type="noConversion"/>
  </si>
  <si>
    <t>可交割债券信息</t>
    <phoneticPr fontId="1" type="noConversion"/>
  </si>
  <si>
    <t>数据集名称</t>
  </si>
  <si>
    <t>可交割券转换因子</t>
  </si>
  <si>
    <t>国债期货合约代码</t>
  </si>
  <si>
    <t>wind_code</t>
  </si>
  <si>
    <t>可交割债券代码</t>
  </si>
  <si>
    <t>转换因子</t>
  </si>
  <si>
    <t>.CFE</t>
    <phoneticPr fontId="1" type="noConversion"/>
  </si>
  <si>
    <t>无风险利率（手工）</t>
    <phoneticPr fontId="1" type="noConversion"/>
  </si>
  <si>
    <t>最后交割日</t>
    <phoneticPr fontId="1" type="noConversion"/>
  </si>
  <si>
    <t>到期日</t>
    <phoneticPr fontId="1" type="noConversion"/>
  </si>
  <si>
    <t>票息</t>
    <phoneticPr fontId="1" type="noConversion"/>
  </si>
  <si>
    <t>付息频率</t>
    <phoneticPr fontId="1" type="noConversion"/>
  </si>
  <si>
    <t>中债（净价）</t>
    <phoneticPr fontId="1" type="noConversion"/>
  </si>
  <si>
    <t>中债（全价）</t>
    <phoneticPr fontId="1" type="noConversion"/>
  </si>
  <si>
    <t>代码</t>
  </si>
  <si>
    <t>019575.SH</t>
  </si>
  <si>
    <t>简称</t>
  </si>
  <si>
    <t>17国债20</t>
  </si>
  <si>
    <t>全价最新价</t>
  </si>
  <si>
    <t>date</t>
    <phoneticPr fontId="1" type="noConversion"/>
  </si>
  <si>
    <t>pre_date</t>
    <phoneticPr fontId="1" type="noConversion"/>
  </si>
  <si>
    <t>剩余到期时间</t>
    <phoneticPr fontId="1" type="noConversion"/>
  </si>
  <si>
    <t>fut_AI_T</t>
  </si>
  <si>
    <t>fut_AI</t>
  </si>
  <si>
    <t>coupon_paid1</t>
  </si>
  <si>
    <t>coupon_paid2</t>
  </si>
  <si>
    <t>bond_coupon_paid</t>
  </si>
  <si>
    <t>Basis</t>
  </si>
  <si>
    <t>IRR</t>
  </si>
  <si>
    <t>carry</t>
  </si>
  <si>
    <t>BNOC</t>
  </si>
  <si>
    <t>期货剩余时间</t>
    <phoneticPr fontId="1" type="noConversion"/>
  </si>
  <si>
    <t>rank</t>
    <phoneticPr fontId="1" type="noConversion"/>
  </si>
  <si>
    <t>CTD券</t>
    <phoneticPr fontId="1" type="noConversion"/>
  </si>
  <si>
    <t>CTD券IRR</t>
    <phoneticPr fontId="1" type="noConversion"/>
  </si>
  <si>
    <t>IRR-2</t>
    <phoneticPr fontId="1" type="noConversion"/>
  </si>
  <si>
    <t>180020.IB</t>
    <phoneticPr fontId="1" type="noConversion"/>
  </si>
  <si>
    <t>019580.SH</t>
    <phoneticPr fontId="1" type="noConversion"/>
  </si>
  <si>
    <t>019593.SH</t>
    <phoneticPr fontId="1" type="noConversion"/>
  </si>
  <si>
    <t>170025.IB</t>
    <phoneticPr fontId="1" type="noConversion"/>
  </si>
  <si>
    <t>CTD券基差</t>
    <phoneticPr fontId="1" type="noConversion"/>
  </si>
  <si>
    <t>CTD券BNOC</t>
    <phoneticPr fontId="1" type="noConversion"/>
  </si>
  <si>
    <t>CTD券理论远期价格</t>
    <phoneticPr fontId="1" type="noConversion"/>
  </si>
  <si>
    <t>理论价</t>
    <phoneticPr fontId="1" type="noConversion"/>
  </si>
  <si>
    <t>bnoc</t>
    <phoneticPr fontId="1" type="noConversion"/>
  </si>
  <si>
    <t>irr</t>
    <phoneticPr fontId="1" type="noConversion"/>
  </si>
  <si>
    <t>basis</t>
    <phoneticPr fontId="1" type="noConversion"/>
  </si>
  <si>
    <t>CTD券监控</t>
    <phoneticPr fontId="1" type="noConversion"/>
  </si>
  <si>
    <t>注2：由于可交割券的数量会波动，因此，每日需要对后续各表的；排序和首行公式的引用范围进行检查</t>
    <phoneticPr fontId="1" type="noConversion"/>
  </si>
  <si>
    <t>注3：由于债券交易不活跃，因此债券行情使用的是上一交易日的中债估值数据，可以使用报价数据进行替换</t>
    <phoneticPr fontId="1" type="noConversion"/>
  </si>
  <si>
    <t>起息日</t>
    <phoneticPr fontId="1" type="noConversion"/>
  </si>
  <si>
    <t>无风险利率</t>
    <phoneticPr fontId="1" type="noConversion"/>
  </si>
  <si>
    <t>SHIBORON.IR</t>
  </si>
  <si>
    <t>SHIBOR1W.IR</t>
  </si>
  <si>
    <t>SHIBOR2W.IR</t>
  </si>
  <si>
    <t>SHIBOR1M.IR</t>
  </si>
  <si>
    <t>SHIBOR3M.IR</t>
  </si>
  <si>
    <t>SHIBOR6M.IR</t>
  </si>
  <si>
    <t>SHIBOR9M.IR</t>
  </si>
  <si>
    <t>SHIBOR1Y.IR</t>
  </si>
  <si>
    <t>SHIBOR隔夜</t>
  </si>
  <si>
    <t>SHIBOR1周</t>
  </si>
  <si>
    <t>SHIBOR2周</t>
  </si>
  <si>
    <t>SHIBOR1月</t>
  </si>
  <si>
    <t>SHIBOR3月</t>
  </si>
  <si>
    <t>SHIBOR6月</t>
  </si>
  <si>
    <t>SHIBOR9月</t>
  </si>
  <si>
    <t>SHIBOR1年</t>
  </si>
  <si>
    <t>if lower</t>
    <phoneticPr fontId="1" type="noConversion"/>
  </si>
  <si>
    <t>if upper</t>
    <phoneticPr fontId="1" type="noConversion"/>
  </si>
  <si>
    <t>t</t>
    <phoneticPr fontId="1" type="noConversion"/>
  </si>
  <si>
    <t>rate</t>
    <phoneticPr fontId="1" type="noConversion"/>
  </si>
  <si>
    <t>昨日利率</t>
    <phoneticPr fontId="1" type="noConversion"/>
  </si>
  <si>
    <t>注1：实时行情以及债券、期货基础数据均通过wind自动抓取，结果与python版本完全一致</t>
    <phoneticPr fontId="1" type="noConversion"/>
  </si>
  <si>
    <t>019587.SH</t>
    <phoneticPr fontId="1" type="noConversion"/>
  </si>
  <si>
    <t>019631.SH</t>
    <phoneticPr fontId="1" type="noConversion"/>
  </si>
  <si>
    <t>101988.SZ</t>
    <phoneticPr fontId="1" type="noConversion"/>
  </si>
  <si>
    <t>102005.SZ</t>
    <phoneticPr fontId="1" type="noConversion"/>
  </si>
  <si>
    <t>190013.IB</t>
    <phoneticPr fontId="1" type="noConversion"/>
  </si>
  <si>
    <t>019616.SH</t>
    <phoneticPr fontId="1" type="noConversion"/>
  </si>
  <si>
    <t>019625.SH</t>
    <phoneticPr fontId="1" type="noConversion"/>
  </si>
  <si>
    <t>019626.SH</t>
    <phoneticPr fontId="1" type="noConversion"/>
  </si>
  <si>
    <t>101906.SZ</t>
    <phoneticPr fontId="1" type="noConversion"/>
  </si>
  <si>
    <t>101915.SZ</t>
    <phoneticPr fontId="1" type="noConversion"/>
  </si>
  <si>
    <t>190016.IB</t>
    <phoneticPr fontId="1" type="noConversion"/>
  </si>
  <si>
    <t>019582.SH</t>
    <phoneticPr fontId="1" type="noConversion"/>
  </si>
  <si>
    <t>101720.SZ</t>
    <phoneticPr fontId="1" type="noConversion"/>
  </si>
  <si>
    <t>170020.IB</t>
    <phoneticPr fontId="1" type="noConversion"/>
  </si>
  <si>
    <t>019623.SH</t>
    <phoneticPr fontId="1" type="noConversion"/>
  </si>
  <si>
    <t>101805.SZ</t>
    <phoneticPr fontId="1" type="noConversion"/>
  </si>
  <si>
    <t>101813.SZ</t>
    <phoneticPr fontId="1" type="noConversion"/>
  </si>
  <si>
    <t>170027.IB</t>
    <phoneticPr fontId="1" type="noConversion"/>
  </si>
  <si>
    <t>200005.IB</t>
    <phoneticPr fontId="1" type="noConversion"/>
  </si>
  <si>
    <t>101820.SZ</t>
    <phoneticPr fontId="1" type="noConversion"/>
  </si>
  <si>
    <t>019564.SH</t>
    <phoneticPr fontId="1" type="noConversion"/>
  </si>
  <si>
    <t>019586.SH</t>
    <phoneticPr fontId="1" type="noConversion"/>
  </si>
  <si>
    <t>019601.SH</t>
    <phoneticPr fontId="1" type="noConversion"/>
  </si>
  <si>
    <t>101704.SZ</t>
    <phoneticPr fontId="1" type="noConversion"/>
  </si>
  <si>
    <t>101718.SZ</t>
    <phoneticPr fontId="1" type="noConversion"/>
  </si>
  <si>
    <t>101725.SZ</t>
    <phoneticPr fontId="1" type="noConversion"/>
  </si>
  <si>
    <t>101804.SZ</t>
    <phoneticPr fontId="1" type="noConversion"/>
  </si>
  <si>
    <t>101827.SZ</t>
    <phoneticPr fontId="1" type="noConversion"/>
  </si>
  <si>
    <t>102006.SZ</t>
    <phoneticPr fontId="1" type="noConversion"/>
  </si>
  <si>
    <t>170010.IB</t>
    <phoneticPr fontId="1" type="noConversion"/>
  </si>
  <si>
    <t>180004.IB</t>
    <phoneticPr fontId="1" type="noConversion"/>
  </si>
  <si>
    <t>180019.IB</t>
    <phoneticPr fontId="1" type="noConversion"/>
  </si>
  <si>
    <t>190015.IB</t>
    <phoneticPr fontId="1" type="noConversion"/>
  </si>
  <si>
    <t>019595.SH</t>
    <phoneticPr fontId="1" type="noConversion"/>
  </si>
  <si>
    <t>101727.SZ</t>
    <phoneticPr fontId="1" type="noConversion"/>
  </si>
  <si>
    <t>180005.IB</t>
    <phoneticPr fontId="1" type="noConversion"/>
  </si>
  <si>
    <t>180013.IB</t>
    <phoneticPr fontId="1" type="noConversion"/>
  </si>
  <si>
    <t>019602.SH</t>
    <phoneticPr fontId="1" type="noConversion"/>
  </si>
  <si>
    <t>019572.SH</t>
    <phoneticPr fontId="1" type="noConversion"/>
  </si>
  <si>
    <t>019609.SH</t>
    <phoneticPr fontId="1" type="noConversion"/>
  </si>
  <si>
    <t>019632.SH</t>
    <phoneticPr fontId="1" type="noConversion"/>
  </si>
  <si>
    <t>101710.SZ</t>
    <phoneticPr fontId="1" type="noConversion"/>
  </si>
  <si>
    <t>101811.SZ</t>
    <phoneticPr fontId="1" type="noConversion"/>
  </si>
  <si>
    <t>101819.SZ</t>
    <phoneticPr fontId="1" type="noConversion"/>
  </si>
  <si>
    <t>101916.SZ</t>
    <phoneticPr fontId="1" type="noConversion"/>
  </si>
  <si>
    <t>170004.IB</t>
    <phoneticPr fontId="1" type="noConversion"/>
  </si>
  <si>
    <t>170018.IB</t>
    <phoneticPr fontId="1" type="noConversion"/>
  </si>
  <si>
    <t>180011.IB</t>
    <phoneticPr fontId="1" type="noConversion"/>
  </si>
  <si>
    <t>180027.IB</t>
    <phoneticPr fontId="1" type="noConversion"/>
  </si>
  <si>
    <t>190006.IB</t>
    <phoneticPr fontId="1" type="noConversion"/>
  </si>
  <si>
    <t>200006.IB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</si>
</sst>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#,##0.######"/>
    <numFmt numFmtId="177" formatCode="###,###,##0.0000"/>
    <numFmt numFmtId="178" formatCode="#,##0.0000_ ;\-#,##0.0000\ "/>
    <numFmt numFmtId="179" formatCode="yyyy\-mm\-dd"/>
    <numFmt numFmtId="180" formatCode="0.00_ "/>
    <numFmt numFmtId="181" formatCode="0.000_ "/>
    <numFmt numFmtId="182" formatCode="0.0000_ "/>
    <numFmt numFmtId="183" formatCode="###,###,##0.00000"/>
    <numFmt numFmtId="184" formatCode="0.000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5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6" borderId="0" xfId="0" applyFill="1">
      <alignment vertical="center"/>
    </xf>
    <xf numFmtId="0" fontId="6" fillId="6" borderId="0" xfId="0" applyFont="1" applyFill="1">
      <alignment vertical="center"/>
    </xf>
    <xf numFmtId="10" fontId="6" fillId="6" borderId="0" xfId="0" applyNumberFormat="1" applyFont="1" applyFill="1">
      <alignment vertical="center"/>
    </xf>
    <xf numFmtId="180" fontId="6" fillId="6" borderId="0" xfId="0" applyNumberFormat="1" applyFont="1" applyFill="1">
      <alignment vertical="center"/>
    </xf>
    <xf numFmtId="181" fontId="0" fillId="0" borderId="0" xfId="0" applyNumberFormat="1">
      <alignment vertical="center"/>
    </xf>
    <xf numFmtId="182" fontId="0" fillId="6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84" fontId="0" fillId="0" borderId="0" xfId="0" applyNumberFormat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100.61500000000001</v>
        <stp/>
        <stp>T2012</stp>
        <stp>rt_latest</stp>
        <stp>RT_Price</stp>
        <tr r="B2" s="12"/>
      </tp>
      <tp>
        <v>101.17</v>
        <stp/>
        <stp>T2009</stp>
        <stp>rt_latest</stp>
        <stp>RT_Price</stp>
        <tr r="B2" s="11"/>
      </tp>
      <tp>
        <v>101.715</v>
        <stp/>
        <stp>T2006</stp>
        <stp>rt_latest</stp>
        <stp>RT_Price</stp>
        <tr r="B2" s="10"/>
      </tp>
      <tp>
        <v>102.09</v>
        <stp/>
        <stp>TF2012</stp>
        <stp>rt_latest</stp>
        <stp>RT_Price</stp>
        <tr r="B2" s="9"/>
      </tp>
      <tp>
        <v>102.56</v>
        <stp/>
        <stp>TF2009</stp>
        <stp>rt_latest</stp>
        <stp>RT_Price</stp>
        <tr r="B2" s="8"/>
      </tp>
      <tp>
        <v>103.45</v>
        <stp/>
        <stp>TF2006</stp>
        <stp>rt_latest</stp>
        <stp>RT_Price</stp>
        <tr r="B2" s="1"/>
      </tp>
      <tp>
        <v>0</v>
        <stp/>
        <stp>019575.SH</stp>
        <stp>rt_last_dp</stp>
        <stp>RT_Price</stp>
        <tr r="N11" s="8"/>
        <tr r="N11" s="9"/>
        <tr r="N11" s="11"/>
        <tr r="N11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dirty_cnbd"/>
      <definedName name="b_anal_net_cnbd"/>
      <definedName name="b_info_carrydate"/>
      <definedName name="b_info_couponrate"/>
      <definedName name="b_info_interestfrequency"/>
      <definedName name="b_info_maturitydate"/>
      <definedName name="s_dq_close"/>
      <definedName name="s_info_code"/>
      <definedName name="s_info_lddate"/>
      <definedName name="TDaysOffset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H7" sqref="H7"/>
    </sheetView>
  </sheetViews>
  <sheetFormatPr defaultRowHeight="13.5" x14ac:dyDescent="0.15"/>
  <cols>
    <col min="2" max="2" width="7.5" bestFit="1" customWidth="1"/>
    <col min="3" max="3" width="11.625" bestFit="1" customWidth="1"/>
    <col min="4" max="4" width="10.5" bestFit="1" customWidth="1"/>
    <col min="5" max="5" width="12.75" bestFit="1" customWidth="1"/>
    <col min="6" max="6" width="10.125" bestFit="1" customWidth="1"/>
    <col min="7" max="7" width="12.75" bestFit="1" customWidth="1"/>
    <col min="8" max="8" width="18.5" bestFit="1" customWidth="1"/>
  </cols>
  <sheetData>
    <row r="1" spans="1:8" x14ac:dyDescent="0.15">
      <c r="A1" s="22" t="s">
        <v>50</v>
      </c>
      <c r="B1" s="23"/>
      <c r="C1" s="23"/>
      <c r="D1" s="23"/>
      <c r="E1" s="23"/>
      <c r="F1" s="23"/>
      <c r="G1" s="23"/>
      <c r="H1" s="23"/>
    </row>
    <row r="2" spans="1:8" x14ac:dyDescent="0.15">
      <c r="A2" s="23"/>
      <c r="B2" s="23"/>
      <c r="C2" s="23"/>
      <c r="D2" s="23"/>
      <c r="E2" s="23"/>
      <c r="F2" s="23"/>
      <c r="G2" s="23"/>
      <c r="H2" s="23"/>
    </row>
    <row r="3" spans="1:8" s="11" customFormat="1" x14ac:dyDescent="0.15">
      <c r="A3" s="12" t="s">
        <v>0</v>
      </c>
      <c r="B3" s="13" t="s">
        <v>1</v>
      </c>
      <c r="C3" s="13" t="s">
        <v>11</v>
      </c>
      <c r="D3" s="13" t="s">
        <v>36</v>
      </c>
      <c r="E3" s="13" t="s">
        <v>37</v>
      </c>
      <c r="F3" s="13" t="s">
        <v>43</v>
      </c>
      <c r="G3" s="13" t="s">
        <v>44</v>
      </c>
      <c r="H3" s="13" t="s">
        <v>45</v>
      </c>
    </row>
    <row r="4" spans="1:8" ht="16.5" x14ac:dyDescent="0.15">
      <c r="A4" s="12" t="str">
        <f>TF00!A2</f>
        <v>TF2006</v>
      </c>
      <c r="B4" s="15">
        <f>TF00!B2</f>
        <v>103.45</v>
      </c>
      <c r="C4" s="15" t="str">
        <f>TF00!C2</f>
        <v>2020-06-17</v>
      </c>
      <c r="D4" s="15" t="str">
        <f ca="1">TF00!D2</f>
        <v>190013.IB</v>
      </c>
      <c r="E4" s="16">
        <f ca="1">TF00!E2</f>
        <v>4.1959520312425634E-2</v>
      </c>
      <c r="F4" s="17">
        <f ca="1">TF00!F2</f>
        <v>-5.1075000000011528E-2</v>
      </c>
      <c r="G4" s="17">
        <f ca="1">TF00!G2</f>
        <v>-0.10596222297043084</v>
      </c>
      <c r="H4" s="17">
        <f ca="1">TF00!H2</f>
        <v>103.32267459158575</v>
      </c>
    </row>
    <row r="5" spans="1:8" ht="16.5" x14ac:dyDescent="0.15">
      <c r="A5" s="12" t="str">
        <f>'TF01'!A2</f>
        <v>TF2009</v>
      </c>
      <c r="B5" s="15">
        <f>'TF01'!B2</f>
        <v>102.56</v>
      </c>
      <c r="C5" s="15" t="str">
        <f>'TF01'!C2</f>
        <v>2020-09-16</v>
      </c>
      <c r="D5" s="15" t="str">
        <f ca="1">'TF01'!D2</f>
        <v>190013.IB</v>
      </c>
      <c r="E5" s="16">
        <f ca="1">'TF01'!E2</f>
        <v>2.6443240866801834E-3</v>
      </c>
      <c r="F5" s="17">
        <f ca="1">'TF01'!F2</f>
        <v>0.8161879999999968</v>
      </c>
      <c r="G5" s="17">
        <f ca="1">'TF01'!G2</f>
        <v>0.39214172929990299</v>
      </c>
      <c r="H5" s="17">
        <f ca="1">'TF01'!H2</f>
        <v>102.93289900345101</v>
      </c>
    </row>
    <row r="6" spans="1:8" ht="16.5" x14ac:dyDescent="0.15">
      <c r="A6" s="12" t="str">
        <f>'TF02'!A2</f>
        <v>TF2012</v>
      </c>
      <c r="B6" s="15">
        <f>'TF02'!B2</f>
        <v>102.09</v>
      </c>
      <c r="C6" s="15" t="str">
        <f>'TF02'!C2</f>
        <v>2020-12-16</v>
      </c>
      <c r="D6" s="15" t="str">
        <f ca="1">'TF02'!D2</f>
        <v>180020.IB</v>
      </c>
      <c r="E6" s="16">
        <f ca="1">'TF02'!E2</f>
        <v>6.4432022943680563E-3</v>
      </c>
      <c r="F6" s="17">
        <f ca="1">'TF02'!F2</f>
        <v>1.6273509999999902</v>
      </c>
      <c r="G6" s="17">
        <f ca="1">'TF02'!G2</f>
        <v>0.57864514505534781</v>
      </c>
      <c r="H6" s="17">
        <f ca="1">'TF02'!H2</f>
        <v>102.60174404040846</v>
      </c>
    </row>
    <row r="7" spans="1:8" ht="16.5" x14ac:dyDescent="0.15">
      <c r="A7" s="12" t="str">
        <f>T00!A2</f>
        <v>T2006</v>
      </c>
      <c r="B7" s="15">
        <f>T00!B2</f>
        <v>101.715</v>
      </c>
      <c r="C7" s="15" t="str">
        <f>T00!C2</f>
        <v>2020-06-17</v>
      </c>
      <c r="D7" s="15" t="str">
        <f ca="1">T00!D2</f>
        <v>180011.IB</v>
      </c>
      <c r="E7" s="16">
        <f ca="1">T00!E2</f>
        <v>2.9419214973538083E-2</v>
      </c>
      <c r="F7" s="17">
        <f ca="1">T00!F2</f>
        <v>5.8265499999990311E-2</v>
      </c>
      <c r="G7" s="17">
        <f ca="1">T00!G2</f>
        <v>-3.2013812348135676E-2</v>
      </c>
      <c r="H7" s="17">
        <f ca="1">T00!H2</f>
        <v>101.65470363004202</v>
      </c>
    </row>
    <row r="8" spans="1:8" ht="16.5" x14ac:dyDescent="0.15">
      <c r="A8" s="12" t="str">
        <f>'T01'!A2</f>
        <v>T2009</v>
      </c>
      <c r="B8" s="15">
        <f>'T01'!B2</f>
        <v>101.17</v>
      </c>
      <c r="C8" s="15" t="str">
        <f>'T01'!C2</f>
        <v>2020-09-16</v>
      </c>
      <c r="D8" s="15" t="str">
        <f ca="1">'T01'!D2</f>
        <v>180011.IB</v>
      </c>
      <c r="E8" s="16">
        <f ca="1">'T01'!E2</f>
        <v>1.1349096174392561E-2</v>
      </c>
      <c r="F8" s="17">
        <f ca="1">'T01'!F2</f>
        <v>0.77122699999999611</v>
      </c>
      <c r="G8" s="17">
        <f ca="1">'T01'!G2</f>
        <v>0.13123989353214083</v>
      </c>
      <c r="H8" s="17">
        <f ca="1">'T01'!H2</f>
        <v>101.2664812410048</v>
      </c>
    </row>
    <row r="9" spans="1:8" ht="16.5" x14ac:dyDescent="0.15">
      <c r="A9" s="12" t="str">
        <f>'T02'!A2</f>
        <v>T2012</v>
      </c>
      <c r="B9" s="15">
        <f>'T02'!B2</f>
        <v>100.61500000000001</v>
      </c>
      <c r="C9" s="15" t="str">
        <f>'T02'!C2</f>
        <v>2020-12-16</v>
      </c>
      <c r="D9" s="15" t="str">
        <f ca="1">'T02'!D2</f>
        <v>180011.IB</v>
      </c>
      <c r="E9" s="16">
        <f ca="1">'T02'!E2</f>
        <v>9.9134008693550022E-3</v>
      </c>
      <c r="F9" s="17">
        <f ca="1">'T02'!F2</f>
        <v>1.4830559999999764</v>
      </c>
      <c r="G9" s="17">
        <f ca="1">'T02'!G2</f>
        <v>0.36645261730153389</v>
      </c>
      <c r="H9" s="17">
        <f ca="1">'T02'!H2</f>
        <v>100.92425769961312</v>
      </c>
    </row>
    <row r="12" spans="1:8" x14ac:dyDescent="0.15">
      <c r="A12" t="s">
        <v>76</v>
      </c>
    </row>
    <row r="13" spans="1:8" x14ac:dyDescent="0.15">
      <c r="A13" t="s">
        <v>51</v>
      </c>
    </row>
    <row r="14" spans="1:8" x14ac:dyDescent="0.15">
      <c r="A14" t="s">
        <v>52</v>
      </c>
    </row>
  </sheetData>
  <mergeCells count="1">
    <mergeCell ref="A1:H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H9" sqref="H9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12.7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</row>
    <row r="2" spans="1:25" x14ac:dyDescent="0.15">
      <c r="A2" s="2" t="str">
        <f>[1]!s_info_code("TF00.CFE")</f>
        <v>TF2006</v>
      </c>
      <c r="B2">
        <f>RTD("wdf.rtq", ,A2, "rt_latest","RT_Price")</f>
        <v>103.45</v>
      </c>
      <c r="C2" t="str">
        <f>[1]!s_info_lddate(A2)</f>
        <v>2020-06-17</v>
      </c>
      <c r="D2" t="str">
        <f ca="1">VLOOKUP(1,$T$14:$Y$28,2,FALSE)</f>
        <v>190013.IB</v>
      </c>
      <c r="E2" s="9">
        <f ca="1">VLOOKUP(1,$T$14:$Y$28,3,FALSE)</f>
        <v>4.1959520312425634E-2</v>
      </c>
      <c r="F2">
        <f ca="1">VLOOKUP(1,$T$14:$Y$28,6,FALSE)</f>
        <v>-5.1075000000011528E-2</v>
      </c>
      <c r="G2">
        <f ca="1">VLOOKUP(1,$T$14:$Y$28,5,FALSE)</f>
        <v>-0.10596222297043084</v>
      </c>
      <c r="H2">
        <f ca="1">VLOOKUP(1,$T$14:$Y$28,4,FALSE)</f>
        <v>103.32267459158575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ca="1">IF(AND(N2&lt;=$B$8,O2&gt;$B$8),1,0)</f>
        <v>0</v>
      </c>
      <c r="O6" s="2">
        <f t="shared" ref="O6:T6" ca="1" si="0">IF(AND(O2&lt;=$B$8,P2&gt;$B$8),1,0)</f>
        <v>0</v>
      </c>
      <c r="P6" s="2">
        <f t="shared" ca="1" si="0"/>
        <v>1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v>0</v>
      </c>
      <c r="V6" s="2">
        <f ca="1">SUMPRODUCT(N6:U6,N2:U2)</f>
        <v>3.8356164383561646E-2</v>
      </c>
      <c r="W6">
        <f ca="1">+SUMPRODUCT(N6:U6,N5:U5)</f>
        <v>1.847</v>
      </c>
    </row>
    <row r="7" spans="1:25" x14ac:dyDescent="0.15">
      <c r="A7" t="s">
        <v>54</v>
      </c>
      <c r="B7" s="19">
        <f ca="1">((W6*(V7-B8)+W7*(B8-V6))/(V7-V6))/100</f>
        <v>1.7410101522842638E-2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1</v>
      </c>
      <c r="R7" s="7">
        <f t="shared" ca="1" si="1"/>
        <v>0</v>
      </c>
      <c r="S7" s="7">
        <f t="shared" ca="1" si="1"/>
        <v>0</v>
      </c>
      <c r="T7" s="7">
        <f t="shared" ca="1" si="1"/>
        <v>0</v>
      </c>
      <c r="U7" s="7">
        <f t="shared" ca="1" si="1"/>
        <v>0</v>
      </c>
      <c r="V7" s="7">
        <f ca="1">SUMPRODUCT(N7:U7,N2:U2)</f>
        <v>8.3333333333333329E-2</v>
      </c>
      <c r="W7" s="7">
        <f ca="1">SUMPRODUCT(N7:U7,N5:U5)</f>
        <v>1.4119999999999999</v>
      </c>
    </row>
    <row r="8" spans="1:25" x14ac:dyDescent="0.15">
      <c r="A8" t="s">
        <v>34</v>
      </c>
      <c r="B8" s="18">
        <f ca="1">(C2-B5-1)/365</f>
        <v>4.9315068493150684E-2</v>
      </c>
    </row>
    <row r="9" spans="1:25" x14ac:dyDescent="0.15">
      <c r="A9" t="s">
        <v>2</v>
      </c>
      <c r="B9" t="s">
        <v>9</v>
      </c>
      <c r="M9" s="2"/>
      <c r="N9" s="1"/>
    </row>
    <row r="10" spans="1:25" x14ac:dyDescent="0.15">
      <c r="A10" t="s">
        <v>3</v>
      </c>
      <c r="B10" s="4" t="s">
        <v>4</v>
      </c>
      <c r="M10" s="2"/>
      <c r="N10" s="2"/>
    </row>
    <row r="11" spans="1:25" x14ac:dyDescent="0.15">
      <c r="A11" t="s">
        <v>5</v>
      </c>
      <c r="B11" s="2" t="str">
        <f>A2&amp;B9</f>
        <v>TF2006.CFE</v>
      </c>
      <c r="M11" s="2"/>
      <c r="N11" s="7"/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[1]!wset("conversionfactor","windcode="&amp;B11,"field=wind_code,cf","cols=2;rows=15")</f>
        <v>019575.SH</v>
      </c>
      <c r="B14" s="5">
        <v>1.0270999999999999</v>
      </c>
      <c r="C14" t="str">
        <f>[1]!b_info_carrydate(A14)</f>
        <v>2017-09-21</v>
      </c>
      <c r="D14" t="str">
        <f>[1]!b_info_maturitydate(A14)</f>
        <v>2024-09-21</v>
      </c>
      <c r="E14" s="6">
        <f>[1]!b_info_couponrate(A14)</f>
        <v>3.69</v>
      </c>
      <c r="F14">
        <f>[1]!b_info_interestfrequency(A14)</f>
        <v>1</v>
      </c>
      <c r="G14" s="6">
        <f ca="1">[1]!b_anal_net_cnbd(A14,$B$6,1)</f>
        <v>106.37139999999999</v>
      </c>
      <c r="H14">
        <f ca="1">[1]!b_anal_dirty_cnbd(A14,$B$6,1)</f>
        <v>108.89190000000001</v>
      </c>
      <c r="I14">
        <f ca="1">+(D14-$B$5)/365</f>
        <v>4.3178082191780822</v>
      </c>
      <c r="J14">
        <f>IFERROR(MOD(($C$2-C14)/365,(1/F14)),0)</f>
        <v>0.73972602739726012</v>
      </c>
      <c r="K14">
        <f>E14*J14</f>
        <v>2.7295890410958896</v>
      </c>
      <c r="L14">
        <f>+IFERROR(INT(($C$2-C14)/365/(1/F14)),0)</f>
        <v>2</v>
      </c>
      <c r="M14">
        <f ca="1">+IFERROR(INT(($B$5-C14)/365/(1/F14)),0)</f>
        <v>2</v>
      </c>
      <c r="N14">
        <f ca="1">+IFERROR(-(M14-L14)*E14/F14,0)</f>
        <v>0</v>
      </c>
      <c r="O14">
        <f ca="1">+G14-B14*$B$2</f>
        <v>0.11790500000000748</v>
      </c>
      <c r="P14">
        <f t="shared" ref="P14:P45" ca="1" si="2">IFERROR(($B$2*B14+K14-H14+N14)/(H14-N14)/$B$8,0)</f>
        <v>1.6980231975214352E-2</v>
      </c>
      <c r="Q14">
        <f ca="1">+E14*$B$8-$B$7*H14*$B$8</f>
        <v>8.8480157226646261E-2</v>
      </c>
      <c r="R14">
        <f ca="1">+O14-Q14</f>
        <v>2.9424842773361215E-2</v>
      </c>
      <c r="S14">
        <f>IF(RIGHT(U14,2)="IB",P14,-1000)</f>
        <v>-1000</v>
      </c>
      <c r="T14">
        <f ca="1">RANK(S14,$S$14:$S$28,0)</f>
        <v>6</v>
      </c>
      <c r="U14" t="str">
        <f>+A14</f>
        <v>019575.SH</v>
      </c>
      <c r="V14">
        <f ca="1">+P14</f>
        <v>1.6980231975214352E-2</v>
      </c>
      <c r="W14">
        <f ca="1">IFERROR(((H14-N14)*EXP($B$7*$B$8)-K14)/B14,0)</f>
        <v>103.45228658484511</v>
      </c>
      <c r="X14">
        <f ca="1">R14</f>
        <v>2.9424842773361215E-2</v>
      </c>
      <c r="Y14">
        <f ca="1">O14</f>
        <v>0.11790500000000748</v>
      </c>
    </row>
    <row r="15" spans="1:25" x14ac:dyDescent="0.15">
      <c r="A15" s="1" t="s">
        <v>88</v>
      </c>
      <c r="B15" s="5">
        <v>1.0371999999999999</v>
      </c>
      <c r="C15" t="str">
        <f>[1]!b_info_carrydate(A15)</f>
        <v>2017-12-21</v>
      </c>
      <c r="D15" t="str">
        <f>[1]!b_info_maturitydate(A15)</f>
        <v>2024-12-21</v>
      </c>
      <c r="E15" s="6">
        <f>[1]!b_info_couponrate(A15)</f>
        <v>3.9</v>
      </c>
      <c r="F15">
        <f>[1]!b_info_interestfrequency(A15)</f>
        <v>1</v>
      </c>
      <c r="G15" s="6">
        <f ca="1">[1]!b_anal_net_cnbd(A15,$B$6,1)</f>
        <v>108.9164</v>
      </c>
      <c r="H15">
        <f ca="1">[1]!b_anal_dirty_cnbd(A15,$B$6,1)</f>
        <v>110.61069999999999</v>
      </c>
      <c r="I15">
        <f t="shared" ref="I15:I78" ca="1" si="3">+(D15-$B$5)/365</f>
        <v>4.5671232876712331</v>
      </c>
      <c r="J15">
        <f t="shared" ref="J15:J78" si="4">IFERROR(MOD(($C$2-C15)/365,(1/F15)),0)</f>
        <v>0.49041095890410968</v>
      </c>
      <c r="K15">
        <f t="shared" ref="K15:K78" si="5">E15*J15</f>
        <v>1.9126027397260277</v>
      </c>
      <c r="L15">
        <f t="shared" ref="L15:L78" si="6">+IFERROR(INT(($C$2-C15)/365/(1/F15)),0)</f>
        <v>2</v>
      </c>
      <c r="M15">
        <f t="shared" ref="M15:M78" ca="1" si="7">+IFERROR(INT(($B$5-C15)/365/(1/F15)),0)</f>
        <v>2</v>
      </c>
      <c r="N15">
        <f t="shared" ref="N15:N78" ca="1" si="8">+IFERROR(-(M15-L15)*E15/F15,0)</f>
        <v>0</v>
      </c>
      <c r="O15">
        <f t="shared" ref="O15:O78" ca="1" si="9">+G15-B15*$B$2</f>
        <v>1.6180599999999998</v>
      </c>
      <c r="P15">
        <f t="shared" ca="1" si="2"/>
        <v>-0.25661140076562811</v>
      </c>
      <c r="Q15">
        <f t="shared" ref="Q15:Q78" ca="1" si="10">+E15*$B$8-$B$7*H15*$B$8</f>
        <v>9.7360593706223506E-2</v>
      </c>
      <c r="R15">
        <f t="shared" ref="R15:R78" ca="1" si="11">+O15-Q15</f>
        <v>1.5206994062937764</v>
      </c>
      <c r="S15">
        <f t="shared" ref="S15:S78" si="12">IF(RIGHT(U15,2)="IB",P15,-1000)</f>
        <v>-1000</v>
      </c>
      <c r="T15">
        <f t="shared" ref="T15:T28" ca="1" si="13">RANK(S15,$S$14:$S$28,0)</f>
        <v>6</v>
      </c>
      <c r="U15" t="str">
        <f t="shared" ref="U15:U78" si="14">+A15</f>
        <v>019582.SH</v>
      </c>
      <c r="V15">
        <f t="shared" ref="V15:V78" ca="1" si="15">+P15</f>
        <v>-0.25661140076562811</v>
      </c>
      <c r="W15">
        <f t="shared" ref="W15:W78" ca="1" si="16">IFERROR(((H15-N15)*EXP($B$7*$B$8)-K15)/B15,0)</f>
        <v>104.89115523936087</v>
      </c>
      <c r="X15">
        <f t="shared" ref="X15:X78" ca="1" si="17">R15</f>
        <v>1.5206994062937764</v>
      </c>
      <c r="Y15">
        <f t="shared" ref="Y15:Y78" ca="1" si="18">O15</f>
        <v>1.6180599999999998</v>
      </c>
    </row>
    <row r="16" spans="1:25" x14ac:dyDescent="0.15">
      <c r="A16" s="1" t="s">
        <v>77</v>
      </c>
      <c r="B16" s="5">
        <v>1.0335000000000001</v>
      </c>
      <c r="C16" t="str">
        <f>[1]!b_info_carrydate(A16)</f>
        <v>2018-03-08</v>
      </c>
      <c r="D16" t="str">
        <f>[1]!b_info_maturitydate(A16)</f>
        <v>2025-03-08</v>
      </c>
      <c r="E16" s="6">
        <f>[1]!b_info_couponrate(A16)</f>
        <v>3.77</v>
      </c>
      <c r="F16">
        <f>[1]!b_info_interestfrequency(A16)</f>
        <v>1</v>
      </c>
      <c r="G16" s="6">
        <f ca="1">[1]!b_anal_net_cnbd(A16,$B$6,1)</f>
        <v>107.5795</v>
      </c>
      <c r="H16">
        <f ca="1">[1]!b_anal_dirty_cnbd(A16,$B$6,1)</f>
        <v>108.4161</v>
      </c>
      <c r="I16">
        <f t="shared" ca="1" si="3"/>
        <v>4.7780821917808218</v>
      </c>
      <c r="J16">
        <f t="shared" si="4"/>
        <v>0.27945205479452051</v>
      </c>
      <c r="K16">
        <f t="shared" si="5"/>
        <v>1.0535342465753423</v>
      </c>
      <c r="L16">
        <f t="shared" si="6"/>
        <v>2</v>
      </c>
      <c r="M16">
        <f t="shared" ca="1" si="7"/>
        <v>2</v>
      </c>
      <c r="N16">
        <f t="shared" ca="1" si="8"/>
        <v>0</v>
      </c>
      <c r="O16">
        <f t="shared" ca="1" si="9"/>
        <v>0.66392499999997767</v>
      </c>
      <c r="P16">
        <f t="shared" ca="1" si="2"/>
        <v>-8.3603626829099872E-2</v>
      </c>
      <c r="Q16">
        <f t="shared" ca="1" si="10"/>
        <v>9.2833875236186636E-2</v>
      </c>
      <c r="R16">
        <f t="shared" ca="1" si="11"/>
        <v>0.57109112476379109</v>
      </c>
      <c r="S16">
        <f t="shared" si="12"/>
        <v>-1000</v>
      </c>
      <c r="T16">
        <f t="shared" ca="1" si="13"/>
        <v>6</v>
      </c>
      <c r="U16" t="str">
        <f t="shared" si="14"/>
        <v>019587.SH</v>
      </c>
      <c r="V16">
        <f t="shared" ca="1" si="15"/>
        <v>-8.3603626829099872E-2</v>
      </c>
      <c r="W16">
        <f t="shared" ca="1" si="16"/>
        <v>103.97260731288266</v>
      </c>
      <c r="X16">
        <f t="shared" ca="1" si="17"/>
        <v>0.57109112476379109</v>
      </c>
      <c r="Y16">
        <f t="shared" ca="1" si="18"/>
        <v>0.66392499999997767</v>
      </c>
    </row>
    <row r="17" spans="1:25" x14ac:dyDescent="0.15">
      <c r="A17" s="1" t="s">
        <v>91</v>
      </c>
      <c r="B17" s="5">
        <v>0.99750000000000005</v>
      </c>
      <c r="C17" t="str">
        <f>[1]!b_info_carrydate(A17)</f>
        <v>2019-10-17</v>
      </c>
      <c r="D17" t="str">
        <f>[1]!b_info_maturitydate(A17)</f>
        <v>2024-10-17</v>
      </c>
      <c r="E17" s="6">
        <f>[1]!b_info_couponrate(A17)</f>
        <v>2.94</v>
      </c>
      <c r="F17">
        <f>[1]!b_info_interestfrequency(A17)</f>
        <v>1</v>
      </c>
      <c r="G17" s="6">
        <f ca="1">[1]!b_anal_net_cnbd(A17,$B$6,1)</f>
        <v>103.1403</v>
      </c>
      <c r="H17">
        <f ca="1">[1]!b_anal_dirty_cnbd(A17,$B$6,1)</f>
        <v>104.9396</v>
      </c>
      <c r="I17">
        <f t="shared" ca="1" si="3"/>
        <v>4.3890410958904109</v>
      </c>
      <c r="J17">
        <f t="shared" si="4"/>
        <v>0.66849315068493154</v>
      </c>
      <c r="K17">
        <f t="shared" si="5"/>
        <v>1.9653698630136986</v>
      </c>
      <c r="L17">
        <f t="shared" si="6"/>
        <v>0</v>
      </c>
      <c r="M17">
        <f t="shared" ca="1" si="7"/>
        <v>0</v>
      </c>
      <c r="N17">
        <f t="shared" ca="1" si="8"/>
        <v>0</v>
      </c>
      <c r="O17">
        <f t="shared" ca="1" si="9"/>
        <v>-5.1075000000011528E-2</v>
      </c>
      <c r="P17">
        <f t="shared" ca="1" si="2"/>
        <v>4.1959520312425634E-2</v>
      </c>
      <c r="Q17">
        <f t="shared" ca="1" si="10"/>
        <v>5.4887222970419314E-2</v>
      </c>
      <c r="R17">
        <f t="shared" ca="1" si="11"/>
        <v>-0.10596222297043084</v>
      </c>
      <c r="S17">
        <f t="shared" si="12"/>
        <v>-1000</v>
      </c>
      <c r="T17">
        <f t="shared" ca="1" si="13"/>
        <v>6</v>
      </c>
      <c r="U17" t="str">
        <f t="shared" si="14"/>
        <v>019623.SH</v>
      </c>
      <c r="V17">
        <f t="shared" ca="1" si="15"/>
        <v>4.1959520312425634E-2</v>
      </c>
      <c r="W17">
        <f t="shared" ca="1" si="16"/>
        <v>103.32267459158575</v>
      </c>
      <c r="X17">
        <f t="shared" ca="1" si="17"/>
        <v>-0.10596222297043084</v>
      </c>
      <c r="Y17">
        <f t="shared" ca="1" si="18"/>
        <v>-5.1075000000011528E-2</v>
      </c>
    </row>
    <row r="18" spans="1:25" x14ac:dyDescent="0.15">
      <c r="A18" s="1" t="s">
        <v>78</v>
      </c>
      <c r="B18" s="5">
        <v>0.95509999999999995</v>
      </c>
      <c r="C18" t="str">
        <f>[1]!b_info_carrydate(A18)</f>
        <v>2020-04-09</v>
      </c>
      <c r="D18" t="str">
        <f>[1]!b_info_maturitydate(A18)</f>
        <v>2025-04-09</v>
      </c>
      <c r="E18" s="6">
        <f>[1]!b_info_couponrate(A18)</f>
        <v>1.99</v>
      </c>
      <c r="F18">
        <f>[1]!b_info_interestfrequency(A18)</f>
        <v>1</v>
      </c>
      <c r="G18" s="6">
        <f ca="1">[1]!b_anal_net_cnbd(A18,$B$6,1)</f>
        <v>98.9024</v>
      </c>
      <c r="H18">
        <f ca="1">[1]!b_anal_dirty_cnbd(A18,$B$6,1)</f>
        <v>99.169499999999999</v>
      </c>
      <c r="I18">
        <f t="shared" ca="1" si="3"/>
        <v>4.8657534246575347</v>
      </c>
      <c r="J18">
        <f t="shared" si="4"/>
        <v>0.18904109589041096</v>
      </c>
      <c r="K18">
        <f t="shared" si="5"/>
        <v>0.37619178082191779</v>
      </c>
      <c r="L18">
        <f t="shared" si="6"/>
        <v>0</v>
      </c>
      <c r="M18">
        <f t="shared" ca="1" si="7"/>
        <v>0</v>
      </c>
      <c r="N18">
        <f t="shared" ca="1" si="8"/>
        <v>0</v>
      </c>
      <c r="O18">
        <f t="shared" ca="1" si="9"/>
        <v>9.7305000000005748E-2</v>
      </c>
      <c r="P18">
        <f t="shared" ca="1" si="2"/>
        <v>2.4101132124495104E-3</v>
      </c>
      <c r="Q18">
        <f ca="1">+E18*$B$8-$B$7*H18*$B$8</f>
        <v>1.2992002374104722E-2</v>
      </c>
      <c r="R18">
        <f t="shared" ca="1" si="11"/>
        <v>8.4312997625901026E-2</v>
      </c>
      <c r="S18">
        <f t="shared" si="12"/>
        <v>-1000</v>
      </c>
      <c r="T18">
        <f t="shared" ca="1" si="13"/>
        <v>6</v>
      </c>
      <c r="U18" t="str">
        <f t="shared" si="14"/>
        <v>019631.SH</v>
      </c>
      <c r="V18">
        <f t="shared" ca="1" si="15"/>
        <v>2.4101132124495104E-3</v>
      </c>
      <c r="W18">
        <f t="shared" ca="1" si="16"/>
        <v>103.52684511095543</v>
      </c>
      <c r="X18">
        <f t="shared" ca="1" si="17"/>
        <v>8.4312997625901026E-2</v>
      </c>
      <c r="Y18">
        <f t="shared" ca="1" si="18"/>
        <v>9.7305000000005748E-2</v>
      </c>
    </row>
    <row r="19" spans="1:25" x14ac:dyDescent="0.15">
      <c r="A19" s="1" t="s">
        <v>89</v>
      </c>
      <c r="B19" s="5">
        <v>1.0270999999999999</v>
      </c>
      <c r="C19" t="str">
        <f>[1]!b_info_carrydate(A19)</f>
        <v>2017-09-21</v>
      </c>
      <c r="D19" t="str">
        <f>[1]!b_info_maturitydate(A19)</f>
        <v>2024-09-21</v>
      </c>
      <c r="E19" s="6">
        <f>[1]!b_info_couponrate(A19)</f>
        <v>3.69</v>
      </c>
      <c r="F19">
        <f>[1]!b_info_interestfrequency(A19)</f>
        <v>1</v>
      </c>
      <c r="G19" s="6">
        <f ca="1">[1]!b_anal_net_cnbd(A19,$B$6,1)</f>
        <v>106.37139999999999</v>
      </c>
      <c r="H19">
        <f ca="1">[1]!b_anal_dirty_cnbd(A19,$B$6,1)</f>
        <v>108.89190000000001</v>
      </c>
      <c r="I19">
        <f t="shared" ca="1" si="3"/>
        <v>4.3178082191780822</v>
      </c>
      <c r="J19">
        <f t="shared" si="4"/>
        <v>0.73972602739726012</v>
      </c>
      <c r="K19">
        <f t="shared" si="5"/>
        <v>2.7295890410958896</v>
      </c>
      <c r="L19">
        <f t="shared" si="6"/>
        <v>2</v>
      </c>
      <c r="M19">
        <f t="shared" ca="1" si="7"/>
        <v>2</v>
      </c>
      <c r="N19">
        <f t="shared" ca="1" si="8"/>
        <v>0</v>
      </c>
      <c r="O19">
        <f t="shared" ca="1" si="9"/>
        <v>0.11790500000000748</v>
      </c>
      <c r="P19">
        <f t="shared" ca="1" si="2"/>
        <v>1.6980231975214352E-2</v>
      </c>
      <c r="Q19">
        <f t="shared" ca="1" si="10"/>
        <v>8.8480157226646261E-2</v>
      </c>
      <c r="R19">
        <f t="shared" ca="1" si="11"/>
        <v>2.9424842773361215E-2</v>
      </c>
      <c r="S19">
        <f t="shared" si="12"/>
        <v>-1000</v>
      </c>
      <c r="T19">
        <f t="shared" ca="1" si="13"/>
        <v>6</v>
      </c>
      <c r="U19" t="str">
        <f t="shared" si="14"/>
        <v>101720.SZ</v>
      </c>
      <c r="V19">
        <f t="shared" ca="1" si="15"/>
        <v>1.6980231975214352E-2</v>
      </c>
      <c r="W19">
        <f t="shared" ca="1" si="16"/>
        <v>103.45228658484511</v>
      </c>
      <c r="X19">
        <f t="shared" ca="1" si="17"/>
        <v>2.9424842773361215E-2</v>
      </c>
      <c r="Y19">
        <f t="shared" ca="1" si="18"/>
        <v>0.11790500000000748</v>
      </c>
    </row>
    <row r="20" spans="1:25" x14ac:dyDescent="0.15">
      <c r="A20" s="1" t="s">
        <v>111</v>
      </c>
      <c r="B20" s="5">
        <v>1.0371999999999999</v>
      </c>
      <c r="C20" t="str">
        <f>[1]!b_info_carrydate(A20)</f>
        <v>2017-12-21</v>
      </c>
      <c r="D20" t="str">
        <f>[1]!b_info_maturitydate(A20)</f>
        <v>2024-12-21</v>
      </c>
      <c r="E20" s="6">
        <f>[1]!b_info_couponrate(A20)</f>
        <v>3.9</v>
      </c>
      <c r="F20">
        <f>[1]!b_info_interestfrequency(A20)</f>
        <v>1</v>
      </c>
      <c r="G20" s="6">
        <f ca="1">[1]!b_anal_net_cnbd(A20,$B$6,1)</f>
        <v>108.9164</v>
      </c>
      <c r="H20">
        <f ca="1">[1]!b_anal_dirty_cnbd(A20,$B$6,1)</f>
        <v>110.61069999999999</v>
      </c>
      <c r="I20">
        <f t="shared" ca="1" si="3"/>
        <v>4.5671232876712331</v>
      </c>
      <c r="J20">
        <f t="shared" si="4"/>
        <v>0.49041095890410968</v>
      </c>
      <c r="K20">
        <f t="shared" si="5"/>
        <v>1.9126027397260277</v>
      </c>
      <c r="L20">
        <f t="shared" si="6"/>
        <v>2</v>
      </c>
      <c r="M20">
        <f t="shared" ca="1" si="7"/>
        <v>2</v>
      </c>
      <c r="N20">
        <f t="shared" ca="1" si="8"/>
        <v>0</v>
      </c>
      <c r="O20">
        <f t="shared" ca="1" si="9"/>
        <v>1.6180599999999998</v>
      </c>
      <c r="P20">
        <f t="shared" ca="1" si="2"/>
        <v>-0.25661140076562811</v>
      </c>
      <c r="Q20">
        <f t="shared" ca="1" si="10"/>
        <v>9.7360593706223506E-2</v>
      </c>
      <c r="R20">
        <f t="shared" ca="1" si="11"/>
        <v>1.5206994062937764</v>
      </c>
      <c r="S20">
        <f t="shared" si="12"/>
        <v>-1000</v>
      </c>
      <c r="T20">
        <f t="shared" ca="1" si="13"/>
        <v>6</v>
      </c>
      <c r="U20" t="str">
        <f t="shared" si="14"/>
        <v>101727.SZ</v>
      </c>
      <c r="V20">
        <f t="shared" ca="1" si="15"/>
        <v>-0.25661140076562811</v>
      </c>
      <c r="W20">
        <f t="shared" ca="1" si="16"/>
        <v>104.89115523936087</v>
      </c>
      <c r="X20">
        <f t="shared" ca="1" si="17"/>
        <v>1.5206994062937764</v>
      </c>
      <c r="Y20">
        <f t="shared" ca="1" si="18"/>
        <v>1.6180599999999998</v>
      </c>
    </row>
    <row r="21" spans="1:25" x14ac:dyDescent="0.15">
      <c r="A21" s="1" t="s">
        <v>92</v>
      </c>
      <c r="B21" s="5">
        <v>1.0335000000000001</v>
      </c>
      <c r="C21" t="str">
        <f>[1]!b_info_carrydate(A21)</f>
        <v>2018-03-08</v>
      </c>
      <c r="D21" t="str">
        <f>[1]!b_info_maturitydate(A21)</f>
        <v>2025-03-08</v>
      </c>
      <c r="E21" s="6">
        <f>[1]!b_info_couponrate(A21)</f>
        <v>3.77</v>
      </c>
      <c r="F21">
        <f>[1]!b_info_interestfrequency(A21)</f>
        <v>1</v>
      </c>
      <c r="G21" s="6">
        <f ca="1">[1]!b_anal_net_cnbd(A21,$B$6,1)</f>
        <v>107.5795</v>
      </c>
      <c r="H21">
        <f ca="1">[1]!b_anal_dirty_cnbd(A21,$B$6,1)</f>
        <v>108.4161</v>
      </c>
      <c r="I21">
        <f t="shared" ca="1" si="3"/>
        <v>4.7780821917808218</v>
      </c>
      <c r="J21">
        <f t="shared" si="4"/>
        <v>0.27945205479452051</v>
      </c>
      <c r="K21">
        <f t="shared" si="5"/>
        <v>1.0535342465753423</v>
      </c>
      <c r="L21">
        <f t="shared" si="6"/>
        <v>2</v>
      </c>
      <c r="M21">
        <f t="shared" ca="1" si="7"/>
        <v>2</v>
      </c>
      <c r="N21">
        <f t="shared" ca="1" si="8"/>
        <v>0</v>
      </c>
      <c r="O21">
        <f t="shared" ca="1" si="9"/>
        <v>0.66392499999997767</v>
      </c>
      <c r="P21">
        <f t="shared" ca="1" si="2"/>
        <v>-8.3603626829099872E-2</v>
      </c>
      <c r="Q21">
        <f t="shared" ca="1" si="10"/>
        <v>9.2833875236186636E-2</v>
      </c>
      <c r="R21">
        <f t="shared" ca="1" si="11"/>
        <v>0.57109112476379109</v>
      </c>
      <c r="S21">
        <f t="shared" si="12"/>
        <v>-1000</v>
      </c>
      <c r="T21">
        <f t="shared" ca="1" si="13"/>
        <v>6</v>
      </c>
      <c r="U21" t="str">
        <f t="shared" si="14"/>
        <v>101805.SZ</v>
      </c>
      <c r="V21">
        <f t="shared" ca="1" si="15"/>
        <v>-8.3603626829099872E-2</v>
      </c>
      <c r="W21">
        <f t="shared" ca="1" si="16"/>
        <v>103.97260731288266</v>
      </c>
      <c r="X21">
        <f t="shared" ca="1" si="17"/>
        <v>0.57109112476379109</v>
      </c>
      <c r="Y21">
        <f t="shared" ca="1" si="18"/>
        <v>0.66392499999997767</v>
      </c>
    </row>
    <row r="22" spans="1:25" x14ac:dyDescent="0.15">
      <c r="A22" s="1" t="s">
        <v>79</v>
      </c>
      <c r="B22" s="5">
        <v>0.99750000000000005</v>
      </c>
      <c r="C22" t="str">
        <f>[1]!b_info_carrydate(A22)</f>
        <v>2019-10-17</v>
      </c>
      <c r="D22" t="str">
        <f>[1]!b_info_maturitydate(A22)</f>
        <v>2024-10-17</v>
      </c>
      <c r="E22" s="6">
        <f>[1]!b_info_couponrate(A22)</f>
        <v>2.94</v>
      </c>
      <c r="F22">
        <f>[1]!b_info_interestfrequency(A22)</f>
        <v>1</v>
      </c>
      <c r="G22" s="6">
        <f ca="1">[1]!b_anal_net_cnbd(A22,$B$6,1)</f>
        <v>103.1403</v>
      </c>
      <c r="H22">
        <f ca="1">[1]!b_anal_dirty_cnbd(A22,$B$6,1)</f>
        <v>104.9396</v>
      </c>
      <c r="I22">
        <f t="shared" ca="1" si="3"/>
        <v>4.3890410958904109</v>
      </c>
      <c r="J22">
        <f t="shared" si="4"/>
        <v>0.66849315068493154</v>
      </c>
      <c r="K22">
        <f t="shared" si="5"/>
        <v>1.9653698630136986</v>
      </c>
      <c r="L22">
        <f t="shared" si="6"/>
        <v>0</v>
      </c>
      <c r="M22">
        <f t="shared" ca="1" si="7"/>
        <v>0</v>
      </c>
      <c r="N22">
        <f t="shared" ca="1" si="8"/>
        <v>0</v>
      </c>
      <c r="O22">
        <f t="shared" ca="1" si="9"/>
        <v>-5.1075000000011528E-2</v>
      </c>
      <c r="P22">
        <f t="shared" ca="1" si="2"/>
        <v>4.1959520312425634E-2</v>
      </c>
      <c r="Q22">
        <f t="shared" ca="1" si="10"/>
        <v>5.4887222970419314E-2</v>
      </c>
      <c r="R22">
        <f t="shared" ca="1" si="11"/>
        <v>-0.10596222297043084</v>
      </c>
      <c r="S22">
        <f t="shared" si="12"/>
        <v>-1000</v>
      </c>
      <c r="T22">
        <f t="shared" ca="1" si="13"/>
        <v>6</v>
      </c>
      <c r="U22" t="str">
        <f t="shared" si="14"/>
        <v>101988.SZ</v>
      </c>
      <c r="V22">
        <f t="shared" ca="1" si="15"/>
        <v>4.1959520312425634E-2</v>
      </c>
      <c r="W22">
        <f t="shared" ca="1" si="16"/>
        <v>103.32267459158575</v>
      </c>
      <c r="X22">
        <f t="shared" ca="1" si="17"/>
        <v>-0.10596222297043084</v>
      </c>
      <c r="Y22">
        <f t="shared" ca="1" si="18"/>
        <v>-5.1075000000011528E-2</v>
      </c>
    </row>
    <row r="23" spans="1:25" x14ac:dyDescent="0.15">
      <c r="A23" s="1" t="s">
        <v>80</v>
      </c>
      <c r="B23" s="5">
        <v>0.95509999999999995</v>
      </c>
      <c r="C23" t="str">
        <f>[1]!b_info_carrydate(A23)</f>
        <v>2020-04-09</v>
      </c>
      <c r="D23" t="str">
        <f>[1]!b_info_maturitydate(A23)</f>
        <v>2025-04-09</v>
      </c>
      <c r="E23" s="6">
        <f>[1]!b_info_couponrate(A23)</f>
        <v>1.99</v>
      </c>
      <c r="F23">
        <f>[1]!b_info_interestfrequency(A23)</f>
        <v>1</v>
      </c>
      <c r="G23" s="6">
        <f ca="1">[1]!b_anal_net_cnbd(A23,$B$6,1)</f>
        <v>98.9024</v>
      </c>
      <c r="H23">
        <f ca="1">[1]!b_anal_dirty_cnbd(A23,$B$6,1)</f>
        <v>99.169499999999999</v>
      </c>
      <c r="I23">
        <f t="shared" ca="1" si="3"/>
        <v>4.8657534246575347</v>
      </c>
      <c r="J23">
        <f t="shared" si="4"/>
        <v>0.18904109589041096</v>
      </c>
      <c r="K23">
        <f t="shared" si="5"/>
        <v>0.37619178082191779</v>
      </c>
      <c r="L23">
        <f t="shared" si="6"/>
        <v>0</v>
      </c>
      <c r="M23">
        <f t="shared" ca="1" si="7"/>
        <v>0</v>
      </c>
      <c r="N23">
        <f t="shared" ca="1" si="8"/>
        <v>0</v>
      </c>
      <c r="O23">
        <f t="shared" ca="1" si="9"/>
        <v>9.7305000000005748E-2</v>
      </c>
      <c r="P23">
        <f t="shared" ca="1" si="2"/>
        <v>2.4101132124495104E-3</v>
      </c>
      <c r="Q23">
        <f t="shared" ca="1" si="10"/>
        <v>1.2992002374104722E-2</v>
      </c>
      <c r="R23">
        <f t="shared" ca="1" si="11"/>
        <v>8.4312997625901026E-2</v>
      </c>
      <c r="S23">
        <f t="shared" si="12"/>
        <v>-1000</v>
      </c>
      <c r="T23">
        <f t="shared" ca="1" si="13"/>
        <v>6</v>
      </c>
      <c r="U23" t="str">
        <f t="shared" si="14"/>
        <v>102005.SZ</v>
      </c>
      <c r="V23">
        <f t="shared" ca="1" si="15"/>
        <v>2.4101132124495104E-3</v>
      </c>
      <c r="W23">
        <f t="shared" ca="1" si="16"/>
        <v>103.52684511095543</v>
      </c>
      <c r="X23">
        <f t="shared" ca="1" si="17"/>
        <v>8.4312997625901026E-2</v>
      </c>
      <c r="Y23">
        <f t="shared" ca="1" si="18"/>
        <v>9.7305000000005748E-2</v>
      </c>
    </row>
    <row r="24" spans="1:25" x14ac:dyDescent="0.15">
      <c r="A24" s="1" t="s">
        <v>90</v>
      </c>
      <c r="B24" s="5">
        <v>1.0270999999999999</v>
      </c>
      <c r="C24" t="str">
        <f>[1]!b_info_carrydate(A24)</f>
        <v>2017-09-21</v>
      </c>
      <c r="D24" t="str">
        <f>[1]!b_info_maturitydate(A24)</f>
        <v>2024-09-21</v>
      </c>
      <c r="E24" s="6">
        <f>[1]!b_info_couponrate(A24)</f>
        <v>3.69</v>
      </c>
      <c r="F24">
        <f>[1]!b_info_interestfrequency(A24)</f>
        <v>1</v>
      </c>
      <c r="G24" s="6">
        <f ca="1">[1]!b_anal_net_cnbd(A24,$B$6,1)</f>
        <v>106.37139999999999</v>
      </c>
      <c r="H24">
        <f ca="1">[1]!b_anal_dirty_cnbd(A24,$B$6,1)</f>
        <v>108.89190000000001</v>
      </c>
      <c r="I24">
        <f t="shared" ca="1" si="3"/>
        <v>4.3178082191780822</v>
      </c>
      <c r="J24">
        <f t="shared" si="4"/>
        <v>0.73972602739726012</v>
      </c>
      <c r="K24">
        <f t="shared" si="5"/>
        <v>2.7295890410958896</v>
      </c>
      <c r="L24">
        <f t="shared" si="6"/>
        <v>2</v>
      </c>
      <c r="M24">
        <f t="shared" ca="1" si="7"/>
        <v>2</v>
      </c>
      <c r="N24">
        <f t="shared" ca="1" si="8"/>
        <v>0</v>
      </c>
      <c r="O24">
        <f t="shared" ca="1" si="9"/>
        <v>0.11790500000000748</v>
      </c>
      <c r="P24">
        <f t="shared" ca="1" si="2"/>
        <v>1.6980231975214352E-2</v>
      </c>
      <c r="Q24">
        <f t="shared" ca="1" si="10"/>
        <v>8.8480157226646261E-2</v>
      </c>
      <c r="R24">
        <f t="shared" ca="1" si="11"/>
        <v>2.9424842773361215E-2</v>
      </c>
      <c r="S24">
        <f t="shared" ca="1" si="12"/>
        <v>1.6980231975214352E-2</v>
      </c>
      <c r="T24">
        <f t="shared" ca="1" si="13"/>
        <v>2</v>
      </c>
      <c r="U24" t="str">
        <f t="shared" si="14"/>
        <v>170020.IB</v>
      </c>
      <c r="V24">
        <f t="shared" ca="1" si="15"/>
        <v>1.6980231975214352E-2</v>
      </c>
      <c r="W24">
        <f t="shared" ca="1" si="16"/>
        <v>103.45228658484511</v>
      </c>
      <c r="X24">
        <f t="shared" ca="1" si="17"/>
        <v>2.9424842773361215E-2</v>
      </c>
      <c r="Y24">
        <f t="shared" ca="1" si="18"/>
        <v>0.11790500000000748</v>
      </c>
    </row>
    <row r="25" spans="1:25" x14ac:dyDescent="0.15">
      <c r="A25" s="1" t="s">
        <v>94</v>
      </c>
      <c r="B25" s="5">
        <v>1.0371999999999999</v>
      </c>
      <c r="C25" t="str">
        <f>[1]!b_info_carrydate(A25)</f>
        <v>2017-12-21</v>
      </c>
      <c r="D25" t="str">
        <f>[1]!b_info_maturitydate(A25)</f>
        <v>2024-12-21</v>
      </c>
      <c r="E25" s="6">
        <f>[1]!b_info_couponrate(A25)</f>
        <v>3.9</v>
      </c>
      <c r="F25">
        <f>[1]!b_info_interestfrequency(A25)</f>
        <v>1</v>
      </c>
      <c r="G25" s="6">
        <f ca="1">[1]!b_anal_net_cnbd(A25,$B$6,1)</f>
        <v>108.9164</v>
      </c>
      <c r="H25">
        <f ca="1">[1]!b_anal_dirty_cnbd(A25,$B$6,1)</f>
        <v>110.61069999999999</v>
      </c>
      <c r="I25">
        <f t="shared" ca="1" si="3"/>
        <v>4.5671232876712331</v>
      </c>
      <c r="J25">
        <f t="shared" si="4"/>
        <v>0.49041095890410968</v>
      </c>
      <c r="K25">
        <f t="shared" si="5"/>
        <v>1.9126027397260277</v>
      </c>
      <c r="L25">
        <f t="shared" si="6"/>
        <v>2</v>
      </c>
      <c r="M25">
        <f t="shared" ca="1" si="7"/>
        <v>2</v>
      </c>
      <c r="N25">
        <f t="shared" ca="1" si="8"/>
        <v>0</v>
      </c>
      <c r="O25">
        <f t="shared" ca="1" si="9"/>
        <v>1.6180599999999998</v>
      </c>
      <c r="P25">
        <f t="shared" ca="1" si="2"/>
        <v>-0.25661140076562811</v>
      </c>
      <c r="Q25">
        <f t="shared" ca="1" si="10"/>
        <v>9.7360593706223506E-2</v>
      </c>
      <c r="R25">
        <f t="shared" ca="1" si="11"/>
        <v>1.5206994062937764</v>
      </c>
      <c r="S25">
        <f t="shared" ca="1" si="12"/>
        <v>-0.25661140076562811</v>
      </c>
      <c r="T25">
        <f t="shared" ca="1" si="13"/>
        <v>5</v>
      </c>
      <c r="U25" t="str">
        <f t="shared" si="14"/>
        <v>170027.IB</v>
      </c>
      <c r="V25">
        <f t="shared" ca="1" si="15"/>
        <v>-0.25661140076562811</v>
      </c>
      <c r="W25">
        <f t="shared" ca="1" si="16"/>
        <v>104.89115523936087</v>
      </c>
      <c r="X25">
        <f t="shared" ca="1" si="17"/>
        <v>1.5206994062937764</v>
      </c>
      <c r="Y25">
        <f t="shared" ca="1" si="18"/>
        <v>1.6180599999999998</v>
      </c>
    </row>
    <row r="26" spans="1:25" x14ac:dyDescent="0.15">
      <c r="A26" s="1" t="s">
        <v>112</v>
      </c>
      <c r="B26" s="5">
        <v>1.0335000000000001</v>
      </c>
      <c r="C26" t="str">
        <f>[1]!b_info_carrydate(A26)</f>
        <v>2018-03-08</v>
      </c>
      <c r="D26" t="str">
        <f>[1]!b_info_maturitydate(A26)</f>
        <v>2025-03-08</v>
      </c>
      <c r="E26" s="6">
        <f>[1]!b_info_couponrate(A26)</f>
        <v>3.77</v>
      </c>
      <c r="F26">
        <f>[1]!b_info_interestfrequency(A26)</f>
        <v>1</v>
      </c>
      <c r="G26" s="6">
        <f ca="1">[1]!b_anal_net_cnbd(A26,$B$6,1)</f>
        <v>107.5795</v>
      </c>
      <c r="H26">
        <f ca="1">[1]!b_anal_dirty_cnbd(A26,$B$6,1)</f>
        <v>108.4161</v>
      </c>
      <c r="I26">
        <f t="shared" ca="1" si="3"/>
        <v>4.7780821917808218</v>
      </c>
      <c r="J26">
        <f t="shared" si="4"/>
        <v>0.27945205479452051</v>
      </c>
      <c r="K26">
        <f t="shared" si="5"/>
        <v>1.0535342465753423</v>
      </c>
      <c r="L26">
        <f t="shared" si="6"/>
        <v>2</v>
      </c>
      <c r="M26">
        <f t="shared" ca="1" si="7"/>
        <v>2</v>
      </c>
      <c r="N26">
        <f t="shared" ca="1" si="8"/>
        <v>0</v>
      </c>
      <c r="O26">
        <f t="shared" ca="1" si="9"/>
        <v>0.66392499999997767</v>
      </c>
      <c r="P26">
        <f t="shared" ca="1" si="2"/>
        <v>-8.3603626829099872E-2</v>
      </c>
      <c r="Q26">
        <f t="shared" ca="1" si="10"/>
        <v>9.2833875236186636E-2</v>
      </c>
      <c r="R26">
        <f t="shared" ca="1" si="11"/>
        <v>0.57109112476379109</v>
      </c>
      <c r="S26">
        <f t="shared" ca="1" si="12"/>
        <v>-8.3603626829099872E-2</v>
      </c>
      <c r="T26">
        <f t="shared" ca="1" si="13"/>
        <v>4</v>
      </c>
      <c r="U26" t="str">
        <f t="shared" si="14"/>
        <v>180005.IB</v>
      </c>
      <c r="V26">
        <f t="shared" ca="1" si="15"/>
        <v>-8.3603626829099872E-2</v>
      </c>
      <c r="W26">
        <f t="shared" ca="1" si="16"/>
        <v>103.97260731288266</v>
      </c>
      <c r="X26">
        <f t="shared" ca="1" si="17"/>
        <v>0.57109112476379109</v>
      </c>
      <c r="Y26">
        <f t="shared" ca="1" si="18"/>
        <v>0.66392499999997767</v>
      </c>
    </row>
    <row r="27" spans="1:25" x14ac:dyDescent="0.15">
      <c r="A27" s="1" t="s">
        <v>81</v>
      </c>
      <c r="B27" s="5">
        <v>0.99750000000000005</v>
      </c>
      <c r="C27" t="str">
        <f>[1]!b_info_carrydate(A27)</f>
        <v>2019-10-17</v>
      </c>
      <c r="D27" t="str">
        <f>[1]!b_info_maturitydate(A27)</f>
        <v>2024-10-17</v>
      </c>
      <c r="E27" s="6">
        <f>[1]!b_info_couponrate(A27)</f>
        <v>2.94</v>
      </c>
      <c r="F27">
        <f>[1]!b_info_interestfrequency(A27)</f>
        <v>1</v>
      </c>
      <c r="G27" s="6">
        <f ca="1">[1]!b_anal_net_cnbd(A27,$B$6,1)</f>
        <v>103.1403</v>
      </c>
      <c r="H27">
        <f ca="1">[1]!b_anal_dirty_cnbd(A27,$B$6,1)</f>
        <v>104.9396</v>
      </c>
      <c r="I27">
        <f t="shared" ca="1" si="3"/>
        <v>4.3890410958904109</v>
      </c>
      <c r="J27">
        <f t="shared" si="4"/>
        <v>0.66849315068493154</v>
      </c>
      <c r="K27">
        <f t="shared" si="5"/>
        <v>1.9653698630136986</v>
      </c>
      <c r="L27">
        <f t="shared" si="6"/>
        <v>0</v>
      </c>
      <c r="M27">
        <f t="shared" ca="1" si="7"/>
        <v>0</v>
      </c>
      <c r="N27">
        <f t="shared" ca="1" si="8"/>
        <v>0</v>
      </c>
      <c r="O27">
        <f t="shared" ca="1" si="9"/>
        <v>-5.1075000000011528E-2</v>
      </c>
      <c r="P27">
        <f t="shared" ca="1" si="2"/>
        <v>4.1959520312425634E-2</v>
      </c>
      <c r="Q27">
        <f t="shared" ca="1" si="10"/>
        <v>5.4887222970419314E-2</v>
      </c>
      <c r="R27">
        <f t="shared" ca="1" si="11"/>
        <v>-0.10596222297043084</v>
      </c>
      <c r="S27">
        <f t="shared" ca="1" si="12"/>
        <v>4.1959520312425634E-2</v>
      </c>
      <c r="T27">
        <f t="shared" ca="1" si="13"/>
        <v>1</v>
      </c>
      <c r="U27" t="str">
        <f t="shared" si="14"/>
        <v>190013.IB</v>
      </c>
      <c r="V27">
        <f t="shared" ca="1" si="15"/>
        <v>4.1959520312425634E-2</v>
      </c>
      <c r="W27">
        <f t="shared" ca="1" si="16"/>
        <v>103.32267459158575</v>
      </c>
      <c r="X27">
        <f t="shared" ca="1" si="17"/>
        <v>-0.10596222297043084</v>
      </c>
      <c r="Y27">
        <f t="shared" ca="1" si="18"/>
        <v>-5.1075000000011528E-2</v>
      </c>
    </row>
    <row r="28" spans="1:25" x14ac:dyDescent="0.15">
      <c r="A28" s="1" t="s">
        <v>95</v>
      </c>
      <c r="B28" s="5">
        <v>0.95509999999999995</v>
      </c>
      <c r="C28" t="str">
        <f>[1]!b_info_carrydate(A28)</f>
        <v>2020-04-09</v>
      </c>
      <c r="D28" t="str">
        <f>[1]!b_info_maturitydate(A28)</f>
        <v>2025-04-09</v>
      </c>
      <c r="E28" s="6">
        <f>[1]!b_info_couponrate(A28)</f>
        <v>1.99</v>
      </c>
      <c r="F28">
        <f>[1]!b_info_interestfrequency(A28)</f>
        <v>1</v>
      </c>
      <c r="G28" s="6">
        <f ca="1">[1]!b_anal_net_cnbd(A28,$B$6,1)</f>
        <v>98.9024</v>
      </c>
      <c r="H28">
        <f ca="1">[1]!b_anal_dirty_cnbd(A28,$B$6,1)</f>
        <v>99.169499999999999</v>
      </c>
      <c r="I28">
        <f t="shared" ca="1" si="3"/>
        <v>4.8657534246575347</v>
      </c>
      <c r="J28">
        <f t="shared" si="4"/>
        <v>0.18904109589041096</v>
      </c>
      <c r="K28">
        <f t="shared" si="5"/>
        <v>0.37619178082191779</v>
      </c>
      <c r="L28">
        <f t="shared" si="6"/>
        <v>0</v>
      </c>
      <c r="M28">
        <f t="shared" ca="1" si="7"/>
        <v>0</v>
      </c>
      <c r="N28">
        <f t="shared" ca="1" si="8"/>
        <v>0</v>
      </c>
      <c r="O28">
        <f t="shared" ca="1" si="9"/>
        <v>9.7305000000005748E-2</v>
      </c>
      <c r="P28">
        <f t="shared" ca="1" si="2"/>
        <v>2.4101132124495104E-3</v>
      </c>
      <c r="Q28">
        <f t="shared" ca="1" si="10"/>
        <v>1.2992002374104722E-2</v>
      </c>
      <c r="R28">
        <f t="shared" ca="1" si="11"/>
        <v>8.4312997625901026E-2</v>
      </c>
      <c r="S28">
        <f t="shared" ca="1" si="12"/>
        <v>2.4101132124495104E-3</v>
      </c>
      <c r="T28">
        <f t="shared" ca="1" si="13"/>
        <v>3</v>
      </c>
      <c r="U28" t="str">
        <f t="shared" si="14"/>
        <v>200005.IB</v>
      </c>
      <c r="V28">
        <f t="shared" ca="1" si="15"/>
        <v>2.4101132124495104E-3</v>
      </c>
      <c r="W28">
        <f t="shared" ca="1" si="16"/>
        <v>103.52684511095543</v>
      </c>
      <c r="X28">
        <f t="shared" ca="1" si="17"/>
        <v>8.4312997625901026E-2</v>
      </c>
      <c r="Y28">
        <f t="shared" ca="1" si="18"/>
        <v>9.7305000000005748E-2</v>
      </c>
    </row>
    <row r="29" spans="1:25" x14ac:dyDescent="0.15">
      <c r="C29">
        <f>[1]!b_info_carrydate(A29)</f>
        <v>0</v>
      </c>
      <c r="D29">
        <f>[1]!b_info_maturitydate(A29)</f>
        <v>0</v>
      </c>
      <c r="E29" s="6">
        <f>[1]!b_info_couponrate(A29)</f>
        <v>0</v>
      </c>
      <c r="F29">
        <f>[1]!b_info_interestfrequency(A29)</f>
        <v>0</v>
      </c>
      <c r="G29" s="6">
        <f ca="1">[1]!b_anal_net_cnbd(A29,$B$6,1)</f>
        <v>0</v>
      </c>
      <c r="H29">
        <f ca="1">[1]!b_anal_dirty_cnbd(A29,$B$6,1)</f>
        <v>0</v>
      </c>
      <c r="I29">
        <f t="shared" ca="1" si="3"/>
        <v>-120.49315068493151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ca="1" si="7"/>
        <v>0</v>
      </c>
      <c r="N29">
        <f t="shared" ca="1" si="8"/>
        <v>0</v>
      </c>
      <c r="O29">
        <f t="shared" ca="1" si="9"/>
        <v>0</v>
      </c>
      <c r="P29">
        <f t="shared" ca="1" si="2"/>
        <v>0</v>
      </c>
      <c r="Q29">
        <f t="shared" ca="1" si="10"/>
        <v>0</v>
      </c>
      <c r="R29">
        <f t="shared" ca="1" si="11"/>
        <v>0</v>
      </c>
      <c r="S29">
        <f t="shared" si="12"/>
        <v>-1000</v>
      </c>
      <c r="U29">
        <f t="shared" si="14"/>
        <v>0</v>
      </c>
      <c r="V29">
        <f t="shared" ca="1" si="15"/>
        <v>0</v>
      </c>
      <c r="W29">
        <f t="shared" ca="1" si="16"/>
        <v>0</v>
      </c>
      <c r="X29">
        <f t="shared" ca="1" si="17"/>
        <v>0</v>
      </c>
      <c r="Y29">
        <f t="shared" ca="1" si="18"/>
        <v>0</v>
      </c>
    </row>
    <row r="30" spans="1:25" x14ac:dyDescent="0.15">
      <c r="C30">
        <f>[1]!b_info_carrydate(A30)</f>
        <v>0</v>
      </c>
      <c r="D30">
        <f>[1]!b_info_maturitydate(A30)</f>
        <v>0</v>
      </c>
      <c r="E30" s="6">
        <f>[1]!b_info_couponrate(A30)</f>
        <v>0</v>
      </c>
      <c r="F30">
        <f>[1]!b_info_interestfrequency(A30)</f>
        <v>0</v>
      </c>
      <c r="G30" s="6">
        <f ca="1">[1]!b_anal_net_cnbd(A30,$B$6,1)</f>
        <v>0</v>
      </c>
      <c r="H30">
        <f ca="1">[1]!b_anal_dirty_cnbd(A30,$B$6,1)</f>
        <v>0</v>
      </c>
      <c r="I30">
        <f t="shared" ca="1" si="3"/>
        <v>-120.49315068493151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ca="1" si="7"/>
        <v>0</v>
      </c>
      <c r="N30">
        <f t="shared" ca="1" si="8"/>
        <v>0</v>
      </c>
      <c r="O30">
        <f t="shared" ca="1" si="9"/>
        <v>0</v>
      </c>
      <c r="P30">
        <f t="shared" ca="1" si="2"/>
        <v>0</v>
      </c>
      <c r="Q30">
        <f t="shared" ca="1" si="10"/>
        <v>0</v>
      </c>
      <c r="R30">
        <f t="shared" ca="1" si="11"/>
        <v>0</v>
      </c>
      <c r="S30">
        <f t="shared" si="12"/>
        <v>-1000</v>
      </c>
      <c r="U30">
        <f t="shared" si="14"/>
        <v>0</v>
      </c>
      <c r="V30">
        <f t="shared" ca="1" si="15"/>
        <v>0</v>
      </c>
      <c r="W30">
        <f t="shared" ca="1" si="16"/>
        <v>0</v>
      </c>
      <c r="X30">
        <f t="shared" ca="1" si="17"/>
        <v>0</v>
      </c>
      <c r="Y30">
        <f t="shared" ca="1" si="18"/>
        <v>0</v>
      </c>
    </row>
    <row r="31" spans="1:25" x14ac:dyDescent="0.15">
      <c r="C31">
        <f>[1]!b_info_carrydate(A31)</f>
        <v>0</v>
      </c>
      <c r="D31">
        <f>[1]!b_info_maturitydate(A31)</f>
        <v>0</v>
      </c>
      <c r="E31" s="6">
        <f>[1]!b_info_couponrate(A31)</f>
        <v>0</v>
      </c>
      <c r="F31">
        <f>[1]!b_info_interestfrequency(A31)</f>
        <v>0</v>
      </c>
      <c r="G31" s="6">
        <f ca="1">[1]!b_anal_net_cnbd(A31,$B$6,1)</f>
        <v>0</v>
      </c>
      <c r="H31">
        <f ca="1">[1]!b_anal_dirty_cnbd(A31,$B$6,1)</f>
        <v>0</v>
      </c>
      <c r="I31">
        <f t="shared" ca="1" si="3"/>
        <v>-120.49315068493151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ca="1" si="7"/>
        <v>0</v>
      </c>
      <c r="N31">
        <f t="shared" ca="1" si="8"/>
        <v>0</v>
      </c>
      <c r="O31">
        <f t="shared" ca="1" si="9"/>
        <v>0</v>
      </c>
      <c r="P31">
        <f t="shared" ca="1" si="2"/>
        <v>0</v>
      </c>
      <c r="Q31">
        <f t="shared" ca="1" si="10"/>
        <v>0</v>
      </c>
      <c r="R31">
        <f t="shared" ca="1" si="11"/>
        <v>0</v>
      </c>
      <c r="S31">
        <f t="shared" si="12"/>
        <v>-1000</v>
      </c>
      <c r="U31">
        <f t="shared" si="14"/>
        <v>0</v>
      </c>
      <c r="V31">
        <f t="shared" ca="1" si="15"/>
        <v>0</v>
      </c>
      <c r="W31">
        <f t="shared" ca="1" si="16"/>
        <v>0</v>
      </c>
      <c r="X31">
        <f t="shared" ca="1" si="17"/>
        <v>0</v>
      </c>
      <c r="Y31">
        <f t="shared" ca="1" si="18"/>
        <v>0</v>
      </c>
    </row>
    <row r="32" spans="1:25" x14ac:dyDescent="0.15">
      <c r="C32">
        <f>[1]!b_info_carrydate(A32)</f>
        <v>0</v>
      </c>
      <c r="D32">
        <f>[1]!b_info_maturitydate(A32)</f>
        <v>0</v>
      </c>
      <c r="E32" s="6">
        <f>[1]!b_info_couponrate(A32)</f>
        <v>0</v>
      </c>
      <c r="F32">
        <f>[1]!b_info_interestfrequency(A32)</f>
        <v>0</v>
      </c>
      <c r="G32" s="6">
        <f ca="1">[1]!b_anal_net_cnbd(A32,$B$6,1)</f>
        <v>0</v>
      </c>
      <c r="H32">
        <f ca="1">[1]!b_anal_dirty_cnbd(A32,$B$6,1)</f>
        <v>0</v>
      </c>
      <c r="I32">
        <f t="shared" ca="1" si="3"/>
        <v>-120.49315068493151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ca="1" si="7"/>
        <v>0</v>
      </c>
      <c r="N32">
        <f t="shared" ca="1" si="8"/>
        <v>0</v>
      </c>
      <c r="O32">
        <f t="shared" ca="1" si="9"/>
        <v>0</v>
      </c>
      <c r="P32">
        <f t="shared" ca="1" si="2"/>
        <v>0</v>
      </c>
      <c r="Q32">
        <f t="shared" ca="1" si="10"/>
        <v>0</v>
      </c>
      <c r="R32">
        <f t="shared" ca="1" si="11"/>
        <v>0</v>
      </c>
      <c r="S32">
        <f t="shared" si="12"/>
        <v>-1000</v>
      </c>
      <c r="U32">
        <f t="shared" si="14"/>
        <v>0</v>
      </c>
      <c r="V32">
        <f t="shared" ca="1" si="15"/>
        <v>0</v>
      </c>
      <c r="W32">
        <f t="shared" ca="1" si="16"/>
        <v>0</v>
      </c>
      <c r="X32">
        <f t="shared" ca="1" si="17"/>
        <v>0</v>
      </c>
      <c r="Y32">
        <f t="shared" ca="1" si="18"/>
        <v>0</v>
      </c>
    </row>
    <row r="33" spans="3:25" x14ac:dyDescent="0.15">
      <c r="C33">
        <f>[1]!b_info_carrydate(A33)</f>
        <v>0</v>
      </c>
      <c r="D33">
        <f>[1]!b_info_maturitydate(A33)</f>
        <v>0</v>
      </c>
      <c r="E33" s="6">
        <f>[1]!b_info_couponrate(A33)</f>
        <v>0</v>
      </c>
      <c r="F33">
        <f>[1]!b_info_interestfrequency(A33)</f>
        <v>0</v>
      </c>
      <c r="G33" s="6">
        <f ca="1">[1]!b_anal_net_cnbd(A33,$B$6,1)</f>
        <v>0</v>
      </c>
      <c r="H33">
        <f ca="1">[1]!b_anal_dirty_cnbd(A33,$B$6,1)</f>
        <v>0</v>
      </c>
      <c r="I33">
        <f t="shared" ca="1" si="3"/>
        <v>-120.49315068493151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ca="1" si="7"/>
        <v>0</v>
      </c>
      <c r="N33">
        <f t="shared" ca="1" si="8"/>
        <v>0</v>
      </c>
      <c r="O33">
        <f t="shared" ca="1" si="9"/>
        <v>0</v>
      </c>
      <c r="P33">
        <f t="shared" ca="1" si="2"/>
        <v>0</v>
      </c>
      <c r="Q33">
        <f t="shared" ca="1" si="10"/>
        <v>0</v>
      </c>
      <c r="R33">
        <f t="shared" ca="1" si="11"/>
        <v>0</v>
      </c>
      <c r="S33">
        <f t="shared" si="12"/>
        <v>-1000</v>
      </c>
      <c r="U33">
        <f t="shared" si="14"/>
        <v>0</v>
      </c>
      <c r="V33">
        <f t="shared" ca="1" si="15"/>
        <v>0</v>
      </c>
      <c r="W33">
        <f t="shared" ca="1" si="16"/>
        <v>0</v>
      </c>
      <c r="X33">
        <f t="shared" ca="1" si="17"/>
        <v>0</v>
      </c>
      <c r="Y33">
        <f t="shared" ca="1" si="18"/>
        <v>0</v>
      </c>
    </row>
    <row r="34" spans="3:25" x14ac:dyDescent="0.15">
      <c r="C34">
        <f>[1]!b_info_carrydate(A34)</f>
        <v>0</v>
      </c>
      <c r="D34">
        <f>[1]!b_info_maturitydate(A34)</f>
        <v>0</v>
      </c>
      <c r="E34" s="6">
        <f>[1]!b_info_couponrate(A34)</f>
        <v>0</v>
      </c>
      <c r="F34">
        <f>[1]!b_info_interestfrequency(A34)</f>
        <v>0</v>
      </c>
      <c r="G34" s="6">
        <f ca="1">[1]!b_anal_net_cnbd(A34,$B$6,1)</f>
        <v>0</v>
      </c>
      <c r="H34">
        <f ca="1">[1]!b_anal_dirty_cnbd(A34,$B$6,1)</f>
        <v>0</v>
      </c>
      <c r="I34">
        <f t="shared" ca="1" si="3"/>
        <v>-120.49315068493151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ca="1" si="7"/>
        <v>0</v>
      </c>
      <c r="N34">
        <f t="shared" ca="1" si="8"/>
        <v>0</v>
      </c>
      <c r="O34">
        <f t="shared" ca="1" si="9"/>
        <v>0</v>
      </c>
      <c r="P34">
        <f t="shared" ca="1" si="2"/>
        <v>0</v>
      </c>
      <c r="Q34">
        <f t="shared" ca="1" si="10"/>
        <v>0</v>
      </c>
      <c r="R34">
        <f t="shared" ca="1" si="11"/>
        <v>0</v>
      </c>
      <c r="S34">
        <f t="shared" si="12"/>
        <v>-1000</v>
      </c>
      <c r="U34">
        <f t="shared" si="14"/>
        <v>0</v>
      </c>
      <c r="V34">
        <f t="shared" ca="1" si="15"/>
        <v>0</v>
      </c>
      <c r="W34">
        <f t="shared" ca="1" si="16"/>
        <v>0</v>
      </c>
      <c r="X34">
        <f t="shared" ca="1" si="17"/>
        <v>0</v>
      </c>
      <c r="Y34">
        <f t="shared" ca="1" si="18"/>
        <v>0</v>
      </c>
    </row>
    <row r="35" spans="3:25" x14ac:dyDescent="0.15">
      <c r="C35">
        <f>[1]!b_info_carrydate(A35)</f>
        <v>0</v>
      </c>
      <c r="D35">
        <f>[1]!b_info_maturitydate(A35)</f>
        <v>0</v>
      </c>
      <c r="E35" s="6">
        <f>[1]!b_info_couponrate(A35)</f>
        <v>0</v>
      </c>
      <c r="F35">
        <f>[1]!b_info_interestfrequency(A35)</f>
        <v>0</v>
      </c>
      <c r="G35" s="6">
        <f ca="1">[1]!b_anal_net_cnbd(A35,$B$6,1)</f>
        <v>0</v>
      </c>
      <c r="H35">
        <f ca="1">[1]!b_anal_dirty_cnbd(A35,$B$6,1)</f>
        <v>0</v>
      </c>
      <c r="I35">
        <f t="shared" ca="1" si="3"/>
        <v>-120.49315068493151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ca="1" si="7"/>
        <v>0</v>
      </c>
      <c r="N35">
        <f t="shared" ca="1" si="8"/>
        <v>0</v>
      </c>
      <c r="O35">
        <f t="shared" ca="1" si="9"/>
        <v>0</v>
      </c>
      <c r="P35">
        <f t="shared" ca="1" si="2"/>
        <v>0</v>
      </c>
      <c r="Q35">
        <f t="shared" ca="1" si="10"/>
        <v>0</v>
      </c>
      <c r="R35">
        <f t="shared" ca="1" si="11"/>
        <v>0</v>
      </c>
      <c r="S35">
        <f t="shared" si="12"/>
        <v>-1000</v>
      </c>
      <c r="U35">
        <f t="shared" si="14"/>
        <v>0</v>
      </c>
      <c r="V35">
        <f t="shared" ca="1" si="15"/>
        <v>0</v>
      </c>
      <c r="W35">
        <f t="shared" ca="1" si="16"/>
        <v>0</v>
      </c>
      <c r="X35">
        <f t="shared" ca="1" si="17"/>
        <v>0</v>
      </c>
      <c r="Y35">
        <f t="shared" ca="1" si="18"/>
        <v>0</v>
      </c>
    </row>
    <row r="36" spans="3:25" x14ac:dyDescent="0.15">
      <c r="C36">
        <f>[1]!b_info_carrydate(A36)</f>
        <v>0</v>
      </c>
      <c r="D36">
        <f>[1]!b_info_maturitydate(A36)</f>
        <v>0</v>
      </c>
      <c r="E36" s="6">
        <f>[1]!b_info_couponrate(A36)</f>
        <v>0</v>
      </c>
      <c r="F36">
        <f>[1]!b_info_interestfrequency(A36)</f>
        <v>0</v>
      </c>
      <c r="G36" s="6">
        <f ca="1">[1]!b_anal_net_cnbd(A36,$B$6,1)</f>
        <v>0</v>
      </c>
      <c r="H36">
        <f ca="1">[1]!b_anal_dirty_cnbd(A36,$B$6,1)</f>
        <v>0</v>
      </c>
      <c r="I36">
        <f t="shared" ca="1" si="3"/>
        <v>-120.49315068493151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ca="1" si="7"/>
        <v>0</v>
      </c>
      <c r="N36">
        <f t="shared" ca="1" si="8"/>
        <v>0</v>
      </c>
      <c r="O36">
        <f t="shared" ca="1" si="9"/>
        <v>0</v>
      </c>
      <c r="P36">
        <f t="shared" ca="1" si="2"/>
        <v>0</v>
      </c>
      <c r="Q36">
        <f t="shared" ca="1" si="10"/>
        <v>0</v>
      </c>
      <c r="R36">
        <f t="shared" ca="1" si="11"/>
        <v>0</v>
      </c>
      <c r="S36">
        <f t="shared" si="12"/>
        <v>-1000</v>
      </c>
      <c r="U36">
        <f t="shared" si="14"/>
        <v>0</v>
      </c>
      <c r="V36">
        <f t="shared" ca="1" si="15"/>
        <v>0</v>
      </c>
      <c r="W36">
        <f t="shared" ca="1" si="16"/>
        <v>0</v>
      </c>
      <c r="X36">
        <f t="shared" ca="1" si="17"/>
        <v>0</v>
      </c>
      <c r="Y36">
        <f t="shared" ca="1" si="18"/>
        <v>0</v>
      </c>
    </row>
    <row r="37" spans="3:25" x14ac:dyDescent="0.15">
      <c r="C37">
        <f>[1]!b_info_carrydate(A37)</f>
        <v>0</v>
      </c>
      <c r="D37">
        <f>[1]!b_info_maturitydate(A37)</f>
        <v>0</v>
      </c>
      <c r="E37" s="6">
        <f>[1]!b_info_couponrate(A37)</f>
        <v>0</v>
      </c>
      <c r="F37">
        <f>[1]!b_info_interestfrequency(A37)</f>
        <v>0</v>
      </c>
      <c r="G37" s="6">
        <f ca="1">[1]!b_anal_net_cnbd(A37,$B$6,1)</f>
        <v>0</v>
      </c>
      <c r="H37">
        <f ca="1">[1]!b_anal_dirty_cnbd(A37,$B$6,1)</f>
        <v>0</v>
      </c>
      <c r="I37">
        <f t="shared" ca="1" si="3"/>
        <v>-120.49315068493151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ca="1" si="7"/>
        <v>0</v>
      </c>
      <c r="N37">
        <f t="shared" ca="1" si="8"/>
        <v>0</v>
      </c>
      <c r="O37">
        <f t="shared" ca="1" si="9"/>
        <v>0</v>
      </c>
      <c r="P37">
        <f t="shared" ca="1" si="2"/>
        <v>0</v>
      </c>
      <c r="Q37">
        <f t="shared" ca="1" si="10"/>
        <v>0</v>
      </c>
      <c r="R37">
        <f t="shared" ca="1" si="11"/>
        <v>0</v>
      </c>
      <c r="S37">
        <f t="shared" si="12"/>
        <v>-1000</v>
      </c>
      <c r="U37">
        <f t="shared" si="14"/>
        <v>0</v>
      </c>
      <c r="V37">
        <f t="shared" ca="1" si="15"/>
        <v>0</v>
      </c>
      <c r="W37">
        <f t="shared" ca="1" si="16"/>
        <v>0</v>
      </c>
      <c r="X37">
        <f t="shared" ca="1" si="17"/>
        <v>0</v>
      </c>
      <c r="Y37">
        <f t="shared" ca="1" si="18"/>
        <v>0</v>
      </c>
    </row>
    <row r="38" spans="3:25" x14ac:dyDescent="0.15">
      <c r="C38">
        <f>[1]!b_info_carrydate(A38)</f>
        <v>0</v>
      </c>
      <c r="D38">
        <f>[1]!b_info_maturitydate(A38)</f>
        <v>0</v>
      </c>
      <c r="E38" s="6">
        <f>[1]!b_info_couponrate(A38)</f>
        <v>0</v>
      </c>
      <c r="F38">
        <f>[1]!b_info_interestfrequency(A38)</f>
        <v>0</v>
      </c>
      <c r="G38" s="6">
        <f ca="1">[1]!b_anal_net_cnbd(A38,$B$6,1)</f>
        <v>0</v>
      </c>
      <c r="H38">
        <f ca="1">[1]!b_anal_dirty_cnbd(A38,$B$6,1)</f>
        <v>0</v>
      </c>
      <c r="I38">
        <f t="shared" ca="1" si="3"/>
        <v>-120.49315068493151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ca="1" si="7"/>
        <v>0</v>
      </c>
      <c r="N38">
        <f t="shared" ca="1" si="8"/>
        <v>0</v>
      </c>
      <c r="O38">
        <f t="shared" ca="1" si="9"/>
        <v>0</v>
      </c>
      <c r="P38">
        <f t="shared" ca="1" si="2"/>
        <v>0</v>
      </c>
      <c r="Q38">
        <f t="shared" ca="1" si="10"/>
        <v>0</v>
      </c>
      <c r="R38">
        <f t="shared" ca="1" si="11"/>
        <v>0</v>
      </c>
      <c r="S38">
        <f t="shared" si="12"/>
        <v>-1000</v>
      </c>
      <c r="U38">
        <f t="shared" si="14"/>
        <v>0</v>
      </c>
      <c r="V38">
        <f t="shared" ca="1" si="15"/>
        <v>0</v>
      </c>
      <c r="W38">
        <f t="shared" ca="1" si="16"/>
        <v>0</v>
      </c>
      <c r="X38">
        <f t="shared" ca="1" si="17"/>
        <v>0</v>
      </c>
      <c r="Y38">
        <f t="shared" ca="1" si="18"/>
        <v>0</v>
      </c>
    </row>
    <row r="39" spans="3:25" x14ac:dyDescent="0.15">
      <c r="C39">
        <f>[1]!b_info_carrydate(A39)</f>
        <v>0</v>
      </c>
      <c r="D39">
        <f>[1]!b_info_maturitydate(A39)</f>
        <v>0</v>
      </c>
      <c r="E39" s="6">
        <f>[1]!b_info_couponrate(A39)</f>
        <v>0</v>
      </c>
      <c r="F39">
        <f>[1]!b_info_interestfrequency(A39)</f>
        <v>0</v>
      </c>
      <c r="G39" s="6">
        <f ca="1">[1]!b_anal_net_cnbd(A39,$B$6,1)</f>
        <v>0</v>
      </c>
      <c r="H39">
        <f ca="1">[1]!b_anal_dirty_cnbd(A39,$B$6,1)</f>
        <v>0</v>
      </c>
      <c r="I39">
        <f t="shared" ca="1" si="3"/>
        <v>-120.49315068493151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ca="1" si="7"/>
        <v>0</v>
      </c>
      <c r="N39">
        <f t="shared" ca="1" si="8"/>
        <v>0</v>
      </c>
      <c r="O39">
        <f t="shared" ca="1" si="9"/>
        <v>0</v>
      </c>
      <c r="P39">
        <f t="shared" ca="1" si="2"/>
        <v>0</v>
      </c>
      <c r="Q39">
        <f t="shared" ca="1" si="10"/>
        <v>0</v>
      </c>
      <c r="R39">
        <f t="shared" ca="1" si="11"/>
        <v>0</v>
      </c>
      <c r="S39">
        <f t="shared" si="12"/>
        <v>-1000</v>
      </c>
      <c r="U39">
        <f t="shared" si="14"/>
        <v>0</v>
      </c>
      <c r="V39">
        <f t="shared" ca="1" si="15"/>
        <v>0</v>
      </c>
      <c r="W39">
        <f t="shared" ca="1" si="16"/>
        <v>0</v>
      </c>
      <c r="X39">
        <f t="shared" ca="1" si="17"/>
        <v>0</v>
      </c>
      <c r="Y39">
        <f t="shared" ca="1" si="18"/>
        <v>0</v>
      </c>
    </row>
    <row r="40" spans="3:25" x14ac:dyDescent="0.15">
      <c r="C40">
        <f>[1]!b_info_carrydate(A40)</f>
        <v>0</v>
      </c>
      <c r="D40">
        <f>[1]!b_info_maturitydate(A40)</f>
        <v>0</v>
      </c>
      <c r="E40" s="6">
        <f>[1]!b_info_couponrate(A40)</f>
        <v>0</v>
      </c>
      <c r="F40">
        <f>[1]!b_info_interestfrequency(A40)</f>
        <v>0</v>
      </c>
      <c r="G40" s="6">
        <f ca="1">[1]!b_anal_net_cnbd(A40,$B$6,1)</f>
        <v>0</v>
      </c>
      <c r="H40">
        <f ca="1">[1]!b_anal_dirty_cnbd(A40,$B$6,1)</f>
        <v>0</v>
      </c>
      <c r="I40">
        <f t="shared" ca="1" si="3"/>
        <v>-120.49315068493151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ca="1" si="7"/>
        <v>0</v>
      </c>
      <c r="N40">
        <f t="shared" ca="1" si="8"/>
        <v>0</v>
      </c>
      <c r="O40">
        <f t="shared" ca="1" si="9"/>
        <v>0</v>
      </c>
      <c r="P40">
        <f t="shared" ca="1" si="2"/>
        <v>0</v>
      </c>
      <c r="Q40">
        <f t="shared" ca="1" si="10"/>
        <v>0</v>
      </c>
      <c r="R40">
        <f t="shared" ca="1" si="11"/>
        <v>0</v>
      </c>
      <c r="S40">
        <f t="shared" si="12"/>
        <v>-1000</v>
      </c>
      <c r="U40">
        <f t="shared" si="14"/>
        <v>0</v>
      </c>
      <c r="V40">
        <f t="shared" ca="1" si="15"/>
        <v>0</v>
      </c>
      <c r="W40">
        <f t="shared" ca="1" si="16"/>
        <v>0</v>
      </c>
      <c r="X40">
        <f t="shared" ca="1" si="17"/>
        <v>0</v>
      </c>
      <c r="Y40">
        <f t="shared" ca="1" si="18"/>
        <v>0</v>
      </c>
    </row>
    <row r="41" spans="3:25" x14ac:dyDescent="0.15">
      <c r="C41">
        <f>[1]!b_info_carrydate(A41)</f>
        <v>0</v>
      </c>
      <c r="D41">
        <f>[1]!b_info_maturitydate(A41)</f>
        <v>0</v>
      </c>
      <c r="E41" s="6">
        <f>[1]!b_info_couponrate(A41)</f>
        <v>0</v>
      </c>
      <c r="F41">
        <f>[1]!b_info_interestfrequency(A41)</f>
        <v>0</v>
      </c>
      <c r="G41" s="6">
        <f ca="1">[1]!b_anal_net_cnbd(A41,$B$6,1)</f>
        <v>0</v>
      </c>
      <c r="H41">
        <f ca="1">[1]!b_anal_dirty_cnbd(A41,$B$6,1)</f>
        <v>0</v>
      </c>
      <c r="I41">
        <f t="shared" ca="1" si="3"/>
        <v>-120.49315068493151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ca="1" si="7"/>
        <v>0</v>
      </c>
      <c r="N41">
        <f t="shared" ca="1" si="8"/>
        <v>0</v>
      </c>
      <c r="O41">
        <f t="shared" ca="1" si="9"/>
        <v>0</v>
      </c>
      <c r="P41">
        <f t="shared" ca="1" si="2"/>
        <v>0</v>
      </c>
      <c r="Q41">
        <f t="shared" ca="1" si="10"/>
        <v>0</v>
      </c>
      <c r="R41">
        <f t="shared" ca="1" si="11"/>
        <v>0</v>
      </c>
      <c r="S41">
        <f t="shared" si="12"/>
        <v>-1000</v>
      </c>
      <c r="U41">
        <f t="shared" si="14"/>
        <v>0</v>
      </c>
      <c r="V41">
        <f t="shared" ca="1" si="15"/>
        <v>0</v>
      </c>
      <c r="W41">
        <f t="shared" ca="1" si="16"/>
        <v>0</v>
      </c>
      <c r="X41">
        <f t="shared" ca="1" si="17"/>
        <v>0</v>
      </c>
      <c r="Y41">
        <f t="shared" ca="1" si="18"/>
        <v>0</v>
      </c>
    </row>
    <row r="42" spans="3:25" x14ac:dyDescent="0.15">
      <c r="C42">
        <f>[1]!b_info_carrydate(A42)</f>
        <v>0</v>
      </c>
      <c r="D42">
        <f>[1]!b_info_maturitydate(A42)</f>
        <v>0</v>
      </c>
      <c r="E42" s="6">
        <f>[1]!b_info_couponrate(A42)</f>
        <v>0</v>
      </c>
      <c r="F42">
        <f>[1]!b_info_interestfrequency(A42)</f>
        <v>0</v>
      </c>
      <c r="G42" s="6">
        <f ca="1">[1]!b_anal_net_cnbd(A42,$B$6,1)</f>
        <v>0</v>
      </c>
      <c r="H42">
        <f ca="1">[1]!b_anal_dirty_cnbd(A42,$B$6,1)</f>
        <v>0</v>
      </c>
      <c r="I42">
        <f t="shared" ca="1" si="3"/>
        <v>-120.49315068493151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ca="1" si="7"/>
        <v>0</v>
      </c>
      <c r="N42">
        <f t="shared" ca="1" si="8"/>
        <v>0</v>
      </c>
      <c r="O42">
        <f t="shared" ca="1" si="9"/>
        <v>0</v>
      </c>
      <c r="P42">
        <f t="shared" ca="1" si="2"/>
        <v>0</v>
      </c>
      <c r="Q42">
        <f t="shared" ca="1" si="10"/>
        <v>0</v>
      </c>
      <c r="R42">
        <f t="shared" ca="1" si="11"/>
        <v>0</v>
      </c>
      <c r="S42">
        <f t="shared" si="12"/>
        <v>-1000</v>
      </c>
      <c r="U42">
        <f t="shared" si="14"/>
        <v>0</v>
      </c>
      <c r="V42">
        <f t="shared" ca="1" si="15"/>
        <v>0</v>
      </c>
      <c r="W42">
        <f t="shared" ca="1" si="16"/>
        <v>0</v>
      </c>
      <c r="X42">
        <f t="shared" ca="1" si="17"/>
        <v>0</v>
      </c>
      <c r="Y42">
        <f t="shared" ca="1" si="18"/>
        <v>0</v>
      </c>
    </row>
    <row r="43" spans="3:25" x14ac:dyDescent="0.15">
      <c r="C43">
        <f>[1]!b_info_carrydate(A43)</f>
        <v>0</v>
      </c>
      <c r="D43">
        <f>[1]!b_info_maturitydate(A43)</f>
        <v>0</v>
      </c>
      <c r="E43" s="6">
        <f>[1]!b_info_couponrate(A43)</f>
        <v>0</v>
      </c>
      <c r="F43">
        <f>[1]!b_info_interestfrequency(A43)</f>
        <v>0</v>
      </c>
      <c r="G43" s="6">
        <f ca="1">[1]!b_anal_net_cnbd(A43,$B$6,1)</f>
        <v>0</v>
      </c>
      <c r="H43">
        <f ca="1">[1]!b_anal_dirty_cnbd(A43,$B$6,1)</f>
        <v>0</v>
      </c>
      <c r="I43">
        <f t="shared" ca="1" si="3"/>
        <v>-120.49315068493151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ca="1" si="7"/>
        <v>0</v>
      </c>
      <c r="N43">
        <f t="shared" ca="1" si="8"/>
        <v>0</v>
      </c>
      <c r="O43">
        <f t="shared" ca="1" si="9"/>
        <v>0</v>
      </c>
      <c r="P43">
        <f t="shared" ca="1" si="2"/>
        <v>0</v>
      </c>
      <c r="Q43">
        <f t="shared" ca="1" si="10"/>
        <v>0</v>
      </c>
      <c r="R43">
        <f t="shared" ca="1" si="11"/>
        <v>0</v>
      </c>
      <c r="S43">
        <f t="shared" si="12"/>
        <v>-1000</v>
      </c>
      <c r="U43">
        <f t="shared" si="14"/>
        <v>0</v>
      </c>
      <c r="V43">
        <f t="shared" ca="1" si="15"/>
        <v>0</v>
      </c>
      <c r="W43">
        <f t="shared" ca="1" si="16"/>
        <v>0</v>
      </c>
      <c r="X43">
        <f t="shared" ca="1" si="17"/>
        <v>0</v>
      </c>
      <c r="Y43">
        <f t="shared" ca="1" si="18"/>
        <v>0</v>
      </c>
    </row>
    <row r="44" spans="3:25" x14ac:dyDescent="0.15">
      <c r="C44">
        <f>[1]!b_info_carrydate(A44)</f>
        <v>0</v>
      </c>
      <c r="D44">
        <f>[1]!b_info_maturitydate(A44)</f>
        <v>0</v>
      </c>
      <c r="E44" s="6">
        <f>[1]!b_info_couponrate(A44)</f>
        <v>0</v>
      </c>
      <c r="F44">
        <f>[1]!b_info_interestfrequency(A44)</f>
        <v>0</v>
      </c>
      <c r="G44" s="6">
        <f ca="1">[1]!b_anal_net_cnbd(A44,$B$6,1)</f>
        <v>0</v>
      </c>
      <c r="H44">
        <f ca="1">[1]!b_anal_dirty_cnbd(A44,$B$6,1)</f>
        <v>0</v>
      </c>
      <c r="I44">
        <f t="shared" ca="1" si="3"/>
        <v>-120.49315068493151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ca="1" si="7"/>
        <v>0</v>
      </c>
      <c r="N44">
        <f t="shared" ca="1" si="8"/>
        <v>0</v>
      </c>
      <c r="O44">
        <f t="shared" ca="1" si="9"/>
        <v>0</v>
      </c>
      <c r="P44">
        <f t="shared" ca="1" si="2"/>
        <v>0</v>
      </c>
      <c r="Q44">
        <f t="shared" ca="1" si="10"/>
        <v>0</v>
      </c>
      <c r="R44">
        <f t="shared" ca="1" si="11"/>
        <v>0</v>
      </c>
      <c r="S44">
        <f t="shared" si="12"/>
        <v>-1000</v>
      </c>
      <c r="U44">
        <f t="shared" si="14"/>
        <v>0</v>
      </c>
      <c r="V44">
        <f t="shared" ca="1" si="15"/>
        <v>0</v>
      </c>
      <c r="W44">
        <f t="shared" ca="1" si="16"/>
        <v>0</v>
      </c>
      <c r="X44">
        <f t="shared" ca="1" si="17"/>
        <v>0</v>
      </c>
      <c r="Y44">
        <f t="shared" ca="1" si="18"/>
        <v>0</v>
      </c>
    </row>
    <row r="45" spans="3:25" x14ac:dyDescent="0.15">
      <c r="C45">
        <f>[1]!b_info_carrydate(A45)</f>
        <v>0</v>
      </c>
      <c r="D45">
        <f>[1]!b_info_maturitydate(A45)</f>
        <v>0</v>
      </c>
      <c r="E45" s="6">
        <f>[1]!b_info_couponrate(A45)</f>
        <v>0</v>
      </c>
      <c r="F45">
        <f>[1]!b_info_interestfrequency(A45)</f>
        <v>0</v>
      </c>
      <c r="G45" s="6">
        <f ca="1">[1]!b_anal_net_cnbd(A45,$B$6,1)</f>
        <v>0</v>
      </c>
      <c r="H45">
        <f ca="1">[1]!b_anal_dirty_cnbd(A45,$B$6,1)</f>
        <v>0</v>
      </c>
      <c r="I45">
        <f t="shared" ca="1" si="3"/>
        <v>-120.49315068493151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  <c r="P45">
        <f t="shared" ca="1" si="2"/>
        <v>0</v>
      </c>
      <c r="Q45">
        <f t="shared" ca="1" si="10"/>
        <v>0</v>
      </c>
      <c r="R45">
        <f t="shared" ca="1" si="11"/>
        <v>0</v>
      </c>
      <c r="S45">
        <f t="shared" si="12"/>
        <v>-1000</v>
      </c>
      <c r="U45">
        <f t="shared" si="14"/>
        <v>0</v>
      </c>
      <c r="V45">
        <f t="shared" ca="1" si="15"/>
        <v>0</v>
      </c>
      <c r="W45">
        <f t="shared" ca="1" si="16"/>
        <v>0</v>
      </c>
      <c r="X45">
        <f t="shared" ca="1" si="17"/>
        <v>0</v>
      </c>
      <c r="Y45">
        <f t="shared" ca="1" si="18"/>
        <v>0</v>
      </c>
    </row>
    <row r="46" spans="3:25" x14ac:dyDescent="0.15">
      <c r="C46">
        <f>[1]!b_info_carrydate(A46)</f>
        <v>0</v>
      </c>
      <c r="D46">
        <f>[1]!b_info_maturitydate(A46)</f>
        <v>0</v>
      </c>
      <c r="E46" s="6">
        <f>[1]!b_info_couponrate(A46)</f>
        <v>0</v>
      </c>
      <c r="F46">
        <f>[1]!b_info_interestfrequency(A46)</f>
        <v>0</v>
      </c>
      <c r="G46" s="6">
        <f ca="1">[1]!b_anal_net_cnbd(A46,$B$6,1)</f>
        <v>0</v>
      </c>
      <c r="H46">
        <f ca="1">[1]!b_anal_dirty_cnbd(A46,$B$6,1)</f>
        <v>0</v>
      </c>
      <c r="I46">
        <f t="shared" ca="1" si="3"/>
        <v>-120.49315068493151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ca="1" si="7"/>
        <v>0</v>
      </c>
      <c r="N46">
        <f t="shared" ca="1" si="8"/>
        <v>0</v>
      </c>
      <c r="O46">
        <f t="shared" ca="1" si="9"/>
        <v>0</v>
      </c>
      <c r="P46">
        <f t="shared" ref="P46:P82" ca="1" si="19">IFERROR(($B$2*B46+K46-H46+N46)/(H46-N46)/$B$8,0)</f>
        <v>0</v>
      </c>
      <c r="Q46">
        <f t="shared" ca="1" si="10"/>
        <v>0</v>
      </c>
      <c r="R46">
        <f t="shared" ca="1" si="11"/>
        <v>0</v>
      </c>
      <c r="S46">
        <f t="shared" si="12"/>
        <v>-1000</v>
      </c>
      <c r="U46">
        <f t="shared" si="14"/>
        <v>0</v>
      </c>
      <c r="V46">
        <f t="shared" ca="1" si="15"/>
        <v>0</v>
      </c>
      <c r="W46">
        <f t="shared" ca="1" si="16"/>
        <v>0</v>
      </c>
      <c r="X46">
        <f t="shared" ca="1" si="17"/>
        <v>0</v>
      </c>
      <c r="Y46">
        <f t="shared" ca="1" si="18"/>
        <v>0</v>
      </c>
    </row>
    <row r="47" spans="3:25" x14ac:dyDescent="0.15">
      <c r="C47">
        <f>[1]!b_info_carrydate(A47)</f>
        <v>0</v>
      </c>
      <c r="D47">
        <f>[1]!b_info_maturitydate(A47)</f>
        <v>0</v>
      </c>
      <c r="E47" s="6">
        <f>[1]!b_info_couponrate(A47)</f>
        <v>0</v>
      </c>
      <c r="F47">
        <f>[1]!b_info_interestfrequency(A47)</f>
        <v>0</v>
      </c>
      <c r="G47" s="6">
        <f ca="1">[1]!b_anal_net_cnbd(A47,$B$6,1)</f>
        <v>0</v>
      </c>
      <c r="H47">
        <f ca="1">[1]!b_anal_dirty_cnbd(A47,$B$6,1)</f>
        <v>0</v>
      </c>
      <c r="I47">
        <f t="shared" ca="1" si="3"/>
        <v>-120.49315068493151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ca="1" si="7"/>
        <v>0</v>
      </c>
      <c r="N47">
        <f t="shared" ca="1" si="8"/>
        <v>0</v>
      </c>
      <c r="O47">
        <f t="shared" ca="1" si="9"/>
        <v>0</v>
      </c>
      <c r="P47">
        <f t="shared" ca="1" si="19"/>
        <v>0</v>
      </c>
      <c r="Q47">
        <f t="shared" ca="1" si="10"/>
        <v>0</v>
      </c>
      <c r="R47">
        <f t="shared" ca="1" si="11"/>
        <v>0</v>
      </c>
      <c r="S47">
        <f t="shared" si="12"/>
        <v>-1000</v>
      </c>
      <c r="U47">
        <f t="shared" si="14"/>
        <v>0</v>
      </c>
      <c r="V47">
        <f t="shared" ca="1" si="15"/>
        <v>0</v>
      </c>
      <c r="W47">
        <f t="shared" ca="1" si="16"/>
        <v>0</v>
      </c>
      <c r="X47">
        <f t="shared" ca="1" si="17"/>
        <v>0</v>
      </c>
      <c r="Y47">
        <f t="shared" ca="1" si="18"/>
        <v>0</v>
      </c>
    </row>
    <row r="48" spans="3:25" x14ac:dyDescent="0.15">
      <c r="C48">
        <f>[1]!b_info_carrydate(A48)</f>
        <v>0</v>
      </c>
      <c r="D48">
        <f>[1]!b_info_maturitydate(A48)</f>
        <v>0</v>
      </c>
      <c r="E48" s="6">
        <f>[1]!b_info_couponrate(A48)</f>
        <v>0</v>
      </c>
      <c r="F48">
        <f>[1]!b_info_interestfrequency(A48)</f>
        <v>0</v>
      </c>
      <c r="G48" s="6">
        <f ca="1">[1]!b_anal_net_cnbd(A48,$B$6,1)</f>
        <v>0</v>
      </c>
      <c r="H48">
        <f ca="1">[1]!b_anal_dirty_cnbd(A48,$B$6,1)</f>
        <v>0</v>
      </c>
      <c r="I48">
        <f t="shared" ca="1" si="3"/>
        <v>-120.49315068493151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  <c r="P48">
        <f t="shared" ca="1" si="19"/>
        <v>0</v>
      </c>
      <c r="Q48">
        <f t="shared" ca="1" si="10"/>
        <v>0</v>
      </c>
      <c r="R48">
        <f t="shared" ca="1" si="11"/>
        <v>0</v>
      </c>
      <c r="S48">
        <f t="shared" si="12"/>
        <v>-1000</v>
      </c>
      <c r="U48">
        <f t="shared" si="14"/>
        <v>0</v>
      </c>
      <c r="V48">
        <f t="shared" ca="1" si="15"/>
        <v>0</v>
      </c>
      <c r="W48">
        <f t="shared" ca="1" si="16"/>
        <v>0</v>
      </c>
      <c r="X48">
        <f t="shared" ca="1" si="17"/>
        <v>0</v>
      </c>
      <c r="Y48">
        <f t="shared" ca="1" si="18"/>
        <v>0</v>
      </c>
    </row>
    <row r="49" spans="3:25" x14ac:dyDescent="0.15">
      <c r="C49">
        <f>[1]!b_info_carrydate(A49)</f>
        <v>0</v>
      </c>
      <c r="D49">
        <f>[1]!b_info_maturitydate(A49)</f>
        <v>0</v>
      </c>
      <c r="E49" s="6">
        <f>[1]!b_info_couponrate(A49)</f>
        <v>0</v>
      </c>
      <c r="F49">
        <f>[1]!b_info_interestfrequency(A49)</f>
        <v>0</v>
      </c>
      <c r="G49" s="6">
        <f ca="1">[1]!b_anal_net_cnbd(A49,$B$6,1)</f>
        <v>0</v>
      </c>
      <c r="H49">
        <f ca="1">[1]!b_anal_dirty_cnbd(A49,$B$6,1)</f>
        <v>0</v>
      </c>
      <c r="I49">
        <f t="shared" ca="1" si="3"/>
        <v>-120.49315068493151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</v>
      </c>
      <c r="P49">
        <f t="shared" ca="1" si="19"/>
        <v>0</v>
      </c>
      <c r="Q49">
        <f t="shared" ca="1" si="10"/>
        <v>0</v>
      </c>
      <c r="R49">
        <f t="shared" ca="1" si="11"/>
        <v>0</v>
      </c>
      <c r="S49">
        <f t="shared" si="12"/>
        <v>-1000</v>
      </c>
      <c r="U49">
        <f t="shared" si="14"/>
        <v>0</v>
      </c>
      <c r="V49">
        <f t="shared" ca="1" si="15"/>
        <v>0</v>
      </c>
      <c r="W49">
        <f t="shared" ca="1" si="16"/>
        <v>0</v>
      </c>
      <c r="X49">
        <f t="shared" ca="1" si="17"/>
        <v>0</v>
      </c>
      <c r="Y49">
        <f t="shared" ca="1" si="18"/>
        <v>0</v>
      </c>
    </row>
    <row r="50" spans="3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3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3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3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3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3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3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3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3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3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3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3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3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3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3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N14" sqref="N14:N82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12.7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  <c r="V1"/>
      <c r="W1"/>
    </row>
    <row r="2" spans="1:25" x14ac:dyDescent="0.15">
      <c r="A2" s="2" t="str">
        <f>[1]!s_info_code("TF01.CFE")</f>
        <v>TF2009</v>
      </c>
      <c r="B2">
        <f>RTD("wdf.rtq", ,A2, "rt_latest","RT_Price")</f>
        <v>102.56</v>
      </c>
      <c r="C2" t="str">
        <f>[1]!s_info_lddate(A2)</f>
        <v>2020-09-16</v>
      </c>
      <c r="D2" t="str">
        <f ca="1">VLOOKUP(1,$T$14:$Y$28,2,FALSE)</f>
        <v>190013.IB</v>
      </c>
      <c r="E2" s="9">
        <f ca="1">VLOOKUP(1,$T$14:$Y$28,3,FALSE)</f>
        <v>2.6443240866801834E-3</v>
      </c>
      <c r="F2">
        <f ca="1">VLOOKUP(1,$T$14:$Y$28,6,FALSE)</f>
        <v>0.8161879999999968</v>
      </c>
      <c r="G2">
        <f ca="1">VLOOKUP(1,$T$14:$Y$28,5,FALSE)</f>
        <v>0.39214172929990299</v>
      </c>
      <c r="H2">
        <f ca="1">VLOOKUP(1,$T$14:$Y$28,4,FALSE)</f>
        <v>102.93289900345101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t="shared" ref="N6:T6" ca="1" si="0">IF(AND(N2&lt;=$B$8,O2&gt;$B$8),1,0)</f>
        <v>0</v>
      </c>
      <c r="O6" s="2">
        <f t="shared" ca="1" si="0"/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1</v>
      </c>
      <c r="S6" s="2">
        <f t="shared" ca="1" si="0"/>
        <v>0</v>
      </c>
      <c r="T6" s="2">
        <f t="shared" ca="1" si="0"/>
        <v>0</v>
      </c>
      <c r="U6" s="2">
        <v>0</v>
      </c>
      <c r="V6" s="2">
        <f ca="1">SUMPRODUCT(N6:U6,N2:U2)</f>
        <v>0.25</v>
      </c>
      <c r="W6">
        <f ca="1">+SUMPRODUCT(N6:U6,N5:U5)</f>
        <v>1.43</v>
      </c>
    </row>
    <row r="7" spans="1:25" x14ac:dyDescent="0.15">
      <c r="A7" t="s">
        <v>10</v>
      </c>
      <c r="B7" s="19">
        <f ca="1">((W6*(V7-B8)+W7*(B8-V6))/(V7-V6))/100</f>
        <v>1.4484794520547944E-2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0</v>
      </c>
      <c r="R7" s="7">
        <f t="shared" ca="1" si="1"/>
        <v>0</v>
      </c>
      <c r="S7" s="7">
        <f t="shared" ca="1" si="1"/>
        <v>1</v>
      </c>
      <c r="T7" s="7">
        <f t="shared" ca="1" si="1"/>
        <v>0</v>
      </c>
      <c r="U7" s="7">
        <f t="shared" ca="1" si="1"/>
        <v>0</v>
      </c>
      <c r="V7" s="7">
        <f ca="1">SUMPRODUCT(N7:U7,N2:U2)</f>
        <v>0.5</v>
      </c>
      <c r="W7" s="7">
        <f ca="1">SUMPRODUCT(N7:U7,N5:U5)</f>
        <v>1.5249999999999999</v>
      </c>
    </row>
    <row r="8" spans="1:25" x14ac:dyDescent="0.15">
      <c r="A8" t="s">
        <v>34</v>
      </c>
      <c r="B8" s="10">
        <f ca="1">(C2-B5-1)/365</f>
        <v>0.29863013698630136</v>
      </c>
    </row>
    <row r="9" spans="1:25" x14ac:dyDescent="0.15">
      <c r="A9" t="s">
        <v>2</v>
      </c>
      <c r="B9" t="s">
        <v>9</v>
      </c>
      <c r="M9" s="2" t="s">
        <v>17</v>
      </c>
      <c r="N9" s="2" t="s">
        <v>18</v>
      </c>
    </row>
    <row r="10" spans="1:25" x14ac:dyDescent="0.15">
      <c r="A10" t="s">
        <v>3</v>
      </c>
      <c r="B10" s="4" t="s">
        <v>4</v>
      </c>
      <c r="M10" s="2" t="s">
        <v>19</v>
      </c>
      <c r="N10" s="2" t="s">
        <v>20</v>
      </c>
    </row>
    <row r="11" spans="1:25" x14ac:dyDescent="0.15">
      <c r="A11" t="s">
        <v>5</v>
      </c>
      <c r="B11" s="2" t="str">
        <f>A2&amp;B9</f>
        <v>TF2009.CFE</v>
      </c>
      <c r="M11" s="2" t="s">
        <v>21</v>
      </c>
      <c r="N11" s="7">
        <f>RTD("wdf.rtq", ,"019575.SH", "rt_last_dp","RT_Price")</f>
        <v>0</v>
      </c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[1]!wset("conversionfactor","windcode="&amp;B11,"field=wind_code,cf","cols=2;rows=15")</f>
        <v>019582.SH</v>
      </c>
      <c r="B14" s="5">
        <v>1.0353000000000001</v>
      </c>
      <c r="C14" t="str">
        <f>[1]!b_info_carrydate(A14)</f>
        <v>2017-12-21</v>
      </c>
      <c r="D14" t="str">
        <f>[1]!b_info_maturitydate(A14)</f>
        <v>2024-12-21</v>
      </c>
      <c r="E14" s="6">
        <f>[1]!b_info_couponrate(A14)</f>
        <v>3.9</v>
      </c>
      <c r="F14">
        <f>[1]!b_info_interestfrequency(A14)</f>
        <v>1</v>
      </c>
      <c r="G14" s="6">
        <f ca="1">[1]!b_anal_net_cnbd(A14,$B$6,1)</f>
        <v>108.9164</v>
      </c>
      <c r="H14">
        <f ca="1">[1]!b_anal_dirty_cnbd(A14,$B$6,1)</f>
        <v>110.61069999999999</v>
      </c>
      <c r="I14">
        <f ca="1">+(D14-$B$5)/365</f>
        <v>4.5671232876712331</v>
      </c>
      <c r="J14">
        <f>IFERROR(MOD(($C$2-C14)/365,(1/F14)),0)</f>
        <v>0.73972602739726012</v>
      </c>
      <c r="K14">
        <f>E14*J14</f>
        <v>2.8849315068493144</v>
      </c>
      <c r="L14">
        <f>+IFERROR(INT(($C$2-C14)/365/(1/F14)),0)</f>
        <v>2</v>
      </c>
      <c r="M14">
        <f ca="1">+IFERROR(INT(($B$5-C14)/365/(1/F14)),0)</f>
        <v>2</v>
      </c>
      <c r="N14">
        <f ca="1">+IFERROR(-(M14-L14)*E14/F14,0)</f>
        <v>0</v>
      </c>
      <c r="O14">
        <f ca="1">+G14-B14*$B$2</f>
        <v>2.7360319999999803</v>
      </c>
      <c r="P14">
        <f t="shared" ref="P14:P45" ca="1" si="2">IFERROR(($B$2*B14+K14-H14+N14)/(H14-N14)/$B$8,0)</f>
        <v>-4.678539195691174E-2</v>
      </c>
      <c r="Q14">
        <f ca="1">+E14*$B$8-$B$7*H14*$B$8</f>
        <v>0.68620031375653978</v>
      </c>
      <c r="R14">
        <f ca="1">+O14-Q14</f>
        <v>2.0498316862434405</v>
      </c>
      <c r="S14">
        <f>IF(RIGHT(U14,2)="IB",P14,-1000)</f>
        <v>-1000</v>
      </c>
      <c r="T14">
        <f ca="1">RANK(S14,$S$14:$S$28,0)</f>
        <v>6</v>
      </c>
      <c r="U14" t="str">
        <f>+A14</f>
        <v>019582.SH</v>
      </c>
      <c r="V14">
        <f ca="1">+P14</f>
        <v>-4.678539195691174E-2</v>
      </c>
      <c r="W14">
        <f ca="1">IFERROR(((H14-N14)*EXP($B$7*$B$8)-K14)/B14,0)</f>
        <v>104.51585242313125</v>
      </c>
      <c r="X14">
        <f ca="1">R14</f>
        <v>2.0498316862434405</v>
      </c>
      <c r="Y14">
        <f ca="1">O14</f>
        <v>2.7360319999999803</v>
      </c>
    </row>
    <row r="15" spans="1:25" x14ac:dyDescent="0.15">
      <c r="A15" s="1" t="s">
        <v>77</v>
      </c>
      <c r="B15" s="5">
        <v>1.0318000000000001</v>
      </c>
      <c r="C15" t="str">
        <f>[1]!b_info_carrydate(A15)</f>
        <v>2018-03-08</v>
      </c>
      <c r="D15" t="str">
        <f>[1]!b_info_maturitydate(A15)</f>
        <v>2025-03-08</v>
      </c>
      <c r="E15" s="6">
        <f>[1]!b_info_couponrate(A15)</f>
        <v>3.77</v>
      </c>
      <c r="F15">
        <f>[1]!b_info_interestfrequency(A15)</f>
        <v>1</v>
      </c>
      <c r="G15" s="6">
        <f ca="1">[1]!b_anal_net_cnbd(A15,$B$6,1)</f>
        <v>107.5795</v>
      </c>
      <c r="H15">
        <f ca="1">[1]!b_anal_dirty_cnbd(A15,$B$6,1)</f>
        <v>108.4161</v>
      </c>
      <c r="I15">
        <f t="shared" ref="I15:I78" ca="1" si="3">+(D15-$B$5)/365</f>
        <v>4.7780821917808218</v>
      </c>
      <c r="J15">
        <f t="shared" ref="J15:J78" si="4">IFERROR(MOD(($C$2-C15)/365,(1/F15)),0)</f>
        <v>0.52876712328767139</v>
      </c>
      <c r="K15">
        <f t="shared" ref="K15:K78" si="5">E15*J15</f>
        <v>1.9934520547945211</v>
      </c>
      <c r="L15">
        <f t="shared" ref="L15:L78" si="6">+IFERROR(INT(($C$2-C15)/365/(1/F15)),0)</f>
        <v>2</v>
      </c>
      <c r="M15">
        <f t="shared" ref="M15:M78" ca="1" si="7">+IFERROR(INT(($B$5-C15)/365/(1/F15)),0)</f>
        <v>2</v>
      </c>
      <c r="N15">
        <f t="shared" ref="N15:N78" ca="1" si="8">+IFERROR(-(M15-L15)*E15/F15,0)</f>
        <v>0</v>
      </c>
      <c r="O15">
        <f t="shared" ref="O15:O78" ca="1" si="9">+G15-B15*$B$2</f>
        <v>1.7580919999999907</v>
      </c>
      <c r="P15">
        <f t="shared" ca="1" si="2"/>
        <v>-1.8570363829895593E-2</v>
      </c>
      <c r="Q15">
        <f t="shared" ref="Q15:Q78" ca="1" si="10">+E15*$B$8-$B$7*H15*$B$8</f>
        <v>0.65687134930714941</v>
      </c>
      <c r="R15">
        <f t="shared" ref="R15:R78" ca="1" si="11">+O15-Q15</f>
        <v>1.1012206506928413</v>
      </c>
      <c r="S15">
        <f t="shared" ref="S15:S78" si="12">IF(RIGHT(U15,2)="IB",P15,-1000)</f>
        <v>-1000</v>
      </c>
      <c r="T15">
        <f t="shared" ref="T15:T28" ca="1" si="13">RANK(S15,$S$14:$S$28,0)</f>
        <v>6</v>
      </c>
      <c r="U15" t="str">
        <f t="shared" ref="U15:U78" si="14">+A15</f>
        <v>019587.SH</v>
      </c>
      <c r="V15">
        <f t="shared" ref="V15:V78" ca="1" si="15">+P15</f>
        <v>-1.8570363829895593E-2</v>
      </c>
      <c r="W15">
        <f t="shared" ref="W15:W78" ca="1" si="16">IFERROR(((H15-N15)*EXP($B$7*$B$8)-K15)/B15,0)</f>
        <v>103.59820503138876</v>
      </c>
      <c r="X15">
        <f t="shared" ref="X15:X78" ca="1" si="17">R15</f>
        <v>1.1012206506928413</v>
      </c>
      <c r="Y15">
        <f t="shared" ref="Y15:Y78" ca="1" si="18">O15</f>
        <v>1.7580919999999907</v>
      </c>
    </row>
    <row r="16" spans="1:25" x14ac:dyDescent="0.15">
      <c r="A16" s="1" t="s">
        <v>110</v>
      </c>
      <c r="B16" s="5">
        <v>1.0265</v>
      </c>
      <c r="C16" t="str">
        <f>[1]!b_info_carrydate(A16)</f>
        <v>2018-06-07</v>
      </c>
      <c r="D16" t="str">
        <f>[1]!b_info_maturitydate(A16)</f>
        <v>2025-06-07</v>
      </c>
      <c r="E16" s="6">
        <f>[1]!b_info_couponrate(A16)</f>
        <v>3.61</v>
      </c>
      <c r="F16">
        <f>[1]!b_info_interestfrequency(A16)</f>
        <v>1</v>
      </c>
      <c r="G16" s="6">
        <f ca="1">[1]!b_anal_net_cnbd(A16,$B$6,1)</f>
        <v>107.04810000000001</v>
      </c>
      <c r="H16">
        <f ca="1">[1]!b_anal_dirty_cnbd(A16,$B$6,1)</f>
        <v>110.5595</v>
      </c>
      <c r="I16">
        <f t="shared" ca="1" si="3"/>
        <v>5.0273972602739727</v>
      </c>
      <c r="J16">
        <f t="shared" si="4"/>
        <v>0.27945205479452051</v>
      </c>
      <c r="K16">
        <f t="shared" si="5"/>
        <v>1.0088219178082189</v>
      </c>
      <c r="L16">
        <f t="shared" si="6"/>
        <v>2</v>
      </c>
      <c r="M16">
        <f t="shared" ca="1" si="7"/>
        <v>1</v>
      </c>
      <c r="N16">
        <f t="shared" ca="1" si="8"/>
        <v>3.61</v>
      </c>
      <c r="O16">
        <f t="shared" ca="1" si="9"/>
        <v>1.7702600000000075</v>
      </c>
      <c r="P16">
        <f t="shared" ca="1" si="2"/>
        <v>-2.0753677322886431E-2</v>
      </c>
      <c r="Q16">
        <f t="shared" ca="1" si="10"/>
        <v>0.59981904455451307</v>
      </c>
      <c r="R16">
        <f t="shared" ca="1" si="11"/>
        <v>1.1704409554454944</v>
      </c>
      <c r="S16">
        <f t="shared" si="12"/>
        <v>-1000</v>
      </c>
      <c r="T16">
        <f t="shared" ca="1" si="13"/>
        <v>6</v>
      </c>
      <c r="U16" t="str">
        <f t="shared" si="14"/>
        <v>019595.SH</v>
      </c>
      <c r="V16">
        <f t="shared" ca="1" si="15"/>
        <v>-2.0753677322886431E-2</v>
      </c>
      <c r="W16">
        <f t="shared" ca="1" si="16"/>
        <v>103.65737986225643</v>
      </c>
      <c r="X16">
        <f t="shared" ca="1" si="17"/>
        <v>1.1704409554454944</v>
      </c>
      <c r="Y16">
        <f t="shared" ca="1" si="18"/>
        <v>1.7702600000000075</v>
      </c>
    </row>
    <row r="17" spans="1:25" x14ac:dyDescent="0.15">
      <c r="A17" s="1" t="s">
        <v>91</v>
      </c>
      <c r="B17" s="5">
        <v>0.99770000000000003</v>
      </c>
      <c r="C17" t="str">
        <f>[1]!b_info_carrydate(A17)</f>
        <v>2019-10-17</v>
      </c>
      <c r="D17" t="str">
        <f>[1]!b_info_maturitydate(A17)</f>
        <v>2024-10-17</v>
      </c>
      <c r="E17" s="6">
        <f>[1]!b_info_couponrate(A17)</f>
        <v>2.94</v>
      </c>
      <c r="F17">
        <f>[1]!b_info_interestfrequency(A17)</f>
        <v>1</v>
      </c>
      <c r="G17" s="6">
        <f ca="1">[1]!b_anal_net_cnbd(A17,$B$6,1)</f>
        <v>103.1403</v>
      </c>
      <c r="H17">
        <f ca="1">[1]!b_anal_dirty_cnbd(A17,$B$6,1)</f>
        <v>104.9396</v>
      </c>
      <c r="I17">
        <f t="shared" ca="1" si="3"/>
        <v>4.3890410958904109</v>
      </c>
      <c r="J17">
        <f t="shared" si="4"/>
        <v>0.9178082191780822</v>
      </c>
      <c r="K17">
        <f t="shared" si="5"/>
        <v>2.6983561643835614</v>
      </c>
      <c r="L17">
        <f t="shared" si="6"/>
        <v>0</v>
      </c>
      <c r="M17">
        <f t="shared" ca="1" si="7"/>
        <v>0</v>
      </c>
      <c r="N17">
        <f t="shared" ca="1" si="8"/>
        <v>0</v>
      </c>
      <c r="O17">
        <f t="shared" ca="1" si="9"/>
        <v>0.8161879999999968</v>
      </c>
      <c r="P17">
        <f t="shared" ca="1" si="2"/>
        <v>2.6443240866801834E-3</v>
      </c>
      <c r="Q17">
        <f t="shared" ca="1" si="10"/>
        <v>0.42404627070009382</v>
      </c>
      <c r="R17">
        <f t="shared" ca="1" si="11"/>
        <v>0.39214172929990299</v>
      </c>
      <c r="S17">
        <f t="shared" si="12"/>
        <v>-1000</v>
      </c>
      <c r="T17">
        <f t="shared" ca="1" si="13"/>
        <v>6</v>
      </c>
      <c r="U17" t="str">
        <f t="shared" si="14"/>
        <v>019623.SH</v>
      </c>
      <c r="V17">
        <f t="shared" ca="1" si="15"/>
        <v>2.6443240866801834E-3</v>
      </c>
      <c r="W17">
        <f t="shared" ca="1" si="16"/>
        <v>102.93289900345101</v>
      </c>
      <c r="X17">
        <f t="shared" ca="1" si="17"/>
        <v>0.39214172929990299</v>
      </c>
      <c r="Y17">
        <f t="shared" ca="1" si="18"/>
        <v>0.8161879999999968</v>
      </c>
    </row>
    <row r="18" spans="1:25" x14ac:dyDescent="0.15">
      <c r="A18" s="1" t="s">
        <v>78</v>
      </c>
      <c r="B18" s="5">
        <v>0.95730000000000004</v>
      </c>
      <c r="C18" t="str">
        <f>[1]!b_info_carrydate(A18)</f>
        <v>2020-04-09</v>
      </c>
      <c r="D18" t="str">
        <f>[1]!b_info_maturitydate(A18)</f>
        <v>2025-04-09</v>
      </c>
      <c r="E18" s="6">
        <f>[1]!b_info_couponrate(A18)</f>
        <v>1.99</v>
      </c>
      <c r="F18">
        <f>[1]!b_info_interestfrequency(A18)</f>
        <v>1</v>
      </c>
      <c r="G18" s="6">
        <f ca="1">[1]!b_anal_net_cnbd(A18,$B$6,1)</f>
        <v>98.9024</v>
      </c>
      <c r="H18">
        <f ca="1">[1]!b_anal_dirty_cnbd(A18,$B$6,1)</f>
        <v>99.169499999999999</v>
      </c>
      <c r="I18">
        <f t="shared" ca="1" si="3"/>
        <v>4.8657534246575347</v>
      </c>
      <c r="J18">
        <f t="shared" si="4"/>
        <v>0.43835616438356162</v>
      </c>
      <c r="K18">
        <f t="shared" si="5"/>
        <v>0.87232876712328766</v>
      </c>
      <c r="L18">
        <f t="shared" si="6"/>
        <v>0</v>
      </c>
      <c r="M18">
        <f t="shared" ca="1" si="7"/>
        <v>0</v>
      </c>
      <c r="N18">
        <f t="shared" ca="1" si="8"/>
        <v>0</v>
      </c>
      <c r="O18">
        <f t="shared" ca="1" si="9"/>
        <v>0.72171199999999658</v>
      </c>
      <c r="P18">
        <f t="shared" ca="1" si="2"/>
        <v>-3.9332509704098715E-3</v>
      </c>
      <c r="Q18">
        <f ca="1">+E18*$B$8-$B$7*H18*$B$8</f>
        <v>0.16530676303452813</v>
      </c>
      <c r="R18">
        <f t="shared" ca="1" si="11"/>
        <v>0.5564052369654684</v>
      </c>
      <c r="S18">
        <f t="shared" si="12"/>
        <v>-1000</v>
      </c>
      <c r="T18">
        <f t="shared" ca="1" si="13"/>
        <v>6</v>
      </c>
      <c r="U18" t="str">
        <f t="shared" si="14"/>
        <v>019631.SH</v>
      </c>
      <c r="V18">
        <f t="shared" ca="1" si="15"/>
        <v>-3.9332509704098715E-3</v>
      </c>
      <c r="W18">
        <f t="shared" ca="1" si="16"/>
        <v>103.13075060176668</v>
      </c>
      <c r="X18">
        <f t="shared" ca="1" si="17"/>
        <v>0.5564052369654684</v>
      </c>
      <c r="Y18">
        <f t="shared" ca="1" si="18"/>
        <v>0.72171199999999658</v>
      </c>
    </row>
    <row r="19" spans="1:25" x14ac:dyDescent="0.15">
      <c r="A19" s="1" t="s">
        <v>111</v>
      </c>
      <c r="B19" s="5">
        <v>1.0353000000000001</v>
      </c>
      <c r="C19" t="str">
        <f>[1]!b_info_carrydate(A19)</f>
        <v>2017-12-21</v>
      </c>
      <c r="D19" t="str">
        <f>[1]!b_info_maturitydate(A19)</f>
        <v>2024-12-21</v>
      </c>
      <c r="E19" s="6">
        <f>[1]!b_info_couponrate(A19)</f>
        <v>3.9</v>
      </c>
      <c r="F19">
        <f>[1]!b_info_interestfrequency(A19)</f>
        <v>1</v>
      </c>
      <c r="G19" s="6">
        <f ca="1">[1]!b_anal_net_cnbd(A19,$B$6,1)</f>
        <v>108.9164</v>
      </c>
      <c r="H19">
        <f ca="1">[1]!b_anal_dirty_cnbd(A19,$B$6,1)</f>
        <v>110.61069999999999</v>
      </c>
      <c r="I19">
        <f t="shared" ca="1" si="3"/>
        <v>4.5671232876712331</v>
      </c>
      <c r="J19">
        <f t="shared" si="4"/>
        <v>0.73972602739726012</v>
      </c>
      <c r="K19">
        <f t="shared" si="5"/>
        <v>2.8849315068493144</v>
      </c>
      <c r="L19">
        <f t="shared" si="6"/>
        <v>2</v>
      </c>
      <c r="M19">
        <f t="shared" ca="1" si="7"/>
        <v>2</v>
      </c>
      <c r="N19">
        <f t="shared" ca="1" si="8"/>
        <v>0</v>
      </c>
      <c r="O19">
        <f t="shared" ca="1" si="9"/>
        <v>2.7360319999999803</v>
      </c>
      <c r="P19">
        <f t="shared" ca="1" si="2"/>
        <v>-4.678539195691174E-2</v>
      </c>
      <c r="Q19">
        <f t="shared" ca="1" si="10"/>
        <v>0.68620031375653978</v>
      </c>
      <c r="R19">
        <f t="shared" ca="1" si="11"/>
        <v>2.0498316862434405</v>
      </c>
      <c r="S19">
        <f t="shared" si="12"/>
        <v>-1000</v>
      </c>
      <c r="T19">
        <f t="shared" ca="1" si="13"/>
        <v>6</v>
      </c>
      <c r="U19" t="str">
        <f t="shared" si="14"/>
        <v>101727.SZ</v>
      </c>
      <c r="V19">
        <f t="shared" ca="1" si="15"/>
        <v>-4.678539195691174E-2</v>
      </c>
      <c r="W19">
        <f t="shared" ca="1" si="16"/>
        <v>104.51585242313125</v>
      </c>
      <c r="X19">
        <f t="shared" ca="1" si="17"/>
        <v>2.0498316862434405</v>
      </c>
      <c r="Y19">
        <f t="shared" ca="1" si="18"/>
        <v>2.7360319999999803</v>
      </c>
    </row>
    <row r="20" spans="1:25" x14ac:dyDescent="0.15">
      <c r="A20" s="1" t="s">
        <v>92</v>
      </c>
      <c r="B20" s="5">
        <v>1.0318000000000001</v>
      </c>
      <c r="C20" t="str">
        <f>[1]!b_info_carrydate(A20)</f>
        <v>2018-03-08</v>
      </c>
      <c r="D20" t="str">
        <f>[1]!b_info_maturitydate(A20)</f>
        <v>2025-03-08</v>
      </c>
      <c r="E20" s="6">
        <f>[1]!b_info_couponrate(A20)</f>
        <v>3.77</v>
      </c>
      <c r="F20">
        <f>[1]!b_info_interestfrequency(A20)</f>
        <v>1</v>
      </c>
      <c r="G20" s="6">
        <f ca="1">[1]!b_anal_net_cnbd(A20,$B$6,1)</f>
        <v>107.5795</v>
      </c>
      <c r="H20">
        <f ca="1">[1]!b_anal_dirty_cnbd(A20,$B$6,1)</f>
        <v>108.4161</v>
      </c>
      <c r="I20">
        <f t="shared" ca="1" si="3"/>
        <v>4.7780821917808218</v>
      </c>
      <c r="J20">
        <f t="shared" si="4"/>
        <v>0.52876712328767139</v>
      </c>
      <c r="K20">
        <f t="shared" si="5"/>
        <v>1.9934520547945211</v>
      </c>
      <c r="L20">
        <f t="shared" si="6"/>
        <v>2</v>
      </c>
      <c r="M20">
        <f t="shared" ca="1" si="7"/>
        <v>2</v>
      </c>
      <c r="N20">
        <f t="shared" ca="1" si="8"/>
        <v>0</v>
      </c>
      <c r="O20">
        <f t="shared" ca="1" si="9"/>
        <v>1.7580919999999907</v>
      </c>
      <c r="P20">
        <f t="shared" ca="1" si="2"/>
        <v>-1.8570363829895593E-2</v>
      </c>
      <c r="Q20">
        <f t="shared" ca="1" si="10"/>
        <v>0.65687134930714941</v>
      </c>
      <c r="R20">
        <f t="shared" ca="1" si="11"/>
        <v>1.1012206506928413</v>
      </c>
      <c r="S20">
        <f t="shared" si="12"/>
        <v>-1000</v>
      </c>
      <c r="T20">
        <f t="shared" ca="1" si="13"/>
        <v>6</v>
      </c>
      <c r="U20" t="str">
        <f t="shared" si="14"/>
        <v>101805.SZ</v>
      </c>
      <c r="V20">
        <f t="shared" ca="1" si="15"/>
        <v>-1.8570363829895593E-2</v>
      </c>
      <c r="W20">
        <f t="shared" ca="1" si="16"/>
        <v>103.59820503138876</v>
      </c>
      <c r="X20">
        <f t="shared" ca="1" si="17"/>
        <v>1.1012206506928413</v>
      </c>
      <c r="Y20">
        <f t="shared" ca="1" si="18"/>
        <v>1.7580919999999907</v>
      </c>
    </row>
    <row r="21" spans="1:25" x14ac:dyDescent="0.15">
      <c r="A21" s="1" t="s">
        <v>93</v>
      </c>
      <c r="B21" s="5">
        <v>1.0265</v>
      </c>
      <c r="C21" t="str">
        <f>[1]!b_info_carrydate(A21)</f>
        <v>2018-06-07</v>
      </c>
      <c r="D21" t="str">
        <f>[1]!b_info_maturitydate(A21)</f>
        <v>2025-06-07</v>
      </c>
      <c r="E21" s="6">
        <f>[1]!b_info_couponrate(A21)</f>
        <v>3.61</v>
      </c>
      <c r="F21">
        <f>[1]!b_info_interestfrequency(A21)</f>
        <v>1</v>
      </c>
      <c r="G21" s="6">
        <f ca="1">[1]!b_anal_net_cnbd(A21,$B$6,1)</f>
        <v>107.04810000000001</v>
      </c>
      <c r="H21">
        <f ca="1">[1]!b_anal_dirty_cnbd(A21,$B$6,1)</f>
        <v>110.5595</v>
      </c>
      <c r="I21">
        <f t="shared" ca="1" si="3"/>
        <v>5.0273972602739727</v>
      </c>
      <c r="J21">
        <f t="shared" si="4"/>
        <v>0.27945205479452051</v>
      </c>
      <c r="K21">
        <f t="shared" si="5"/>
        <v>1.0088219178082189</v>
      </c>
      <c r="L21">
        <f t="shared" si="6"/>
        <v>2</v>
      </c>
      <c r="M21">
        <f t="shared" ca="1" si="7"/>
        <v>1</v>
      </c>
      <c r="N21">
        <f t="shared" ca="1" si="8"/>
        <v>3.61</v>
      </c>
      <c r="O21">
        <f t="shared" ca="1" si="9"/>
        <v>1.7702600000000075</v>
      </c>
      <c r="P21">
        <f t="shared" ca="1" si="2"/>
        <v>-2.0753677322886431E-2</v>
      </c>
      <c r="Q21">
        <f t="shared" ca="1" si="10"/>
        <v>0.59981904455451307</v>
      </c>
      <c r="R21">
        <f t="shared" ca="1" si="11"/>
        <v>1.1704409554454944</v>
      </c>
      <c r="S21">
        <f t="shared" si="12"/>
        <v>-1000</v>
      </c>
      <c r="T21">
        <f t="shared" ca="1" si="13"/>
        <v>6</v>
      </c>
      <c r="U21" t="str">
        <f t="shared" si="14"/>
        <v>101813.SZ</v>
      </c>
      <c r="V21">
        <f t="shared" ca="1" si="15"/>
        <v>-2.0753677322886431E-2</v>
      </c>
      <c r="W21">
        <f t="shared" ca="1" si="16"/>
        <v>103.65737986225643</v>
      </c>
      <c r="X21">
        <f t="shared" ca="1" si="17"/>
        <v>1.1704409554454944</v>
      </c>
      <c r="Y21">
        <f t="shared" ca="1" si="18"/>
        <v>1.7702600000000075</v>
      </c>
    </row>
    <row r="22" spans="1:25" x14ac:dyDescent="0.15">
      <c r="A22" s="1" t="s">
        <v>79</v>
      </c>
      <c r="B22" s="5">
        <v>0.99770000000000003</v>
      </c>
      <c r="C22" t="str">
        <f>[1]!b_info_carrydate(A22)</f>
        <v>2019-10-17</v>
      </c>
      <c r="D22" t="str">
        <f>[1]!b_info_maturitydate(A22)</f>
        <v>2024-10-17</v>
      </c>
      <c r="E22" s="6">
        <f>[1]!b_info_couponrate(A22)</f>
        <v>2.94</v>
      </c>
      <c r="F22">
        <f>[1]!b_info_interestfrequency(A22)</f>
        <v>1</v>
      </c>
      <c r="G22" s="6">
        <f ca="1">[1]!b_anal_net_cnbd(A22,$B$6,1)</f>
        <v>103.1403</v>
      </c>
      <c r="H22">
        <f ca="1">[1]!b_anal_dirty_cnbd(A22,$B$6,1)</f>
        <v>104.9396</v>
      </c>
      <c r="I22">
        <f t="shared" ca="1" si="3"/>
        <v>4.3890410958904109</v>
      </c>
      <c r="J22">
        <f t="shared" si="4"/>
        <v>0.9178082191780822</v>
      </c>
      <c r="K22">
        <f t="shared" si="5"/>
        <v>2.6983561643835614</v>
      </c>
      <c r="L22">
        <f t="shared" si="6"/>
        <v>0</v>
      </c>
      <c r="M22">
        <f t="shared" ca="1" si="7"/>
        <v>0</v>
      </c>
      <c r="N22">
        <f t="shared" ca="1" si="8"/>
        <v>0</v>
      </c>
      <c r="O22">
        <f t="shared" ca="1" si="9"/>
        <v>0.8161879999999968</v>
      </c>
      <c r="P22">
        <f t="shared" ca="1" si="2"/>
        <v>2.6443240866801834E-3</v>
      </c>
      <c r="Q22">
        <f t="shared" ca="1" si="10"/>
        <v>0.42404627070009382</v>
      </c>
      <c r="R22">
        <f t="shared" ca="1" si="11"/>
        <v>0.39214172929990299</v>
      </c>
      <c r="S22">
        <f t="shared" si="12"/>
        <v>-1000</v>
      </c>
      <c r="T22">
        <f t="shared" ca="1" si="13"/>
        <v>6</v>
      </c>
      <c r="U22" t="str">
        <f t="shared" si="14"/>
        <v>101988.SZ</v>
      </c>
      <c r="V22">
        <f t="shared" ca="1" si="15"/>
        <v>2.6443240866801834E-3</v>
      </c>
      <c r="W22">
        <f t="shared" ca="1" si="16"/>
        <v>102.93289900345101</v>
      </c>
      <c r="X22">
        <f t="shared" ca="1" si="17"/>
        <v>0.39214172929990299</v>
      </c>
      <c r="Y22">
        <f t="shared" ca="1" si="18"/>
        <v>0.8161879999999968</v>
      </c>
    </row>
    <row r="23" spans="1:25" x14ac:dyDescent="0.15">
      <c r="A23" s="1" t="s">
        <v>80</v>
      </c>
      <c r="B23" s="5">
        <v>0.95730000000000004</v>
      </c>
      <c r="C23" t="str">
        <f>[1]!b_info_carrydate(A23)</f>
        <v>2020-04-09</v>
      </c>
      <c r="D23" t="str">
        <f>[1]!b_info_maturitydate(A23)</f>
        <v>2025-04-09</v>
      </c>
      <c r="E23" s="6">
        <f>[1]!b_info_couponrate(A23)</f>
        <v>1.99</v>
      </c>
      <c r="F23">
        <f>[1]!b_info_interestfrequency(A23)</f>
        <v>1</v>
      </c>
      <c r="G23" s="6">
        <f ca="1">[1]!b_anal_net_cnbd(A23,$B$6,1)</f>
        <v>98.9024</v>
      </c>
      <c r="H23">
        <f ca="1">[1]!b_anal_dirty_cnbd(A23,$B$6,1)</f>
        <v>99.169499999999999</v>
      </c>
      <c r="I23">
        <f t="shared" ca="1" si="3"/>
        <v>4.8657534246575347</v>
      </c>
      <c r="J23">
        <f t="shared" si="4"/>
        <v>0.43835616438356162</v>
      </c>
      <c r="K23">
        <f t="shared" si="5"/>
        <v>0.87232876712328766</v>
      </c>
      <c r="L23">
        <f t="shared" si="6"/>
        <v>0</v>
      </c>
      <c r="M23">
        <f t="shared" ca="1" si="7"/>
        <v>0</v>
      </c>
      <c r="N23">
        <f t="shared" ca="1" si="8"/>
        <v>0</v>
      </c>
      <c r="O23">
        <f t="shared" ca="1" si="9"/>
        <v>0.72171199999999658</v>
      </c>
      <c r="P23">
        <f t="shared" ca="1" si="2"/>
        <v>-3.9332509704098715E-3</v>
      </c>
      <c r="Q23">
        <f t="shared" ca="1" si="10"/>
        <v>0.16530676303452813</v>
      </c>
      <c r="R23">
        <f t="shared" ca="1" si="11"/>
        <v>0.5564052369654684</v>
      </c>
      <c r="S23">
        <f t="shared" si="12"/>
        <v>-1000</v>
      </c>
      <c r="T23">
        <f t="shared" ca="1" si="13"/>
        <v>6</v>
      </c>
      <c r="U23" t="str">
        <f t="shared" si="14"/>
        <v>102005.SZ</v>
      </c>
      <c r="V23">
        <f t="shared" ca="1" si="15"/>
        <v>-3.9332509704098715E-3</v>
      </c>
      <c r="W23">
        <f t="shared" ca="1" si="16"/>
        <v>103.13075060176668</v>
      </c>
      <c r="X23">
        <f t="shared" ca="1" si="17"/>
        <v>0.5564052369654684</v>
      </c>
      <c r="Y23">
        <f t="shared" ca="1" si="18"/>
        <v>0.72171199999999658</v>
      </c>
    </row>
    <row r="24" spans="1:25" x14ac:dyDescent="0.15">
      <c r="A24" s="1" t="s">
        <v>94</v>
      </c>
      <c r="B24" s="5">
        <v>1.0353000000000001</v>
      </c>
      <c r="C24" t="str">
        <f>[1]!b_info_carrydate(A24)</f>
        <v>2017-12-21</v>
      </c>
      <c r="D24" t="str">
        <f>[1]!b_info_maturitydate(A24)</f>
        <v>2024-12-21</v>
      </c>
      <c r="E24" s="6">
        <f>[1]!b_info_couponrate(A24)</f>
        <v>3.9</v>
      </c>
      <c r="F24">
        <f>[1]!b_info_interestfrequency(A24)</f>
        <v>1</v>
      </c>
      <c r="G24" s="6">
        <f ca="1">[1]!b_anal_net_cnbd(A24,$B$6,1)</f>
        <v>108.9164</v>
      </c>
      <c r="H24">
        <f ca="1">[1]!b_anal_dirty_cnbd(A24,$B$6,1)</f>
        <v>110.61069999999999</v>
      </c>
      <c r="I24">
        <f t="shared" ca="1" si="3"/>
        <v>4.5671232876712331</v>
      </c>
      <c r="J24">
        <f t="shared" si="4"/>
        <v>0.73972602739726012</v>
      </c>
      <c r="K24">
        <f t="shared" si="5"/>
        <v>2.8849315068493144</v>
      </c>
      <c r="L24">
        <f t="shared" si="6"/>
        <v>2</v>
      </c>
      <c r="M24">
        <f t="shared" ca="1" si="7"/>
        <v>2</v>
      </c>
      <c r="N24">
        <f t="shared" ca="1" si="8"/>
        <v>0</v>
      </c>
      <c r="O24">
        <f t="shared" ca="1" si="9"/>
        <v>2.7360319999999803</v>
      </c>
      <c r="P24">
        <f t="shared" ca="1" si="2"/>
        <v>-4.678539195691174E-2</v>
      </c>
      <c r="Q24">
        <f t="shared" ca="1" si="10"/>
        <v>0.68620031375653978</v>
      </c>
      <c r="R24">
        <f t="shared" ca="1" si="11"/>
        <v>2.0498316862434405</v>
      </c>
      <c r="S24">
        <f t="shared" ca="1" si="12"/>
        <v>-4.678539195691174E-2</v>
      </c>
      <c r="T24">
        <f t="shared" ca="1" si="13"/>
        <v>5</v>
      </c>
      <c r="U24" t="str">
        <f t="shared" si="14"/>
        <v>170027.IB</v>
      </c>
      <c r="V24">
        <f t="shared" ca="1" si="15"/>
        <v>-4.678539195691174E-2</v>
      </c>
      <c r="W24">
        <f t="shared" ca="1" si="16"/>
        <v>104.51585242313125</v>
      </c>
      <c r="X24">
        <f t="shared" ca="1" si="17"/>
        <v>2.0498316862434405</v>
      </c>
      <c r="Y24">
        <f t="shared" ca="1" si="18"/>
        <v>2.7360319999999803</v>
      </c>
    </row>
    <row r="25" spans="1:25" x14ac:dyDescent="0.15">
      <c r="A25" s="1" t="s">
        <v>112</v>
      </c>
      <c r="B25" s="5">
        <v>1.0318000000000001</v>
      </c>
      <c r="C25" t="str">
        <f>[1]!b_info_carrydate(A25)</f>
        <v>2018-03-08</v>
      </c>
      <c r="D25" t="str">
        <f>[1]!b_info_maturitydate(A25)</f>
        <v>2025-03-08</v>
      </c>
      <c r="E25" s="6">
        <f>[1]!b_info_couponrate(A25)</f>
        <v>3.77</v>
      </c>
      <c r="F25">
        <f>[1]!b_info_interestfrequency(A25)</f>
        <v>1</v>
      </c>
      <c r="G25" s="6">
        <f ca="1">[1]!b_anal_net_cnbd(A25,$B$6,1)</f>
        <v>107.5795</v>
      </c>
      <c r="H25">
        <f ca="1">[1]!b_anal_dirty_cnbd(A25,$B$6,1)</f>
        <v>108.4161</v>
      </c>
      <c r="I25">
        <f t="shared" ca="1" si="3"/>
        <v>4.7780821917808218</v>
      </c>
      <c r="J25">
        <f t="shared" si="4"/>
        <v>0.52876712328767139</v>
      </c>
      <c r="K25">
        <f t="shared" si="5"/>
        <v>1.9934520547945211</v>
      </c>
      <c r="L25">
        <f t="shared" si="6"/>
        <v>2</v>
      </c>
      <c r="M25">
        <f t="shared" ca="1" si="7"/>
        <v>2</v>
      </c>
      <c r="N25">
        <f t="shared" ca="1" si="8"/>
        <v>0</v>
      </c>
      <c r="O25">
        <f t="shared" ca="1" si="9"/>
        <v>1.7580919999999907</v>
      </c>
      <c r="P25">
        <f t="shared" ca="1" si="2"/>
        <v>-1.8570363829895593E-2</v>
      </c>
      <c r="Q25">
        <f t="shared" ca="1" si="10"/>
        <v>0.65687134930714941</v>
      </c>
      <c r="R25">
        <f t="shared" ca="1" si="11"/>
        <v>1.1012206506928413</v>
      </c>
      <c r="S25">
        <f t="shared" ca="1" si="12"/>
        <v>-1.8570363829895593E-2</v>
      </c>
      <c r="T25">
        <f t="shared" ca="1" si="13"/>
        <v>3</v>
      </c>
      <c r="U25" t="str">
        <f t="shared" si="14"/>
        <v>180005.IB</v>
      </c>
      <c r="V25">
        <f t="shared" ca="1" si="15"/>
        <v>-1.8570363829895593E-2</v>
      </c>
      <c r="W25">
        <f t="shared" ca="1" si="16"/>
        <v>103.59820503138876</v>
      </c>
      <c r="X25">
        <f t="shared" ca="1" si="17"/>
        <v>1.1012206506928413</v>
      </c>
      <c r="Y25">
        <f t="shared" ca="1" si="18"/>
        <v>1.7580919999999907</v>
      </c>
    </row>
    <row r="26" spans="1:25" x14ac:dyDescent="0.15">
      <c r="A26" s="1" t="s">
        <v>113</v>
      </c>
      <c r="B26" s="5">
        <v>1.0265</v>
      </c>
      <c r="C26" t="str">
        <f>[1]!b_info_carrydate(A26)</f>
        <v>2018-06-07</v>
      </c>
      <c r="D26" t="str">
        <f>[1]!b_info_maturitydate(A26)</f>
        <v>2025-06-07</v>
      </c>
      <c r="E26" s="6">
        <f>[1]!b_info_couponrate(A26)</f>
        <v>3.61</v>
      </c>
      <c r="F26">
        <f>[1]!b_info_interestfrequency(A26)</f>
        <v>1</v>
      </c>
      <c r="G26" s="6">
        <f ca="1">[1]!b_anal_net_cnbd(A26,$B$6,1)</f>
        <v>107.04810000000001</v>
      </c>
      <c r="H26">
        <f ca="1">[1]!b_anal_dirty_cnbd(A26,$B$6,1)</f>
        <v>110.5595</v>
      </c>
      <c r="I26">
        <f t="shared" ca="1" si="3"/>
        <v>5.0273972602739727</v>
      </c>
      <c r="J26">
        <f t="shared" si="4"/>
        <v>0.27945205479452051</v>
      </c>
      <c r="K26">
        <f t="shared" si="5"/>
        <v>1.0088219178082189</v>
      </c>
      <c r="L26">
        <f t="shared" si="6"/>
        <v>2</v>
      </c>
      <c r="M26">
        <f t="shared" ca="1" si="7"/>
        <v>1</v>
      </c>
      <c r="N26">
        <f t="shared" ca="1" si="8"/>
        <v>3.61</v>
      </c>
      <c r="O26">
        <f t="shared" ca="1" si="9"/>
        <v>1.7702600000000075</v>
      </c>
      <c r="P26">
        <f t="shared" ca="1" si="2"/>
        <v>-2.0753677322886431E-2</v>
      </c>
      <c r="Q26">
        <f t="shared" ca="1" si="10"/>
        <v>0.59981904455451307</v>
      </c>
      <c r="R26">
        <f t="shared" ca="1" si="11"/>
        <v>1.1704409554454944</v>
      </c>
      <c r="S26">
        <f t="shared" ca="1" si="12"/>
        <v>-2.0753677322886431E-2</v>
      </c>
      <c r="T26">
        <f t="shared" ca="1" si="13"/>
        <v>4</v>
      </c>
      <c r="U26" t="str">
        <f t="shared" si="14"/>
        <v>180013.IB</v>
      </c>
      <c r="V26">
        <f t="shared" ca="1" si="15"/>
        <v>-2.0753677322886431E-2</v>
      </c>
      <c r="W26">
        <f t="shared" ca="1" si="16"/>
        <v>103.65737986225643</v>
      </c>
      <c r="X26">
        <f t="shared" ca="1" si="17"/>
        <v>1.1704409554454944</v>
      </c>
      <c r="Y26">
        <f t="shared" ca="1" si="18"/>
        <v>1.7702600000000075</v>
      </c>
    </row>
    <row r="27" spans="1:25" x14ac:dyDescent="0.15">
      <c r="A27" s="1" t="s">
        <v>81</v>
      </c>
      <c r="B27" s="5">
        <v>0.99770000000000003</v>
      </c>
      <c r="C27" t="str">
        <f>[1]!b_info_carrydate(A27)</f>
        <v>2019-10-17</v>
      </c>
      <c r="D27" t="str">
        <f>[1]!b_info_maturitydate(A27)</f>
        <v>2024-10-17</v>
      </c>
      <c r="E27" s="6">
        <f>[1]!b_info_couponrate(A27)</f>
        <v>2.94</v>
      </c>
      <c r="F27">
        <f>[1]!b_info_interestfrequency(A27)</f>
        <v>1</v>
      </c>
      <c r="G27" s="6">
        <f ca="1">[1]!b_anal_net_cnbd(A27,$B$6,1)</f>
        <v>103.1403</v>
      </c>
      <c r="H27">
        <f ca="1">[1]!b_anal_dirty_cnbd(A27,$B$6,1)</f>
        <v>104.9396</v>
      </c>
      <c r="I27">
        <f t="shared" ca="1" si="3"/>
        <v>4.3890410958904109</v>
      </c>
      <c r="J27">
        <f t="shared" si="4"/>
        <v>0.9178082191780822</v>
      </c>
      <c r="K27">
        <f t="shared" si="5"/>
        <v>2.6983561643835614</v>
      </c>
      <c r="L27">
        <f t="shared" si="6"/>
        <v>0</v>
      </c>
      <c r="M27">
        <f t="shared" ca="1" si="7"/>
        <v>0</v>
      </c>
      <c r="N27">
        <f t="shared" ca="1" si="8"/>
        <v>0</v>
      </c>
      <c r="O27">
        <f t="shared" ca="1" si="9"/>
        <v>0.8161879999999968</v>
      </c>
      <c r="P27">
        <f t="shared" ca="1" si="2"/>
        <v>2.6443240866801834E-3</v>
      </c>
      <c r="Q27">
        <f t="shared" ca="1" si="10"/>
        <v>0.42404627070009382</v>
      </c>
      <c r="R27">
        <f t="shared" ca="1" si="11"/>
        <v>0.39214172929990299</v>
      </c>
      <c r="S27">
        <f t="shared" ca="1" si="12"/>
        <v>2.6443240866801834E-3</v>
      </c>
      <c r="T27">
        <f t="shared" ca="1" si="13"/>
        <v>1</v>
      </c>
      <c r="U27" t="str">
        <f t="shared" si="14"/>
        <v>190013.IB</v>
      </c>
      <c r="V27">
        <f t="shared" ca="1" si="15"/>
        <v>2.6443240866801834E-3</v>
      </c>
      <c r="W27">
        <f t="shared" ca="1" si="16"/>
        <v>102.93289900345101</v>
      </c>
      <c r="X27">
        <f t="shared" ca="1" si="17"/>
        <v>0.39214172929990299</v>
      </c>
      <c r="Y27">
        <f t="shared" ca="1" si="18"/>
        <v>0.8161879999999968</v>
      </c>
    </row>
    <row r="28" spans="1:25" x14ac:dyDescent="0.15">
      <c r="A28" s="1" t="s">
        <v>95</v>
      </c>
      <c r="B28" s="5">
        <v>0.95730000000000004</v>
      </c>
      <c r="C28" t="str">
        <f>[1]!b_info_carrydate(A28)</f>
        <v>2020-04-09</v>
      </c>
      <c r="D28" t="str">
        <f>[1]!b_info_maturitydate(A28)</f>
        <v>2025-04-09</v>
      </c>
      <c r="E28" s="6">
        <f>[1]!b_info_couponrate(A28)</f>
        <v>1.99</v>
      </c>
      <c r="F28">
        <f>[1]!b_info_interestfrequency(A28)</f>
        <v>1</v>
      </c>
      <c r="G28" s="6">
        <f ca="1">[1]!b_anal_net_cnbd(A28,$B$6,1)</f>
        <v>98.9024</v>
      </c>
      <c r="H28">
        <f ca="1">[1]!b_anal_dirty_cnbd(A28,$B$6,1)</f>
        <v>99.169499999999999</v>
      </c>
      <c r="I28">
        <f t="shared" ca="1" si="3"/>
        <v>4.8657534246575347</v>
      </c>
      <c r="J28">
        <f t="shared" si="4"/>
        <v>0.43835616438356162</v>
      </c>
      <c r="K28">
        <f t="shared" si="5"/>
        <v>0.87232876712328766</v>
      </c>
      <c r="L28">
        <f t="shared" si="6"/>
        <v>0</v>
      </c>
      <c r="M28">
        <f t="shared" ca="1" si="7"/>
        <v>0</v>
      </c>
      <c r="N28">
        <f t="shared" ca="1" si="8"/>
        <v>0</v>
      </c>
      <c r="O28">
        <f t="shared" ca="1" si="9"/>
        <v>0.72171199999999658</v>
      </c>
      <c r="P28">
        <f t="shared" ca="1" si="2"/>
        <v>-3.9332509704098715E-3</v>
      </c>
      <c r="Q28">
        <f t="shared" ca="1" si="10"/>
        <v>0.16530676303452813</v>
      </c>
      <c r="R28">
        <f t="shared" ca="1" si="11"/>
        <v>0.5564052369654684</v>
      </c>
      <c r="S28">
        <f t="shared" ca="1" si="12"/>
        <v>-3.9332509704098715E-3</v>
      </c>
      <c r="T28">
        <f t="shared" ca="1" si="13"/>
        <v>2</v>
      </c>
      <c r="U28" t="str">
        <f t="shared" si="14"/>
        <v>200005.IB</v>
      </c>
      <c r="V28">
        <f t="shared" ca="1" si="15"/>
        <v>-3.9332509704098715E-3</v>
      </c>
      <c r="W28">
        <f t="shared" ca="1" si="16"/>
        <v>103.13075060176668</v>
      </c>
      <c r="X28">
        <f t="shared" ca="1" si="17"/>
        <v>0.5564052369654684</v>
      </c>
      <c r="Y28">
        <f t="shared" ca="1" si="18"/>
        <v>0.72171199999999658</v>
      </c>
    </row>
    <row r="29" spans="1:25" x14ac:dyDescent="0.15">
      <c r="C29">
        <f>[1]!b_info_carrydate(A29)</f>
        <v>0</v>
      </c>
      <c r="D29">
        <f>[1]!b_info_maturitydate(A29)</f>
        <v>0</v>
      </c>
      <c r="E29" s="6">
        <f>[1]!b_info_couponrate(A29)</f>
        <v>0</v>
      </c>
      <c r="F29">
        <f>[1]!b_info_interestfrequency(A29)</f>
        <v>0</v>
      </c>
      <c r="G29" s="6">
        <f ca="1">[1]!b_anal_net_cnbd(A29,$B$6,1)</f>
        <v>0</v>
      </c>
      <c r="H29">
        <f ca="1">[1]!b_anal_dirty_cnbd(A29,$B$6,1)</f>
        <v>0</v>
      </c>
      <c r="I29">
        <f t="shared" ca="1" si="3"/>
        <v>-120.49315068493151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ca="1" si="7"/>
        <v>0</v>
      </c>
      <c r="N29">
        <f t="shared" ca="1" si="8"/>
        <v>0</v>
      </c>
      <c r="O29">
        <f t="shared" ca="1" si="9"/>
        <v>0</v>
      </c>
      <c r="P29">
        <f t="shared" ca="1" si="2"/>
        <v>0</v>
      </c>
      <c r="Q29">
        <f t="shared" ca="1" si="10"/>
        <v>0</v>
      </c>
      <c r="R29">
        <f t="shared" ca="1" si="11"/>
        <v>0</v>
      </c>
      <c r="S29">
        <f t="shared" si="12"/>
        <v>-1000</v>
      </c>
      <c r="U29">
        <f t="shared" si="14"/>
        <v>0</v>
      </c>
      <c r="V29">
        <f t="shared" ca="1" si="15"/>
        <v>0</v>
      </c>
      <c r="W29">
        <f t="shared" ca="1" si="16"/>
        <v>0</v>
      </c>
      <c r="X29">
        <f t="shared" ca="1" si="17"/>
        <v>0</v>
      </c>
      <c r="Y29">
        <f t="shared" ca="1" si="18"/>
        <v>0</v>
      </c>
    </row>
    <row r="30" spans="1:25" x14ac:dyDescent="0.15">
      <c r="C30">
        <f>[1]!b_info_carrydate(A30)</f>
        <v>0</v>
      </c>
      <c r="D30">
        <f>[1]!b_info_maturitydate(A30)</f>
        <v>0</v>
      </c>
      <c r="E30" s="6">
        <f>[1]!b_info_couponrate(A30)</f>
        <v>0</v>
      </c>
      <c r="F30">
        <f>[1]!b_info_interestfrequency(A30)</f>
        <v>0</v>
      </c>
      <c r="G30" s="6">
        <f ca="1">[1]!b_anal_net_cnbd(A30,$B$6,1)</f>
        <v>0</v>
      </c>
      <c r="H30">
        <f ca="1">[1]!b_anal_dirty_cnbd(A30,$B$6,1)</f>
        <v>0</v>
      </c>
      <c r="I30">
        <f t="shared" ca="1" si="3"/>
        <v>-120.49315068493151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ca="1" si="7"/>
        <v>0</v>
      </c>
      <c r="N30">
        <f t="shared" ca="1" si="8"/>
        <v>0</v>
      </c>
      <c r="O30">
        <f t="shared" ca="1" si="9"/>
        <v>0</v>
      </c>
      <c r="P30">
        <f t="shared" ca="1" si="2"/>
        <v>0</v>
      </c>
      <c r="Q30">
        <f t="shared" ca="1" si="10"/>
        <v>0</v>
      </c>
      <c r="R30">
        <f t="shared" ca="1" si="11"/>
        <v>0</v>
      </c>
      <c r="S30">
        <f t="shared" si="12"/>
        <v>-1000</v>
      </c>
      <c r="U30">
        <f t="shared" si="14"/>
        <v>0</v>
      </c>
      <c r="V30">
        <f t="shared" ca="1" si="15"/>
        <v>0</v>
      </c>
      <c r="W30">
        <f t="shared" ca="1" si="16"/>
        <v>0</v>
      </c>
      <c r="X30">
        <f t="shared" ca="1" si="17"/>
        <v>0</v>
      </c>
      <c r="Y30">
        <f t="shared" ca="1" si="18"/>
        <v>0</v>
      </c>
    </row>
    <row r="31" spans="1:25" x14ac:dyDescent="0.15">
      <c r="C31">
        <f>[1]!b_info_carrydate(A31)</f>
        <v>0</v>
      </c>
      <c r="D31">
        <f>[1]!b_info_maturitydate(A31)</f>
        <v>0</v>
      </c>
      <c r="E31" s="6">
        <f>[1]!b_info_couponrate(A31)</f>
        <v>0</v>
      </c>
      <c r="F31">
        <f>[1]!b_info_interestfrequency(A31)</f>
        <v>0</v>
      </c>
      <c r="G31" s="6">
        <f ca="1">[1]!b_anal_net_cnbd(A31,$B$6,1)</f>
        <v>0</v>
      </c>
      <c r="H31">
        <f ca="1">[1]!b_anal_dirty_cnbd(A31,$B$6,1)</f>
        <v>0</v>
      </c>
      <c r="I31">
        <f t="shared" ca="1" si="3"/>
        <v>-120.49315068493151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ca="1" si="7"/>
        <v>0</v>
      </c>
      <c r="N31">
        <f t="shared" ca="1" si="8"/>
        <v>0</v>
      </c>
      <c r="O31">
        <f t="shared" ca="1" si="9"/>
        <v>0</v>
      </c>
      <c r="P31">
        <f t="shared" ca="1" si="2"/>
        <v>0</v>
      </c>
      <c r="Q31">
        <f t="shared" ca="1" si="10"/>
        <v>0</v>
      </c>
      <c r="R31">
        <f t="shared" ca="1" si="11"/>
        <v>0</v>
      </c>
      <c r="S31">
        <f t="shared" si="12"/>
        <v>-1000</v>
      </c>
      <c r="U31">
        <f t="shared" si="14"/>
        <v>0</v>
      </c>
      <c r="V31">
        <f t="shared" ca="1" si="15"/>
        <v>0</v>
      </c>
      <c r="W31">
        <f t="shared" ca="1" si="16"/>
        <v>0</v>
      </c>
      <c r="X31">
        <f t="shared" ca="1" si="17"/>
        <v>0</v>
      </c>
      <c r="Y31">
        <f t="shared" ca="1" si="18"/>
        <v>0</v>
      </c>
    </row>
    <row r="32" spans="1:25" x14ac:dyDescent="0.15">
      <c r="C32">
        <f>[1]!b_info_carrydate(A32)</f>
        <v>0</v>
      </c>
      <c r="D32">
        <f>[1]!b_info_maturitydate(A32)</f>
        <v>0</v>
      </c>
      <c r="E32" s="6">
        <f>[1]!b_info_couponrate(A32)</f>
        <v>0</v>
      </c>
      <c r="F32">
        <f>[1]!b_info_interestfrequency(A32)</f>
        <v>0</v>
      </c>
      <c r="G32" s="6">
        <f ca="1">[1]!b_anal_net_cnbd(A32,$B$6,1)</f>
        <v>0</v>
      </c>
      <c r="H32">
        <f ca="1">[1]!b_anal_dirty_cnbd(A32,$B$6,1)</f>
        <v>0</v>
      </c>
      <c r="I32">
        <f t="shared" ca="1" si="3"/>
        <v>-120.49315068493151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ca="1" si="7"/>
        <v>0</v>
      </c>
      <c r="N32">
        <f t="shared" ca="1" si="8"/>
        <v>0</v>
      </c>
      <c r="O32">
        <f t="shared" ca="1" si="9"/>
        <v>0</v>
      </c>
      <c r="P32">
        <f t="shared" ca="1" si="2"/>
        <v>0</v>
      </c>
      <c r="Q32">
        <f t="shared" ca="1" si="10"/>
        <v>0</v>
      </c>
      <c r="R32">
        <f t="shared" ca="1" si="11"/>
        <v>0</v>
      </c>
      <c r="S32">
        <f t="shared" si="12"/>
        <v>-1000</v>
      </c>
      <c r="U32">
        <f t="shared" si="14"/>
        <v>0</v>
      </c>
      <c r="V32">
        <f t="shared" ca="1" si="15"/>
        <v>0</v>
      </c>
      <c r="W32">
        <f t="shared" ca="1" si="16"/>
        <v>0</v>
      </c>
      <c r="X32">
        <f t="shared" ca="1" si="17"/>
        <v>0</v>
      </c>
      <c r="Y32">
        <f t="shared" ca="1" si="18"/>
        <v>0</v>
      </c>
    </row>
    <row r="33" spans="3:25" x14ac:dyDescent="0.15">
      <c r="C33">
        <f>[1]!b_info_carrydate(A33)</f>
        <v>0</v>
      </c>
      <c r="D33">
        <f>[1]!b_info_maturitydate(A33)</f>
        <v>0</v>
      </c>
      <c r="E33" s="6">
        <f>[1]!b_info_couponrate(A33)</f>
        <v>0</v>
      </c>
      <c r="F33">
        <f>[1]!b_info_interestfrequency(A33)</f>
        <v>0</v>
      </c>
      <c r="G33" s="6">
        <f ca="1">[1]!b_anal_net_cnbd(A33,$B$6,1)</f>
        <v>0</v>
      </c>
      <c r="H33">
        <f ca="1">[1]!b_anal_dirty_cnbd(A33,$B$6,1)</f>
        <v>0</v>
      </c>
      <c r="I33">
        <f t="shared" ca="1" si="3"/>
        <v>-120.49315068493151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ca="1" si="7"/>
        <v>0</v>
      </c>
      <c r="N33">
        <f t="shared" ca="1" si="8"/>
        <v>0</v>
      </c>
      <c r="O33">
        <f t="shared" ca="1" si="9"/>
        <v>0</v>
      </c>
      <c r="P33">
        <f t="shared" ca="1" si="2"/>
        <v>0</v>
      </c>
      <c r="Q33">
        <f t="shared" ca="1" si="10"/>
        <v>0</v>
      </c>
      <c r="R33">
        <f t="shared" ca="1" si="11"/>
        <v>0</v>
      </c>
      <c r="S33">
        <f t="shared" si="12"/>
        <v>-1000</v>
      </c>
      <c r="U33">
        <f t="shared" si="14"/>
        <v>0</v>
      </c>
      <c r="V33">
        <f t="shared" ca="1" si="15"/>
        <v>0</v>
      </c>
      <c r="W33">
        <f t="shared" ca="1" si="16"/>
        <v>0</v>
      </c>
      <c r="X33">
        <f t="shared" ca="1" si="17"/>
        <v>0</v>
      </c>
      <c r="Y33">
        <f t="shared" ca="1" si="18"/>
        <v>0</v>
      </c>
    </row>
    <row r="34" spans="3:25" x14ac:dyDescent="0.15">
      <c r="C34">
        <f>[1]!b_info_carrydate(A34)</f>
        <v>0</v>
      </c>
      <c r="D34">
        <f>[1]!b_info_maturitydate(A34)</f>
        <v>0</v>
      </c>
      <c r="E34" s="6">
        <f>[1]!b_info_couponrate(A34)</f>
        <v>0</v>
      </c>
      <c r="F34">
        <f>[1]!b_info_interestfrequency(A34)</f>
        <v>0</v>
      </c>
      <c r="G34" s="6">
        <f ca="1">[1]!b_anal_net_cnbd(A34,$B$6,1)</f>
        <v>0</v>
      </c>
      <c r="H34">
        <f ca="1">[1]!b_anal_dirty_cnbd(A34,$B$6,1)</f>
        <v>0</v>
      </c>
      <c r="I34">
        <f t="shared" ca="1" si="3"/>
        <v>-120.49315068493151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ca="1" si="7"/>
        <v>0</v>
      </c>
      <c r="N34">
        <f t="shared" ca="1" si="8"/>
        <v>0</v>
      </c>
      <c r="O34">
        <f t="shared" ca="1" si="9"/>
        <v>0</v>
      </c>
      <c r="P34">
        <f t="shared" ca="1" si="2"/>
        <v>0</v>
      </c>
      <c r="Q34">
        <f t="shared" ca="1" si="10"/>
        <v>0</v>
      </c>
      <c r="R34">
        <f t="shared" ca="1" si="11"/>
        <v>0</v>
      </c>
      <c r="S34">
        <f t="shared" si="12"/>
        <v>-1000</v>
      </c>
      <c r="U34">
        <f t="shared" si="14"/>
        <v>0</v>
      </c>
      <c r="V34">
        <f t="shared" ca="1" si="15"/>
        <v>0</v>
      </c>
      <c r="W34">
        <f t="shared" ca="1" si="16"/>
        <v>0</v>
      </c>
      <c r="X34">
        <f t="shared" ca="1" si="17"/>
        <v>0</v>
      </c>
      <c r="Y34">
        <f t="shared" ca="1" si="18"/>
        <v>0</v>
      </c>
    </row>
    <row r="35" spans="3:25" x14ac:dyDescent="0.15">
      <c r="C35">
        <f>[1]!b_info_carrydate(A35)</f>
        <v>0</v>
      </c>
      <c r="D35">
        <f>[1]!b_info_maturitydate(A35)</f>
        <v>0</v>
      </c>
      <c r="E35" s="6">
        <f>[1]!b_info_couponrate(A35)</f>
        <v>0</v>
      </c>
      <c r="F35">
        <f>[1]!b_info_interestfrequency(A35)</f>
        <v>0</v>
      </c>
      <c r="G35" s="6">
        <f ca="1">[1]!b_anal_net_cnbd(A35,$B$6,1)</f>
        <v>0</v>
      </c>
      <c r="H35">
        <f ca="1">[1]!b_anal_dirty_cnbd(A35,$B$6,1)</f>
        <v>0</v>
      </c>
      <c r="I35">
        <f t="shared" ca="1" si="3"/>
        <v>-120.49315068493151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ca="1" si="7"/>
        <v>0</v>
      </c>
      <c r="N35">
        <f t="shared" ca="1" si="8"/>
        <v>0</v>
      </c>
      <c r="O35">
        <f t="shared" ca="1" si="9"/>
        <v>0</v>
      </c>
      <c r="P35">
        <f t="shared" ca="1" si="2"/>
        <v>0</v>
      </c>
      <c r="Q35">
        <f t="shared" ca="1" si="10"/>
        <v>0</v>
      </c>
      <c r="R35">
        <f t="shared" ca="1" si="11"/>
        <v>0</v>
      </c>
      <c r="S35">
        <f t="shared" si="12"/>
        <v>-1000</v>
      </c>
      <c r="U35">
        <f t="shared" si="14"/>
        <v>0</v>
      </c>
      <c r="V35">
        <f t="shared" ca="1" si="15"/>
        <v>0</v>
      </c>
      <c r="W35">
        <f t="shared" ca="1" si="16"/>
        <v>0</v>
      </c>
      <c r="X35">
        <f t="shared" ca="1" si="17"/>
        <v>0</v>
      </c>
      <c r="Y35">
        <f t="shared" ca="1" si="18"/>
        <v>0</v>
      </c>
    </row>
    <row r="36" spans="3:25" x14ac:dyDescent="0.15">
      <c r="C36">
        <f>[1]!b_info_carrydate(A36)</f>
        <v>0</v>
      </c>
      <c r="D36">
        <f>[1]!b_info_maturitydate(A36)</f>
        <v>0</v>
      </c>
      <c r="E36" s="6">
        <f>[1]!b_info_couponrate(A36)</f>
        <v>0</v>
      </c>
      <c r="F36">
        <f>[1]!b_info_interestfrequency(A36)</f>
        <v>0</v>
      </c>
      <c r="G36" s="6">
        <f ca="1">[1]!b_anal_net_cnbd(A36,$B$6,1)</f>
        <v>0</v>
      </c>
      <c r="H36">
        <f ca="1">[1]!b_anal_dirty_cnbd(A36,$B$6,1)</f>
        <v>0</v>
      </c>
      <c r="I36">
        <f t="shared" ca="1" si="3"/>
        <v>-120.49315068493151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ca="1" si="7"/>
        <v>0</v>
      </c>
      <c r="N36">
        <f t="shared" ca="1" si="8"/>
        <v>0</v>
      </c>
      <c r="O36">
        <f t="shared" ca="1" si="9"/>
        <v>0</v>
      </c>
      <c r="P36">
        <f t="shared" ca="1" si="2"/>
        <v>0</v>
      </c>
      <c r="Q36">
        <f t="shared" ca="1" si="10"/>
        <v>0</v>
      </c>
      <c r="R36">
        <f t="shared" ca="1" si="11"/>
        <v>0</v>
      </c>
      <c r="S36">
        <f t="shared" si="12"/>
        <v>-1000</v>
      </c>
      <c r="U36">
        <f t="shared" si="14"/>
        <v>0</v>
      </c>
      <c r="V36">
        <f t="shared" ca="1" si="15"/>
        <v>0</v>
      </c>
      <c r="W36">
        <f t="shared" ca="1" si="16"/>
        <v>0</v>
      </c>
      <c r="X36">
        <f t="shared" ca="1" si="17"/>
        <v>0</v>
      </c>
      <c r="Y36">
        <f t="shared" ca="1" si="18"/>
        <v>0</v>
      </c>
    </row>
    <row r="37" spans="3:25" x14ac:dyDescent="0.15">
      <c r="C37">
        <f>[1]!b_info_carrydate(A37)</f>
        <v>0</v>
      </c>
      <c r="D37">
        <f>[1]!b_info_maturitydate(A37)</f>
        <v>0</v>
      </c>
      <c r="E37" s="6">
        <f>[1]!b_info_couponrate(A37)</f>
        <v>0</v>
      </c>
      <c r="F37">
        <f>[1]!b_info_interestfrequency(A37)</f>
        <v>0</v>
      </c>
      <c r="G37" s="6">
        <f ca="1">[1]!b_anal_net_cnbd(A37,$B$6,1)</f>
        <v>0</v>
      </c>
      <c r="H37">
        <f ca="1">[1]!b_anal_dirty_cnbd(A37,$B$6,1)</f>
        <v>0</v>
      </c>
      <c r="I37">
        <f t="shared" ca="1" si="3"/>
        <v>-120.49315068493151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ca="1" si="7"/>
        <v>0</v>
      </c>
      <c r="N37">
        <f t="shared" ca="1" si="8"/>
        <v>0</v>
      </c>
      <c r="O37">
        <f t="shared" ca="1" si="9"/>
        <v>0</v>
      </c>
      <c r="P37">
        <f t="shared" ca="1" si="2"/>
        <v>0</v>
      </c>
      <c r="Q37">
        <f t="shared" ca="1" si="10"/>
        <v>0</v>
      </c>
      <c r="R37">
        <f t="shared" ca="1" si="11"/>
        <v>0</v>
      </c>
      <c r="S37">
        <f t="shared" si="12"/>
        <v>-1000</v>
      </c>
      <c r="U37">
        <f t="shared" si="14"/>
        <v>0</v>
      </c>
      <c r="V37">
        <f t="shared" ca="1" si="15"/>
        <v>0</v>
      </c>
      <c r="W37">
        <f t="shared" ca="1" si="16"/>
        <v>0</v>
      </c>
      <c r="X37">
        <f t="shared" ca="1" si="17"/>
        <v>0</v>
      </c>
      <c r="Y37">
        <f t="shared" ca="1" si="18"/>
        <v>0</v>
      </c>
    </row>
    <row r="38" spans="3:25" x14ac:dyDescent="0.15">
      <c r="C38">
        <f>[1]!b_info_carrydate(A38)</f>
        <v>0</v>
      </c>
      <c r="D38">
        <f>[1]!b_info_maturitydate(A38)</f>
        <v>0</v>
      </c>
      <c r="E38" s="6">
        <f>[1]!b_info_couponrate(A38)</f>
        <v>0</v>
      </c>
      <c r="F38">
        <f>[1]!b_info_interestfrequency(A38)</f>
        <v>0</v>
      </c>
      <c r="G38" s="6">
        <f ca="1">[1]!b_anal_net_cnbd(A38,$B$6,1)</f>
        <v>0</v>
      </c>
      <c r="H38">
        <f ca="1">[1]!b_anal_dirty_cnbd(A38,$B$6,1)</f>
        <v>0</v>
      </c>
      <c r="I38">
        <f t="shared" ca="1" si="3"/>
        <v>-120.49315068493151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ca="1" si="7"/>
        <v>0</v>
      </c>
      <c r="N38">
        <f t="shared" ca="1" si="8"/>
        <v>0</v>
      </c>
      <c r="O38">
        <f t="shared" ca="1" si="9"/>
        <v>0</v>
      </c>
      <c r="P38">
        <f t="shared" ca="1" si="2"/>
        <v>0</v>
      </c>
      <c r="Q38">
        <f t="shared" ca="1" si="10"/>
        <v>0</v>
      </c>
      <c r="R38">
        <f t="shared" ca="1" si="11"/>
        <v>0</v>
      </c>
      <c r="S38">
        <f t="shared" si="12"/>
        <v>-1000</v>
      </c>
      <c r="U38">
        <f t="shared" si="14"/>
        <v>0</v>
      </c>
      <c r="V38">
        <f t="shared" ca="1" si="15"/>
        <v>0</v>
      </c>
      <c r="W38">
        <f t="shared" ca="1" si="16"/>
        <v>0</v>
      </c>
      <c r="X38">
        <f t="shared" ca="1" si="17"/>
        <v>0</v>
      </c>
      <c r="Y38">
        <f t="shared" ca="1" si="18"/>
        <v>0</v>
      </c>
    </row>
    <row r="39" spans="3:25" x14ac:dyDescent="0.15">
      <c r="C39">
        <f>[1]!b_info_carrydate(A39)</f>
        <v>0</v>
      </c>
      <c r="D39">
        <f>[1]!b_info_maturitydate(A39)</f>
        <v>0</v>
      </c>
      <c r="E39" s="6">
        <f>[1]!b_info_couponrate(A39)</f>
        <v>0</v>
      </c>
      <c r="F39">
        <f>[1]!b_info_interestfrequency(A39)</f>
        <v>0</v>
      </c>
      <c r="G39" s="6">
        <f ca="1">[1]!b_anal_net_cnbd(A39,$B$6,1)</f>
        <v>0</v>
      </c>
      <c r="H39">
        <f ca="1">[1]!b_anal_dirty_cnbd(A39,$B$6,1)</f>
        <v>0</v>
      </c>
      <c r="I39">
        <f t="shared" ca="1" si="3"/>
        <v>-120.49315068493151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ca="1" si="7"/>
        <v>0</v>
      </c>
      <c r="N39">
        <f t="shared" ca="1" si="8"/>
        <v>0</v>
      </c>
      <c r="O39">
        <f t="shared" ca="1" si="9"/>
        <v>0</v>
      </c>
      <c r="P39">
        <f t="shared" ca="1" si="2"/>
        <v>0</v>
      </c>
      <c r="Q39">
        <f t="shared" ca="1" si="10"/>
        <v>0</v>
      </c>
      <c r="R39">
        <f t="shared" ca="1" si="11"/>
        <v>0</v>
      </c>
      <c r="S39">
        <f t="shared" si="12"/>
        <v>-1000</v>
      </c>
      <c r="U39">
        <f t="shared" si="14"/>
        <v>0</v>
      </c>
      <c r="V39">
        <f t="shared" ca="1" si="15"/>
        <v>0</v>
      </c>
      <c r="W39">
        <f t="shared" ca="1" si="16"/>
        <v>0</v>
      </c>
      <c r="X39">
        <f t="shared" ca="1" si="17"/>
        <v>0</v>
      </c>
      <c r="Y39">
        <f t="shared" ca="1" si="18"/>
        <v>0</v>
      </c>
    </row>
    <row r="40" spans="3:25" x14ac:dyDescent="0.15">
      <c r="C40">
        <f>[1]!b_info_carrydate(A40)</f>
        <v>0</v>
      </c>
      <c r="D40">
        <f>[1]!b_info_maturitydate(A40)</f>
        <v>0</v>
      </c>
      <c r="E40" s="6">
        <f>[1]!b_info_couponrate(A40)</f>
        <v>0</v>
      </c>
      <c r="F40">
        <f>[1]!b_info_interestfrequency(A40)</f>
        <v>0</v>
      </c>
      <c r="G40" s="6">
        <f ca="1">[1]!b_anal_net_cnbd(A40,$B$6,1)</f>
        <v>0</v>
      </c>
      <c r="H40">
        <f ca="1">[1]!b_anal_dirty_cnbd(A40,$B$6,1)</f>
        <v>0</v>
      </c>
      <c r="I40">
        <f t="shared" ca="1" si="3"/>
        <v>-120.49315068493151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ca="1" si="7"/>
        <v>0</v>
      </c>
      <c r="N40">
        <f t="shared" ca="1" si="8"/>
        <v>0</v>
      </c>
      <c r="O40">
        <f t="shared" ca="1" si="9"/>
        <v>0</v>
      </c>
      <c r="P40">
        <f t="shared" ca="1" si="2"/>
        <v>0</v>
      </c>
      <c r="Q40">
        <f t="shared" ca="1" si="10"/>
        <v>0</v>
      </c>
      <c r="R40">
        <f t="shared" ca="1" si="11"/>
        <v>0</v>
      </c>
      <c r="S40">
        <f t="shared" si="12"/>
        <v>-1000</v>
      </c>
      <c r="U40">
        <f t="shared" si="14"/>
        <v>0</v>
      </c>
      <c r="V40">
        <f t="shared" ca="1" si="15"/>
        <v>0</v>
      </c>
      <c r="W40">
        <f t="shared" ca="1" si="16"/>
        <v>0</v>
      </c>
      <c r="X40">
        <f t="shared" ca="1" si="17"/>
        <v>0</v>
      </c>
      <c r="Y40">
        <f t="shared" ca="1" si="18"/>
        <v>0</v>
      </c>
    </row>
    <row r="41" spans="3:25" x14ac:dyDescent="0.15">
      <c r="C41">
        <f>[1]!b_info_carrydate(A41)</f>
        <v>0</v>
      </c>
      <c r="D41">
        <f>[1]!b_info_maturitydate(A41)</f>
        <v>0</v>
      </c>
      <c r="E41" s="6">
        <f>[1]!b_info_couponrate(A41)</f>
        <v>0</v>
      </c>
      <c r="F41">
        <f>[1]!b_info_interestfrequency(A41)</f>
        <v>0</v>
      </c>
      <c r="G41" s="6">
        <f ca="1">[1]!b_anal_net_cnbd(A41,$B$6,1)</f>
        <v>0</v>
      </c>
      <c r="H41">
        <f ca="1">[1]!b_anal_dirty_cnbd(A41,$B$6,1)</f>
        <v>0</v>
      </c>
      <c r="I41">
        <f t="shared" ca="1" si="3"/>
        <v>-120.49315068493151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ca="1" si="7"/>
        <v>0</v>
      </c>
      <c r="N41">
        <f t="shared" ca="1" si="8"/>
        <v>0</v>
      </c>
      <c r="O41">
        <f t="shared" ca="1" si="9"/>
        <v>0</v>
      </c>
      <c r="P41">
        <f t="shared" ca="1" si="2"/>
        <v>0</v>
      </c>
      <c r="Q41">
        <f t="shared" ca="1" si="10"/>
        <v>0</v>
      </c>
      <c r="R41">
        <f t="shared" ca="1" si="11"/>
        <v>0</v>
      </c>
      <c r="S41">
        <f t="shared" si="12"/>
        <v>-1000</v>
      </c>
      <c r="U41">
        <f t="shared" si="14"/>
        <v>0</v>
      </c>
      <c r="V41">
        <f t="shared" ca="1" si="15"/>
        <v>0</v>
      </c>
      <c r="W41">
        <f t="shared" ca="1" si="16"/>
        <v>0</v>
      </c>
      <c r="X41">
        <f t="shared" ca="1" si="17"/>
        <v>0</v>
      </c>
      <c r="Y41">
        <f t="shared" ca="1" si="18"/>
        <v>0</v>
      </c>
    </row>
    <row r="42" spans="3:25" x14ac:dyDescent="0.15">
      <c r="C42">
        <f>[1]!b_info_carrydate(A42)</f>
        <v>0</v>
      </c>
      <c r="D42">
        <f>[1]!b_info_maturitydate(A42)</f>
        <v>0</v>
      </c>
      <c r="E42" s="6">
        <f>[1]!b_info_couponrate(A42)</f>
        <v>0</v>
      </c>
      <c r="F42">
        <f>[1]!b_info_interestfrequency(A42)</f>
        <v>0</v>
      </c>
      <c r="G42" s="6">
        <f ca="1">[1]!b_anal_net_cnbd(A42,$B$6,1)</f>
        <v>0</v>
      </c>
      <c r="H42">
        <f ca="1">[1]!b_anal_dirty_cnbd(A42,$B$6,1)</f>
        <v>0</v>
      </c>
      <c r="I42">
        <f t="shared" ca="1" si="3"/>
        <v>-120.49315068493151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ca="1" si="7"/>
        <v>0</v>
      </c>
      <c r="N42">
        <f t="shared" ca="1" si="8"/>
        <v>0</v>
      </c>
      <c r="O42">
        <f t="shared" ca="1" si="9"/>
        <v>0</v>
      </c>
      <c r="P42">
        <f t="shared" ca="1" si="2"/>
        <v>0</v>
      </c>
      <c r="Q42">
        <f t="shared" ca="1" si="10"/>
        <v>0</v>
      </c>
      <c r="R42">
        <f t="shared" ca="1" si="11"/>
        <v>0</v>
      </c>
      <c r="S42">
        <f t="shared" si="12"/>
        <v>-1000</v>
      </c>
      <c r="U42">
        <f t="shared" si="14"/>
        <v>0</v>
      </c>
      <c r="V42">
        <f t="shared" ca="1" si="15"/>
        <v>0</v>
      </c>
      <c r="W42">
        <f t="shared" ca="1" si="16"/>
        <v>0</v>
      </c>
      <c r="X42">
        <f t="shared" ca="1" si="17"/>
        <v>0</v>
      </c>
      <c r="Y42">
        <f t="shared" ca="1" si="18"/>
        <v>0</v>
      </c>
    </row>
    <row r="43" spans="3:25" x14ac:dyDescent="0.15">
      <c r="C43">
        <f>[1]!b_info_carrydate(A43)</f>
        <v>0</v>
      </c>
      <c r="D43">
        <f>[1]!b_info_maturitydate(A43)</f>
        <v>0</v>
      </c>
      <c r="E43" s="6">
        <f>[1]!b_info_couponrate(A43)</f>
        <v>0</v>
      </c>
      <c r="F43">
        <f>[1]!b_info_interestfrequency(A43)</f>
        <v>0</v>
      </c>
      <c r="G43" s="6">
        <f ca="1">[1]!b_anal_net_cnbd(A43,$B$6,1)</f>
        <v>0</v>
      </c>
      <c r="H43">
        <f ca="1">[1]!b_anal_dirty_cnbd(A43,$B$6,1)</f>
        <v>0</v>
      </c>
      <c r="I43">
        <f t="shared" ca="1" si="3"/>
        <v>-120.49315068493151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ca="1" si="7"/>
        <v>0</v>
      </c>
      <c r="N43">
        <f t="shared" ca="1" si="8"/>
        <v>0</v>
      </c>
      <c r="O43">
        <f t="shared" ca="1" si="9"/>
        <v>0</v>
      </c>
      <c r="P43">
        <f t="shared" ca="1" si="2"/>
        <v>0</v>
      </c>
      <c r="Q43">
        <f t="shared" ca="1" si="10"/>
        <v>0</v>
      </c>
      <c r="R43">
        <f t="shared" ca="1" si="11"/>
        <v>0</v>
      </c>
      <c r="S43">
        <f t="shared" si="12"/>
        <v>-1000</v>
      </c>
      <c r="U43">
        <f t="shared" si="14"/>
        <v>0</v>
      </c>
      <c r="V43">
        <f t="shared" ca="1" si="15"/>
        <v>0</v>
      </c>
      <c r="W43">
        <f t="shared" ca="1" si="16"/>
        <v>0</v>
      </c>
      <c r="X43">
        <f t="shared" ca="1" si="17"/>
        <v>0</v>
      </c>
      <c r="Y43">
        <f t="shared" ca="1" si="18"/>
        <v>0</v>
      </c>
    </row>
    <row r="44" spans="3:25" x14ac:dyDescent="0.15">
      <c r="C44">
        <f>[1]!b_info_carrydate(A44)</f>
        <v>0</v>
      </c>
      <c r="D44">
        <f>[1]!b_info_maturitydate(A44)</f>
        <v>0</v>
      </c>
      <c r="E44" s="6">
        <f>[1]!b_info_couponrate(A44)</f>
        <v>0</v>
      </c>
      <c r="F44">
        <f>[1]!b_info_interestfrequency(A44)</f>
        <v>0</v>
      </c>
      <c r="G44" s="6">
        <f ca="1">[1]!b_anal_net_cnbd(A44,$B$6,1)</f>
        <v>0</v>
      </c>
      <c r="H44">
        <f ca="1">[1]!b_anal_dirty_cnbd(A44,$B$6,1)</f>
        <v>0</v>
      </c>
      <c r="I44">
        <f t="shared" ca="1" si="3"/>
        <v>-120.49315068493151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ca="1" si="7"/>
        <v>0</v>
      </c>
      <c r="N44">
        <f t="shared" ca="1" si="8"/>
        <v>0</v>
      </c>
      <c r="O44">
        <f t="shared" ca="1" si="9"/>
        <v>0</v>
      </c>
      <c r="P44">
        <f t="shared" ca="1" si="2"/>
        <v>0</v>
      </c>
      <c r="Q44">
        <f t="shared" ca="1" si="10"/>
        <v>0</v>
      </c>
      <c r="R44">
        <f t="shared" ca="1" si="11"/>
        <v>0</v>
      </c>
      <c r="S44">
        <f t="shared" si="12"/>
        <v>-1000</v>
      </c>
      <c r="U44">
        <f t="shared" si="14"/>
        <v>0</v>
      </c>
      <c r="V44">
        <f t="shared" ca="1" si="15"/>
        <v>0</v>
      </c>
      <c r="W44">
        <f t="shared" ca="1" si="16"/>
        <v>0</v>
      </c>
      <c r="X44">
        <f t="shared" ca="1" si="17"/>
        <v>0</v>
      </c>
      <c r="Y44">
        <f t="shared" ca="1" si="18"/>
        <v>0</v>
      </c>
    </row>
    <row r="45" spans="3:25" x14ac:dyDescent="0.15">
      <c r="C45">
        <f>[1]!b_info_carrydate(A45)</f>
        <v>0</v>
      </c>
      <c r="D45">
        <f>[1]!b_info_maturitydate(A45)</f>
        <v>0</v>
      </c>
      <c r="E45" s="6">
        <f>[1]!b_info_couponrate(A45)</f>
        <v>0</v>
      </c>
      <c r="F45">
        <f>[1]!b_info_interestfrequency(A45)</f>
        <v>0</v>
      </c>
      <c r="G45" s="6">
        <f ca="1">[1]!b_anal_net_cnbd(A45,$B$6,1)</f>
        <v>0</v>
      </c>
      <c r="H45">
        <f ca="1">[1]!b_anal_dirty_cnbd(A45,$B$6,1)</f>
        <v>0</v>
      </c>
      <c r="I45">
        <f t="shared" ca="1" si="3"/>
        <v>-120.49315068493151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  <c r="P45">
        <f t="shared" ca="1" si="2"/>
        <v>0</v>
      </c>
      <c r="Q45">
        <f t="shared" ca="1" si="10"/>
        <v>0</v>
      </c>
      <c r="R45">
        <f t="shared" ca="1" si="11"/>
        <v>0</v>
      </c>
      <c r="S45">
        <f t="shared" si="12"/>
        <v>-1000</v>
      </c>
      <c r="U45">
        <f t="shared" si="14"/>
        <v>0</v>
      </c>
      <c r="V45">
        <f t="shared" ca="1" si="15"/>
        <v>0</v>
      </c>
      <c r="W45">
        <f t="shared" ca="1" si="16"/>
        <v>0</v>
      </c>
      <c r="X45">
        <f t="shared" ca="1" si="17"/>
        <v>0</v>
      </c>
      <c r="Y45">
        <f t="shared" ca="1" si="18"/>
        <v>0</v>
      </c>
    </row>
    <row r="46" spans="3:25" x14ac:dyDescent="0.15">
      <c r="C46">
        <f>[1]!b_info_carrydate(A46)</f>
        <v>0</v>
      </c>
      <c r="D46">
        <f>[1]!b_info_maturitydate(A46)</f>
        <v>0</v>
      </c>
      <c r="E46" s="6">
        <f>[1]!b_info_couponrate(A46)</f>
        <v>0</v>
      </c>
      <c r="F46">
        <f>[1]!b_info_interestfrequency(A46)</f>
        <v>0</v>
      </c>
      <c r="G46" s="6">
        <f ca="1">[1]!b_anal_net_cnbd(A46,$B$6,1)</f>
        <v>0</v>
      </c>
      <c r="H46">
        <f ca="1">[1]!b_anal_dirty_cnbd(A46,$B$6,1)</f>
        <v>0</v>
      </c>
      <c r="I46">
        <f t="shared" ca="1" si="3"/>
        <v>-120.49315068493151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ca="1" si="7"/>
        <v>0</v>
      </c>
      <c r="N46">
        <f t="shared" ca="1" si="8"/>
        <v>0</v>
      </c>
      <c r="O46">
        <f t="shared" ca="1" si="9"/>
        <v>0</v>
      </c>
      <c r="P46">
        <f t="shared" ref="P46:P82" ca="1" si="19">IFERROR(($B$2*B46+K46-H46+N46)/(H46-N46)/$B$8,0)</f>
        <v>0</v>
      </c>
      <c r="Q46">
        <f t="shared" ca="1" si="10"/>
        <v>0</v>
      </c>
      <c r="R46">
        <f t="shared" ca="1" si="11"/>
        <v>0</v>
      </c>
      <c r="S46">
        <f t="shared" si="12"/>
        <v>-1000</v>
      </c>
      <c r="U46">
        <f t="shared" si="14"/>
        <v>0</v>
      </c>
      <c r="V46">
        <f t="shared" ca="1" si="15"/>
        <v>0</v>
      </c>
      <c r="W46">
        <f t="shared" ca="1" si="16"/>
        <v>0</v>
      </c>
      <c r="X46">
        <f t="shared" ca="1" si="17"/>
        <v>0</v>
      </c>
      <c r="Y46">
        <f t="shared" ca="1" si="18"/>
        <v>0</v>
      </c>
    </row>
    <row r="47" spans="3:25" x14ac:dyDescent="0.15">
      <c r="C47">
        <f>[1]!b_info_carrydate(A47)</f>
        <v>0</v>
      </c>
      <c r="D47">
        <f>[1]!b_info_maturitydate(A47)</f>
        <v>0</v>
      </c>
      <c r="E47" s="6">
        <f>[1]!b_info_couponrate(A47)</f>
        <v>0</v>
      </c>
      <c r="F47">
        <f>[1]!b_info_interestfrequency(A47)</f>
        <v>0</v>
      </c>
      <c r="G47" s="6">
        <f ca="1">[1]!b_anal_net_cnbd(A47,$B$6,1)</f>
        <v>0</v>
      </c>
      <c r="H47">
        <f ca="1">[1]!b_anal_dirty_cnbd(A47,$B$6,1)</f>
        <v>0</v>
      </c>
      <c r="I47">
        <f t="shared" ca="1" si="3"/>
        <v>-120.49315068493151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ca="1" si="7"/>
        <v>0</v>
      </c>
      <c r="N47">
        <f t="shared" ca="1" si="8"/>
        <v>0</v>
      </c>
      <c r="O47">
        <f t="shared" ca="1" si="9"/>
        <v>0</v>
      </c>
      <c r="P47">
        <f t="shared" ca="1" si="19"/>
        <v>0</v>
      </c>
      <c r="Q47">
        <f t="shared" ca="1" si="10"/>
        <v>0</v>
      </c>
      <c r="R47">
        <f t="shared" ca="1" si="11"/>
        <v>0</v>
      </c>
      <c r="S47">
        <f t="shared" si="12"/>
        <v>-1000</v>
      </c>
      <c r="U47">
        <f t="shared" si="14"/>
        <v>0</v>
      </c>
      <c r="V47">
        <f t="shared" ca="1" si="15"/>
        <v>0</v>
      </c>
      <c r="W47">
        <f t="shared" ca="1" si="16"/>
        <v>0</v>
      </c>
      <c r="X47">
        <f t="shared" ca="1" si="17"/>
        <v>0</v>
      </c>
      <c r="Y47">
        <f t="shared" ca="1" si="18"/>
        <v>0</v>
      </c>
    </row>
    <row r="48" spans="3:25" x14ac:dyDescent="0.15">
      <c r="C48">
        <f>[1]!b_info_carrydate(A48)</f>
        <v>0</v>
      </c>
      <c r="D48">
        <f>[1]!b_info_maturitydate(A48)</f>
        <v>0</v>
      </c>
      <c r="E48" s="6">
        <f>[1]!b_info_couponrate(A48)</f>
        <v>0</v>
      </c>
      <c r="F48">
        <f>[1]!b_info_interestfrequency(A48)</f>
        <v>0</v>
      </c>
      <c r="G48" s="6">
        <f ca="1">[1]!b_anal_net_cnbd(A48,$B$6,1)</f>
        <v>0</v>
      </c>
      <c r="H48">
        <f ca="1">[1]!b_anal_dirty_cnbd(A48,$B$6,1)</f>
        <v>0</v>
      </c>
      <c r="I48">
        <f t="shared" ca="1" si="3"/>
        <v>-120.49315068493151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  <c r="P48">
        <f t="shared" ca="1" si="19"/>
        <v>0</v>
      </c>
      <c r="Q48">
        <f t="shared" ca="1" si="10"/>
        <v>0</v>
      </c>
      <c r="R48">
        <f t="shared" ca="1" si="11"/>
        <v>0</v>
      </c>
      <c r="S48">
        <f t="shared" si="12"/>
        <v>-1000</v>
      </c>
      <c r="U48">
        <f t="shared" si="14"/>
        <v>0</v>
      </c>
      <c r="V48">
        <f t="shared" ca="1" si="15"/>
        <v>0</v>
      </c>
      <c r="W48">
        <f t="shared" ca="1" si="16"/>
        <v>0</v>
      </c>
      <c r="X48">
        <f t="shared" ca="1" si="17"/>
        <v>0</v>
      </c>
      <c r="Y48">
        <f t="shared" ca="1" si="18"/>
        <v>0</v>
      </c>
    </row>
    <row r="49" spans="3:25" x14ac:dyDescent="0.15">
      <c r="C49">
        <f>[1]!b_info_carrydate(A49)</f>
        <v>0</v>
      </c>
      <c r="D49">
        <f>[1]!b_info_maturitydate(A49)</f>
        <v>0</v>
      </c>
      <c r="E49" s="6">
        <f>[1]!b_info_couponrate(A49)</f>
        <v>0</v>
      </c>
      <c r="F49">
        <f>[1]!b_info_interestfrequency(A49)</f>
        <v>0</v>
      </c>
      <c r="G49" s="6">
        <f ca="1">[1]!b_anal_net_cnbd(A49,$B$6,1)</f>
        <v>0</v>
      </c>
      <c r="H49">
        <f ca="1">[1]!b_anal_dirty_cnbd(A49,$B$6,1)</f>
        <v>0</v>
      </c>
      <c r="I49">
        <f t="shared" ca="1" si="3"/>
        <v>-120.49315068493151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</v>
      </c>
      <c r="P49">
        <f t="shared" ca="1" si="19"/>
        <v>0</v>
      </c>
      <c r="Q49">
        <f t="shared" ca="1" si="10"/>
        <v>0</v>
      </c>
      <c r="R49">
        <f t="shared" ca="1" si="11"/>
        <v>0</v>
      </c>
      <c r="S49">
        <f t="shared" si="12"/>
        <v>-1000</v>
      </c>
      <c r="U49">
        <f t="shared" si="14"/>
        <v>0</v>
      </c>
      <c r="V49">
        <f t="shared" ca="1" si="15"/>
        <v>0</v>
      </c>
      <c r="W49">
        <f t="shared" ca="1" si="16"/>
        <v>0</v>
      </c>
      <c r="X49">
        <f t="shared" ca="1" si="17"/>
        <v>0</v>
      </c>
      <c r="Y49">
        <f t="shared" ca="1" si="18"/>
        <v>0</v>
      </c>
    </row>
    <row r="50" spans="3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3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3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3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3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3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3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3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3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3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3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3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3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3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3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N14" sqref="N14:N82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12.7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</row>
    <row r="2" spans="1:25" x14ac:dyDescent="0.15">
      <c r="A2" s="2" t="str">
        <f>[1]!s_info_code("TF02.CFE")</f>
        <v>TF2012</v>
      </c>
      <c r="B2">
        <f>RTD("wdf.rtq", ,A2, "rt_latest","RT_Price")</f>
        <v>102.09</v>
      </c>
      <c r="C2" t="str">
        <f>[1]!s_info_lddate(A2)</f>
        <v>2020-12-16</v>
      </c>
      <c r="D2" t="str">
        <f ca="1">VLOOKUP(1,$T$14:$Y$28,2,FALSE)</f>
        <v>180020.IB</v>
      </c>
      <c r="E2" s="9">
        <f ca="1">VLOOKUP(1,$T$14:$Y$28,3,FALSE)</f>
        <v>6.4432022943680563E-3</v>
      </c>
      <c r="F2">
        <f ca="1">VLOOKUP(1,$T$14:$Y$28,6,FALSE)</f>
        <v>1.6273509999999902</v>
      </c>
      <c r="G2">
        <f ca="1">VLOOKUP(1,$T$14:$Y$28,5,FALSE)</f>
        <v>0.57864514505534781</v>
      </c>
      <c r="H2">
        <f ca="1">VLOOKUP(1,$T$14:$Y$28,4,FALSE)</f>
        <v>102.60174404040846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ca="1">IF(AND(N2&lt;=$B$8,O2&gt;$B$8),1,0)</f>
        <v>0</v>
      </c>
      <c r="O6" s="2">
        <f t="shared" ref="O6:T6" ca="1" si="0">IF(AND(O2&lt;=$B$8,P2&gt;$B$8),1,0)</f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1</v>
      </c>
      <c r="T6" s="2">
        <f t="shared" ca="1" si="0"/>
        <v>0</v>
      </c>
      <c r="U6" s="2">
        <v>0</v>
      </c>
      <c r="V6" s="2">
        <f ca="1">SUMPRODUCT(N6:U6,N2:U2)</f>
        <v>0.5</v>
      </c>
      <c r="W6">
        <f ca="1">+SUMPRODUCT(N6:U6,N5:U5)</f>
        <v>1.5249999999999999</v>
      </c>
    </row>
    <row r="7" spans="1:25" x14ac:dyDescent="0.15">
      <c r="A7" t="s">
        <v>10</v>
      </c>
      <c r="B7" s="19">
        <f ca="1">((W6*(V7-B8)+W7*(B8-V6))/(V7-V6))/100</f>
        <v>1.5470547945205479E-2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0</v>
      </c>
      <c r="R7" s="7">
        <f t="shared" ca="1" si="1"/>
        <v>0</v>
      </c>
      <c r="S7" s="7">
        <f t="shared" ca="1" si="1"/>
        <v>0</v>
      </c>
      <c r="T7" s="7">
        <f t="shared" ca="1" si="1"/>
        <v>1</v>
      </c>
      <c r="U7" s="7">
        <f t="shared" ca="1" si="1"/>
        <v>0</v>
      </c>
      <c r="V7" s="7">
        <f ca="1">SUMPRODUCT(N7:U7,N2:U2)</f>
        <v>0.75</v>
      </c>
      <c r="W7" s="7">
        <f ca="1">SUMPRODUCT(N7:U7,N5:U5)</f>
        <v>1.64</v>
      </c>
    </row>
    <row r="8" spans="1:25" x14ac:dyDescent="0.15">
      <c r="A8" t="s">
        <v>34</v>
      </c>
      <c r="B8" s="10">
        <f ca="1">(C2-B5-1)/365</f>
        <v>0.54794520547945202</v>
      </c>
    </row>
    <row r="9" spans="1:25" x14ac:dyDescent="0.15">
      <c r="A9" t="s">
        <v>2</v>
      </c>
      <c r="B9" t="s">
        <v>9</v>
      </c>
      <c r="M9" s="2" t="s">
        <v>17</v>
      </c>
      <c r="N9" s="2" t="s">
        <v>18</v>
      </c>
    </row>
    <row r="10" spans="1:25" x14ac:dyDescent="0.15">
      <c r="A10" t="s">
        <v>3</v>
      </c>
      <c r="B10" s="4" t="s">
        <v>4</v>
      </c>
      <c r="M10" s="2" t="s">
        <v>19</v>
      </c>
      <c r="N10" s="2" t="s">
        <v>20</v>
      </c>
    </row>
    <row r="11" spans="1:25" x14ac:dyDescent="0.15">
      <c r="A11" t="s">
        <v>5</v>
      </c>
      <c r="B11" s="2" t="str">
        <f>A2&amp;B9</f>
        <v>TF2012.CFE</v>
      </c>
      <c r="M11" s="2" t="s">
        <v>21</v>
      </c>
      <c r="N11" s="7">
        <f>RTD("wdf.rtq", ,"019575.SH", "rt_last_dp","RT_Price")</f>
        <v>0</v>
      </c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[1]!wset("conversionfactor","windcode="&amp;B11,"field=wind_code,cf","cols=2;rows=12")</f>
        <v>019587.SH</v>
      </c>
      <c r="B14" s="5">
        <v>1.0302</v>
      </c>
      <c r="C14" t="str">
        <f>[1]!b_info_carrydate(A14)</f>
        <v>2018-03-08</v>
      </c>
      <c r="D14" t="str">
        <f>[1]!b_info_maturitydate(A14)</f>
        <v>2025-03-08</v>
      </c>
      <c r="E14" s="6">
        <f>[1]!b_info_couponrate(A14)</f>
        <v>3.77</v>
      </c>
      <c r="F14">
        <f>[1]!b_info_interestfrequency(A14)</f>
        <v>1</v>
      </c>
      <c r="G14" s="6">
        <f ca="1">[1]!b_anal_net_cnbd(A14,$B$6,1)</f>
        <v>107.5795</v>
      </c>
      <c r="H14">
        <f ca="1">[1]!b_anal_dirty_cnbd(A14,$B$6,1)</f>
        <v>108.4161</v>
      </c>
      <c r="I14">
        <f ca="1">+(D14-$B$5)/365</f>
        <v>4.7780821917808218</v>
      </c>
      <c r="J14">
        <f>IFERROR(MOD(($C$2-C14)/365,(1/F14)),0)</f>
        <v>0.77808219178082183</v>
      </c>
      <c r="K14">
        <f>E14*J14</f>
        <v>2.9333698630136982</v>
      </c>
      <c r="L14">
        <f>+IFERROR(INT(($C$2-C14)/365/(1/F14)),0)</f>
        <v>2</v>
      </c>
      <c r="M14">
        <f ca="1">+IFERROR(INT(($B$5-C14)/365/(1/F14)),0)</f>
        <v>2</v>
      </c>
      <c r="N14">
        <f ca="1">+IFERROR(-(M14-L14)*E14/F14,0)</f>
        <v>0</v>
      </c>
      <c r="O14">
        <f ca="1">+G14-B14*$B$2</f>
        <v>2.4063819999999936</v>
      </c>
      <c r="P14">
        <f t="shared" ref="P14:P45" ca="1" si="2">IFERROR(($B$2*B14+K14-H14+N14)/(H14-N14)/$B$8,0)</f>
        <v>-5.2117918833088674E-3</v>
      </c>
      <c r="Q14">
        <f ca="1">+E14*$B$8-$B$7*H14*$B$8</f>
        <v>1.1467087818727715</v>
      </c>
      <c r="R14">
        <f ca="1">+O14-Q14</f>
        <v>1.2596732181272221</v>
      </c>
      <c r="S14">
        <f>IF(RIGHT(U14,2)="IB",P14,-1000)</f>
        <v>-1000</v>
      </c>
      <c r="T14">
        <f ca="1">RANK(S14,$S$14:$S$28,0)</f>
        <v>5</v>
      </c>
      <c r="U14" t="str">
        <f>+A14</f>
        <v>019587.SH</v>
      </c>
      <c r="V14">
        <f ca="1">+P14</f>
        <v>-5.2117918833088674E-3</v>
      </c>
      <c r="W14">
        <f ca="1">IFERROR(((H14-N14)*EXP($B$7*$B$8)-K14)/B14,0)</f>
        <v>103.28643097135034</v>
      </c>
      <c r="X14">
        <f ca="1">R14</f>
        <v>1.2596732181272221</v>
      </c>
      <c r="Y14">
        <f ca="1">O14</f>
        <v>2.4063819999999936</v>
      </c>
    </row>
    <row r="15" spans="1:25" x14ac:dyDescent="0.15">
      <c r="A15" s="1" t="s">
        <v>110</v>
      </c>
      <c r="B15" s="5">
        <v>1.0251999999999999</v>
      </c>
      <c r="C15" t="str">
        <f>[1]!b_info_carrydate(A15)</f>
        <v>2018-06-07</v>
      </c>
      <c r="D15" t="str">
        <f>[1]!b_info_maturitydate(A15)</f>
        <v>2025-06-07</v>
      </c>
      <c r="E15" s="6">
        <f>[1]!b_info_couponrate(A15)</f>
        <v>3.61</v>
      </c>
      <c r="F15">
        <f>[1]!b_info_interestfrequency(A15)</f>
        <v>1</v>
      </c>
      <c r="G15" s="6">
        <f ca="1">[1]!b_anal_net_cnbd(A15,$B$6,1)</f>
        <v>107.04810000000001</v>
      </c>
      <c r="H15">
        <f ca="1">[1]!b_anal_dirty_cnbd(A15,$B$6,1)</f>
        <v>110.5595</v>
      </c>
      <c r="I15">
        <f t="shared" ref="I15:I78" ca="1" si="3">+(D15-$B$5)/365</f>
        <v>5.0273972602739727</v>
      </c>
      <c r="J15">
        <f t="shared" ref="J15:J78" si="4">IFERROR(MOD(($C$2-C15)/365,(1/F15)),0)</f>
        <v>0.52876712328767139</v>
      </c>
      <c r="K15">
        <f t="shared" ref="K15:K78" si="5">E15*J15</f>
        <v>1.9088493150684938</v>
      </c>
      <c r="L15">
        <f t="shared" ref="L15:L78" si="6">+IFERROR(INT(($C$2-C15)/365/(1/F15)),0)</f>
        <v>2</v>
      </c>
      <c r="M15">
        <f t="shared" ref="M15:M78" ca="1" si="7">+IFERROR(INT(($B$5-C15)/365/(1/F15)),0)</f>
        <v>1</v>
      </c>
      <c r="N15">
        <f t="shared" ref="N15:N78" ca="1" si="8">+IFERROR(-(M15-L15)*E15/F15,0)</f>
        <v>3.61</v>
      </c>
      <c r="O15">
        <f t="shared" ref="O15:O78" ca="1" si="9">+G15-B15*$B$2</f>
        <v>2.3854320000000087</v>
      </c>
      <c r="P15">
        <f t="shared" ca="1" si="2"/>
        <v>-6.4499450675319196E-3</v>
      </c>
      <c r="Q15">
        <f t="shared" ref="Q15:Q78" ca="1" si="10">+E15*$B$8-$B$7*H15*$B$8</f>
        <v>1.0408679202477011</v>
      </c>
      <c r="R15">
        <f t="shared" ref="R15:R78" ca="1" si="11">+O15-Q15</f>
        <v>1.3445640797523075</v>
      </c>
      <c r="S15">
        <f t="shared" ref="S15:S78" si="12">IF(RIGHT(U15,2)="IB",P15,-1000)</f>
        <v>-1000</v>
      </c>
      <c r="T15">
        <f t="shared" ref="T15:T28" ca="1" si="13">RANK(S15,$S$14:$S$28,0)</f>
        <v>5</v>
      </c>
      <c r="U15" t="str">
        <f t="shared" ref="U15:U78" si="14">+A15</f>
        <v>019595.SH</v>
      </c>
      <c r="V15">
        <f t="shared" ref="V15:V78" ca="1" si="15">+P15</f>
        <v>-6.4499450675319196E-3</v>
      </c>
      <c r="W15">
        <f t="shared" ref="W15:W78" ca="1" si="16">IFERROR(((H15-N15)*EXP($B$7*$B$8)-K15)/B15,0)</f>
        <v>103.34677770584098</v>
      </c>
      <c r="X15">
        <f t="shared" ref="X15:X78" ca="1" si="17">R15</f>
        <v>1.3445640797523075</v>
      </c>
      <c r="Y15">
        <f t="shared" ref="Y15:Y78" ca="1" si="18">O15</f>
        <v>2.3854320000000087</v>
      </c>
    </row>
    <row r="16" spans="1:25" x14ac:dyDescent="0.15">
      <c r="A16" s="1" t="s">
        <v>114</v>
      </c>
      <c r="B16" s="5">
        <v>1.0261</v>
      </c>
      <c r="C16" t="str">
        <f>[1]!b_info_carrydate(A16)</f>
        <v>2018-09-06</v>
      </c>
      <c r="D16" t="str">
        <f>[1]!b_info_maturitydate(A16)</f>
        <v>2025-09-06</v>
      </c>
      <c r="E16" s="6">
        <f>[1]!b_info_couponrate(A16)</f>
        <v>3.6</v>
      </c>
      <c r="F16">
        <f>[1]!b_info_interestfrequency(A16)</f>
        <v>1</v>
      </c>
      <c r="G16" s="6">
        <f ca="1">[1]!b_anal_net_cnbd(A16,$B$6,1)</f>
        <v>106.3819</v>
      </c>
      <c r="H16">
        <f ca="1">[1]!b_anal_dirty_cnbd(A16,$B$6,1)</f>
        <v>108.9885</v>
      </c>
      <c r="I16">
        <f t="shared" ca="1" si="3"/>
        <v>5.2767123287671236</v>
      </c>
      <c r="J16">
        <f t="shared" si="4"/>
        <v>0.27945205479452051</v>
      </c>
      <c r="K16">
        <f t="shared" si="5"/>
        <v>1.0060273972602738</v>
      </c>
      <c r="L16">
        <f t="shared" si="6"/>
        <v>2</v>
      </c>
      <c r="M16">
        <f t="shared" ca="1" si="7"/>
        <v>1</v>
      </c>
      <c r="N16">
        <f t="shared" ca="1" si="8"/>
        <v>3.6</v>
      </c>
      <c r="O16">
        <f t="shared" ca="1" si="9"/>
        <v>1.6273509999999902</v>
      </c>
      <c r="P16">
        <f t="shared" ca="1" si="2"/>
        <v>6.4432022943680563E-3</v>
      </c>
      <c r="Q16">
        <f t="shared" ca="1" si="10"/>
        <v>1.0487058549446424</v>
      </c>
      <c r="R16">
        <f t="shared" ca="1" si="11"/>
        <v>0.57864514505534781</v>
      </c>
      <c r="S16">
        <f t="shared" si="12"/>
        <v>-1000</v>
      </c>
      <c r="T16">
        <f t="shared" ca="1" si="13"/>
        <v>5</v>
      </c>
      <c r="U16" t="str">
        <f t="shared" si="14"/>
        <v>019602.SH</v>
      </c>
      <c r="V16">
        <f t="shared" ca="1" si="15"/>
        <v>6.4432022943680563E-3</v>
      </c>
      <c r="W16">
        <f t="shared" ca="1" si="16"/>
        <v>102.60174404040846</v>
      </c>
      <c r="X16">
        <f t="shared" ca="1" si="17"/>
        <v>0.57864514505534781</v>
      </c>
      <c r="Y16">
        <f t="shared" ca="1" si="18"/>
        <v>1.6273509999999902</v>
      </c>
    </row>
    <row r="17" spans="1:25" x14ac:dyDescent="0.15">
      <c r="A17" s="1" t="s">
        <v>78</v>
      </c>
      <c r="B17" s="5">
        <v>0.95950000000000002</v>
      </c>
      <c r="C17" t="str">
        <f>[1]!b_info_carrydate(A17)</f>
        <v>2020-04-09</v>
      </c>
      <c r="D17" t="str">
        <f>[1]!b_info_maturitydate(A17)</f>
        <v>2025-04-09</v>
      </c>
      <c r="E17" s="6">
        <f>[1]!b_info_couponrate(A17)</f>
        <v>1.99</v>
      </c>
      <c r="F17">
        <f>[1]!b_info_interestfrequency(A17)</f>
        <v>1</v>
      </c>
      <c r="G17" s="6">
        <f ca="1">[1]!b_anal_net_cnbd(A17,$B$6,1)</f>
        <v>98.9024</v>
      </c>
      <c r="H17">
        <f ca="1">[1]!b_anal_dirty_cnbd(A17,$B$6,1)</f>
        <v>99.169499999999999</v>
      </c>
      <c r="I17">
        <f t="shared" ca="1" si="3"/>
        <v>4.8657534246575347</v>
      </c>
      <c r="J17">
        <f t="shared" si="4"/>
        <v>0.68767123287671228</v>
      </c>
      <c r="K17">
        <f t="shared" si="5"/>
        <v>1.3684657534246574</v>
      </c>
      <c r="L17">
        <f t="shared" si="6"/>
        <v>0</v>
      </c>
      <c r="M17">
        <f t="shared" ca="1" si="7"/>
        <v>0</v>
      </c>
      <c r="N17">
        <f t="shared" ca="1" si="8"/>
        <v>0</v>
      </c>
      <c r="O17">
        <f t="shared" ca="1" si="9"/>
        <v>0.94704499999998859</v>
      </c>
      <c r="P17">
        <f t="shared" ca="1" si="2"/>
        <v>2.8399394471084714E-3</v>
      </c>
      <c r="Q17">
        <f t="shared" ca="1" si="10"/>
        <v>0.24974986057421655</v>
      </c>
      <c r="R17">
        <f t="shared" ca="1" si="11"/>
        <v>0.69729513942577204</v>
      </c>
      <c r="S17">
        <f t="shared" si="12"/>
        <v>-1000</v>
      </c>
      <c r="T17">
        <f t="shared" ca="1" si="13"/>
        <v>5</v>
      </c>
      <c r="U17" t="str">
        <f t="shared" si="14"/>
        <v>019631.SH</v>
      </c>
      <c r="V17">
        <f t="shared" ca="1" si="15"/>
        <v>2.8399394471084714E-3</v>
      </c>
      <c r="W17">
        <f t="shared" ca="1" si="16"/>
        <v>102.80903447828067</v>
      </c>
      <c r="X17">
        <f t="shared" ca="1" si="17"/>
        <v>0.69729513942577204</v>
      </c>
      <c r="Y17">
        <f t="shared" ca="1" si="18"/>
        <v>0.94704499999998859</v>
      </c>
    </row>
    <row r="18" spans="1:25" x14ac:dyDescent="0.15">
      <c r="A18" s="1" t="s">
        <v>92</v>
      </c>
      <c r="B18" s="5">
        <v>1.0302</v>
      </c>
      <c r="C18" t="str">
        <f>[1]!b_info_carrydate(A18)</f>
        <v>2018-03-08</v>
      </c>
      <c r="D18" t="str">
        <f>[1]!b_info_maturitydate(A18)</f>
        <v>2025-03-08</v>
      </c>
      <c r="E18" s="6">
        <f>[1]!b_info_couponrate(A18)</f>
        <v>3.77</v>
      </c>
      <c r="F18">
        <f>[1]!b_info_interestfrequency(A18)</f>
        <v>1</v>
      </c>
      <c r="G18" s="6">
        <f ca="1">[1]!b_anal_net_cnbd(A18,$B$6,1)</f>
        <v>107.5795</v>
      </c>
      <c r="H18">
        <f ca="1">[1]!b_anal_dirty_cnbd(A18,$B$6,1)</f>
        <v>108.4161</v>
      </c>
      <c r="I18">
        <f t="shared" ca="1" si="3"/>
        <v>4.7780821917808218</v>
      </c>
      <c r="J18">
        <f t="shared" si="4"/>
        <v>0.77808219178082183</v>
      </c>
      <c r="K18">
        <f t="shared" si="5"/>
        <v>2.9333698630136982</v>
      </c>
      <c r="L18">
        <f t="shared" si="6"/>
        <v>2</v>
      </c>
      <c r="M18">
        <f t="shared" ca="1" si="7"/>
        <v>2</v>
      </c>
      <c r="N18">
        <f t="shared" ca="1" si="8"/>
        <v>0</v>
      </c>
      <c r="O18">
        <f t="shared" ca="1" si="9"/>
        <v>2.4063819999999936</v>
      </c>
      <c r="P18">
        <f t="shared" ca="1" si="2"/>
        <v>-5.2117918833088674E-3</v>
      </c>
      <c r="Q18">
        <f ca="1">+E18*$B$8-$B$7*H18*$B$8</f>
        <v>1.1467087818727715</v>
      </c>
      <c r="R18">
        <f t="shared" ca="1" si="11"/>
        <v>1.2596732181272221</v>
      </c>
      <c r="S18">
        <f t="shared" si="12"/>
        <v>-1000</v>
      </c>
      <c r="T18">
        <f t="shared" ca="1" si="13"/>
        <v>5</v>
      </c>
      <c r="U18" t="str">
        <f t="shared" si="14"/>
        <v>101805.SZ</v>
      </c>
      <c r="V18">
        <f t="shared" ca="1" si="15"/>
        <v>-5.2117918833088674E-3</v>
      </c>
      <c r="W18">
        <f t="shared" ca="1" si="16"/>
        <v>103.28643097135034</v>
      </c>
      <c r="X18">
        <f t="shared" ca="1" si="17"/>
        <v>1.2596732181272221</v>
      </c>
      <c r="Y18">
        <f t="shared" ca="1" si="18"/>
        <v>2.4063819999999936</v>
      </c>
    </row>
    <row r="19" spans="1:25" x14ac:dyDescent="0.15">
      <c r="A19" s="1" t="s">
        <v>93</v>
      </c>
      <c r="B19" s="5">
        <v>1.0251999999999999</v>
      </c>
      <c r="C19" t="str">
        <f>[1]!b_info_carrydate(A19)</f>
        <v>2018-06-07</v>
      </c>
      <c r="D19" t="str">
        <f>[1]!b_info_maturitydate(A19)</f>
        <v>2025-06-07</v>
      </c>
      <c r="E19" s="6">
        <f>[1]!b_info_couponrate(A19)</f>
        <v>3.61</v>
      </c>
      <c r="F19">
        <f>[1]!b_info_interestfrequency(A19)</f>
        <v>1</v>
      </c>
      <c r="G19" s="6">
        <f ca="1">[1]!b_anal_net_cnbd(A19,$B$6,1)</f>
        <v>107.04810000000001</v>
      </c>
      <c r="H19">
        <f ca="1">[1]!b_anal_dirty_cnbd(A19,$B$6,1)</f>
        <v>110.5595</v>
      </c>
      <c r="I19">
        <f t="shared" ca="1" si="3"/>
        <v>5.0273972602739727</v>
      </c>
      <c r="J19">
        <f t="shared" si="4"/>
        <v>0.52876712328767139</v>
      </c>
      <c r="K19">
        <f t="shared" si="5"/>
        <v>1.9088493150684938</v>
      </c>
      <c r="L19">
        <f t="shared" si="6"/>
        <v>2</v>
      </c>
      <c r="M19">
        <f t="shared" ca="1" si="7"/>
        <v>1</v>
      </c>
      <c r="N19">
        <f t="shared" ca="1" si="8"/>
        <v>3.61</v>
      </c>
      <c r="O19">
        <f t="shared" ca="1" si="9"/>
        <v>2.3854320000000087</v>
      </c>
      <c r="P19">
        <f t="shared" ca="1" si="2"/>
        <v>-6.4499450675319196E-3</v>
      </c>
      <c r="Q19">
        <f t="shared" ca="1" si="10"/>
        <v>1.0408679202477011</v>
      </c>
      <c r="R19">
        <f t="shared" ca="1" si="11"/>
        <v>1.3445640797523075</v>
      </c>
      <c r="S19">
        <f t="shared" si="12"/>
        <v>-1000</v>
      </c>
      <c r="T19">
        <f t="shared" ca="1" si="13"/>
        <v>5</v>
      </c>
      <c r="U19" t="str">
        <f t="shared" si="14"/>
        <v>101813.SZ</v>
      </c>
      <c r="V19">
        <f t="shared" ca="1" si="15"/>
        <v>-6.4499450675319196E-3</v>
      </c>
      <c r="W19">
        <f t="shared" ca="1" si="16"/>
        <v>103.34677770584098</v>
      </c>
      <c r="X19">
        <f t="shared" ca="1" si="17"/>
        <v>1.3445640797523075</v>
      </c>
      <c r="Y19">
        <f t="shared" ca="1" si="18"/>
        <v>2.3854320000000087</v>
      </c>
    </row>
    <row r="20" spans="1:25" x14ac:dyDescent="0.15">
      <c r="A20" s="1" t="s">
        <v>96</v>
      </c>
      <c r="B20" s="5">
        <v>1.0261</v>
      </c>
      <c r="C20" t="str">
        <f>[1]!b_info_carrydate(A20)</f>
        <v>2018-09-06</v>
      </c>
      <c r="D20" t="str">
        <f>[1]!b_info_maturitydate(A20)</f>
        <v>2025-09-06</v>
      </c>
      <c r="E20" s="6">
        <f>[1]!b_info_couponrate(A20)</f>
        <v>3.6</v>
      </c>
      <c r="F20">
        <f>[1]!b_info_interestfrequency(A20)</f>
        <v>1</v>
      </c>
      <c r="G20" s="6">
        <f ca="1">[1]!b_anal_net_cnbd(A20,$B$6,1)</f>
        <v>106.3819</v>
      </c>
      <c r="H20">
        <f ca="1">[1]!b_anal_dirty_cnbd(A20,$B$6,1)</f>
        <v>108.9885</v>
      </c>
      <c r="I20">
        <f t="shared" ca="1" si="3"/>
        <v>5.2767123287671236</v>
      </c>
      <c r="J20">
        <f t="shared" si="4"/>
        <v>0.27945205479452051</v>
      </c>
      <c r="K20">
        <f t="shared" si="5"/>
        <v>1.0060273972602738</v>
      </c>
      <c r="L20">
        <f t="shared" si="6"/>
        <v>2</v>
      </c>
      <c r="M20">
        <f t="shared" ca="1" si="7"/>
        <v>1</v>
      </c>
      <c r="N20">
        <f t="shared" ca="1" si="8"/>
        <v>3.6</v>
      </c>
      <c r="O20">
        <f t="shared" ca="1" si="9"/>
        <v>1.6273509999999902</v>
      </c>
      <c r="P20">
        <f t="shared" ca="1" si="2"/>
        <v>6.4432022943680563E-3</v>
      </c>
      <c r="Q20">
        <f t="shared" ca="1" si="10"/>
        <v>1.0487058549446424</v>
      </c>
      <c r="R20">
        <f t="shared" ca="1" si="11"/>
        <v>0.57864514505534781</v>
      </c>
      <c r="S20">
        <f t="shared" si="12"/>
        <v>-1000</v>
      </c>
      <c r="T20">
        <f t="shared" ca="1" si="13"/>
        <v>5</v>
      </c>
      <c r="U20" t="str">
        <f t="shared" si="14"/>
        <v>101820.SZ</v>
      </c>
      <c r="V20">
        <f t="shared" ca="1" si="15"/>
        <v>6.4432022943680563E-3</v>
      </c>
      <c r="W20">
        <f t="shared" ca="1" si="16"/>
        <v>102.60174404040846</v>
      </c>
      <c r="X20">
        <f t="shared" ca="1" si="17"/>
        <v>0.57864514505534781</v>
      </c>
      <c r="Y20">
        <f t="shared" ca="1" si="18"/>
        <v>1.6273509999999902</v>
      </c>
    </row>
    <row r="21" spans="1:25" x14ac:dyDescent="0.15">
      <c r="A21" s="1" t="s">
        <v>80</v>
      </c>
      <c r="B21" s="5">
        <v>0.95950000000000002</v>
      </c>
      <c r="C21" t="str">
        <f>[1]!b_info_carrydate(A21)</f>
        <v>2020-04-09</v>
      </c>
      <c r="D21" t="str">
        <f>[1]!b_info_maturitydate(A21)</f>
        <v>2025-04-09</v>
      </c>
      <c r="E21" s="6">
        <f>[1]!b_info_couponrate(A21)</f>
        <v>1.99</v>
      </c>
      <c r="F21">
        <f>[1]!b_info_interestfrequency(A21)</f>
        <v>1</v>
      </c>
      <c r="G21" s="6">
        <f ca="1">[1]!b_anal_net_cnbd(A21,$B$6,1)</f>
        <v>98.9024</v>
      </c>
      <c r="H21">
        <f ca="1">[1]!b_anal_dirty_cnbd(A21,$B$6,1)</f>
        <v>99.169499999999999</v>
      </c>
      <c r="I21">
        <f t="shared" ca="1" si="3"/>
        <v>4.8657534246575347</v>
      </c>
      <c r="J21">
        <f t="shared" si="4"/>
        <v>0.68767123287671228</v>
      </c>
      <c r="K21">
        <f t="shared" si="5"/>
        <v>1.3684657534246574</v>
      </c>
      <c r="L21">
        <f t="shared" si="6"/>
        <v>0</v>
      </c>
      <c r="M21">
        <f t="shared" ca="1" si="7"/>
        <v>0</v>
      </c>
      <c r="N21">
        <f t="shared" ca="1" si="8"/>
        <v>0</v>
      </c>
      <c r="O21">
        <f t="shared" ca="1" si="9"/>
        <v>0.94704499999998859</v>
      </c>
      <c r="P21">
        <f t="shared" ca="1" si="2"/>
        <v>2.8399394471084714E-3</v>
      </c>
      <c r="Q21">
        <f t="shared" ca="1" si="10"/>
        <v>0.24974986057421655</v>
      </c>
      <c r="R21">
        <f t="shared" ca="1" si="11"/>
        <v>0.69729513942577204</v>
      </c>
      <c r="S21">
        <f t="shared" si="12"/>
        <v>-1000</v>
      </c>
      <c r="T21">
        <f t="shared" ca="1" si="13"/>
        <v>5</v>
      </c>
      <c r="U21" t="str">
        <f t="shared" si="14"/>
        <v>102005.SZ</v>
      </c>
      <c r="V21">
        <f t="shared" ca="1" si="15"/>
        <v>2.8399394471084714E-3</v>
      </c>
      <c r="W21">
        <f t="shared" ca="1" si="16"/>
        <v>102.80903447828067</v>
      </c>
      <c r="X21">
        <f t="shared" ca="1" si="17"/>
        <v>0.69729513942577204</v>
      </c>
      <c r="Y21">
        <f t="shared" ca="1" si="18"/>
        <v>0.94704499999998859</v>
      </c>
    </row>
    <row r="22" spans="1:25" x14ac:dyDescent="0.15">
      <c r="A22" s="1" t="s">
        <v>112</v>
      </c>
      <c r="B22" s="5">
        <v>1.0302</v>
      </c>
      <c r="C22" t="str">
        <f>[1]!b_info_carrydate(A22)</f>
        <v>2018-03-08</v>
      </c>
      <c r="D22" t="str">
        <f>[1]!b_info_maturitydate(A22)</f>
        <v>2025-03-08</v>
      </c>
      <c r="E22" s="6">
        <f>[1]!b_info_couponrate(A22)</f>
        <v>3.77</v>
      </c>
      <c r="F22">
        <f>[1]!b_info_interestfrequency(A22)</f>
        <v>1</v>
      </c>
      <c r="G22" s="6">
        <f ca="1">[1]!b_anal_net_cnbd(A22,$B$6,1)</f>
        <v>107.5795</v>
      </c>
      <c r="H22">
        <f ca="1">[1]!b_anal_dirty_cnbd(A22,$B$6,1)</f>
        <v>108.4161</v>
      </c>
      <c r="I22">
        <f t="shared" ca="1" si="3"/>
        <v>4.7780821917808218</v>
      </c>
      <c r="J22">
        <f t="shared" si="4"/>
        <v>0.77808219178082183</v>
      </c>
      <c r="K22">
        <f t="shared" si="5"/>
        <v>2.9333698630136982</v>
      </c>
      <c r="L22">
        <f t="shared" si="6"/>
        <v>2</v>
      </c>
      <c r="M22">
        <f t="shared" ca="1" si="7"/>
        <v>2</v>
      </c>
      <c r="N22">
        <f t="shared" ca="1" si="8"/>
        <v>0</v>
      </c>
      <c r="O22">
        <f t="shared" ca="1" si="9"/>
        <v>2.4063819999999936</v>
      </c>
      <c r="P22">
        <f t="shared" ca="1" si="2"/>
        <v>-5.2117918833088674E-3</v>
      </c>
      <c r="Q22">
        <f t="shared" ca="1" si="10"/>
        <v>1.1467087818727715</v>
      </c>
      <c r="R22">
        <f t="shared" ca="1" si="11"/>
        <v>1.2596732181272221</v>
      </c>
      <c r="S22">
        <f t="shared" ca="1" si="12"/>
        <v>-5.2117918833088674E-3</v>
      </c>
      <c r="T22">
        <f t="shared" ca="1" si="13"/>
        <v>3</v>
      </c>
      <c r="U22" t="str">
        <f t="shared" si="14"/>
        <v>180005.IB</v>
      </c>
      <c r="V22">
        <f t="shared" ca="1" si="15"/>
        <v>-5.2117918833088674E-3</v>
      </c>
      <c r="W22">
        <f t="shared" ca="1" si="16"/>
        <v>103.28643097135034</v>
      </c>
      <c r="X22">
        <f t="shared" ca="1" si="17"/>
        <v>1.2596732181272221</v>
      </c>
      <c r="Y22">
        <f t="shared" ca="1" si="18"/>
        <v>2.4063819999999936</v>
      </c>
    </row>
    <row r="23" spans="1:25" x14ac:dyDescent="0.15">
      <c r="A23" s="1" t="s">
        <v>113</v>
      </c>
      <c r="B23" s="5">
        <v>1.0251999999999999</v>
      </c>
      <c r="C23" t="str">
        <f>[1]!b_info_carrydate(A23)</f>
        <v>2018-06-07</v>
      </c>
      <c r="D23" t="str">
        <f>[1]!b_info_maturitydate(A23)</f>
        <v>2025-06-07</v>
      </c>
      <c r="E23" s="6">
        <f>[1]!b_info_couponrate(A23)</f>
        <v>3.61</v>
      </c>
      <c r="F23">
        <f>[1]!b_info_interestfrequency(A23)</f>
        <v>1</v>
      </c>
      <c r="G23" s="6">
        <f ca="1">[1]!b_anal_net_cnbd(A23,$B$6,1)</f>
        <v>107.04810000000001</v>
      </c>
      <c r="H23">
        <f ca="1">[1]!b_anal_dirty_cnbd(A23,$B$6,1)</f>
        <v>110.5595</v>
      </c>
      <c r="I23">
        <f t="shared" ca="1" si="3"/>
        <v>5.0273972602739727</v>
      </c>
      <c r="J23">
        <f t="shared" si="4"/>
        <v>0.52876712328767139</v>
      </c>
      <c r="K23">
        <f t="shared" si="5"/>
        <v>1.9088493150684938</v>
      </c>
      <c r="L23">
        <f t="shared" si="6"/>
        <v>2</v>
      </c>
      <c r="M23">
        <f t="shared" ca="1" si="7"/>
        <v>1</v>
      </c>
      <c r="N23">
        <f t="shared" ca="1" si="8"/>
        <v>3.61</v>
      </c>
      <c r="O23">
        <f t="shared" ca="1" si="9"/>
        <v>2.3854320000000087</v>
      </c>
      <c r="P23">
        <f t="shared" ca="1" si="2"/>
        <v>-6.4499450675319196E-3</v>
      </c>
      <c r="Q23">
        <f t="shared" ca="1" si="10"/>
        <v>1.0408679202477011</v>
      </c>
      <c r="R23">
        <f t="shared" ca="1" si="11"/>
        <v>1.3445640797523075</v>
      </c>
      <c r="S23">
        <f t="shared" ca="1" si="12"/>
        <v>-6.4499450675319196E-3</v>
      </c>
      <c r="T23">
        <f t="shared" ca="1" si="13"/>
        <v>4</v>
      </c>
      <c r="U23" t="str">
        <f t="shared" si="14"/>
        <v>180013.IB</v>
      </c>
      <c r="V23">
        <f t="shared" ca="1" si="15"/>
        <v>-6.4499450675319196E-3</v>
      </c>
      <c r="W23">
        <f t="shared" ca="1" si="16"/>
        <v>103.34677770584098</v>
      </c>
      <c r="X23">
        <f t="shared" ca="1" si="17"/>
        <v>1.3445640797523075</v>
      </c>
      <c r="Y23">
        <f t="shared" ca="1" si="18"/>
        <v>2.3854320000000087</v>
      </c>
    </row>
    <row r="24" spans="1:25" x14ac:dyDescent="0.15">
      <c r="A24" s="1" t="s">
        <v>39</v>
      </c>
      <c r="B24" s="5">
        <v>1.0261</v>
      </c>
      <c r="C24" t="str">
        <f>[1]!b_info_carrydate(A24)</f>
        <v>2018-09-06</v>
      </c>
      <c r="D24" t="str">
        <f>[1]!b_info_maturitydate(A24)</f>
        <v>2025-09-06</v>
      </c>
      <c r="E24" s="6">
        <f>[1]!b_info_couponrate(A24)</f>
        <v>3.6</v>
      </c>
      <c r="F24">
        <f>[1]!b_info_interestfrequency(A24)</f>
        <v>1</v>
      </c>
      <c r="G24" s="6">
        <f ca="1">[1]!b_anal_net_cnbd(A24,$B$6,1)</f>
        <v>106.3819</v>
      </c>
      <c r="H24">
        <f ca="1">[1]!b_anal_dirty_cnbd(A24,$B$6,1)</f>
        <v>108.9885</v>
      </c>
      <c r="I24">
        <f t="shared" ca="1" si="3"/>
        <v>5.2767123287671236</v>
      </c>
      <c r="J24">
        <f t="shared" si="4"/>
        <v>0.27945205479452051</v>
      </c>
      <c r="K24">
        <f t="shared" si="5"/>
        <v>1.0060273972602738</v>
      </c>
      <c r="L24">
        <f t="shared" si="6"/>
        <v>2</v>
      </c>
      <c r="M24">
        <f t="shared" ca="1" si="7"/>
        <v>1</v>
      </c>
      <c r="N24">
        <f t="shared" ca="1" si="8"/>
        <v>3.6</v>
      </c>
      <c r="O24">
        <f t="shared" ca="1" si="9"/>
        <v>1.6273509999999902</v>
      </c>
      <c r="P24">
        <f t="shared" ca="1" si="2"/>
        <v>6.4432022943680563E-3</v>
      </c>
      <c r="Q24">
        <f t="shared" ca="1" si="10"/>
        <v>1.0487058549446424</v>
      </c>
      <c r="R24">
        <f t="shared" ca="1" si="11"/>
        <v>0.57864514505534781</v>
      </c>
      <c r="S24">
        <f t="shared" ca="1" si="12"/>
        <v>6.4432022943680563E-3</v>
      </c>
      <c r="T24">
        <f t="shared" ca="1" si="13"/>
        <v>1</v>
      </c>
      <c r="U24" t="str">
        <f t="shared" si="14"/>
        <v>180020.IB</v>
      </c>
      <c r="V24">
        <f t="shared" ca="1" si="15"/>
        <v>6.4432022943680563E-3</v>
      </c>
      <c r="W24">
        <f t="shared" ca="1" si="16"/>
        <v>102.60174404040846</v>
      </c>
      <c r="X24">
        <f t="shared" ca="1" si="17"/>
        <v>0.57864514505534781</v>
      </c>
      <c r="Y24">
        <f t="shared" ca="1" si="18"/>
        <v>1.6273509999999902</v>
      </c>
    </row>
    <row r="25" spans="1:25" x14ac:dyDescent="0.15">
      <c r="A25" s="1" t="s">
        <v>95</v>
      </c>
      <c r="B25" s="5">
        <v>0.95950000000000002</v>
      </c>
      <c r="C25" t="str">
        <f>[1]!b_info_carrydate(A25)</f>
        <v>2020-04-09</v>
      </c>
      <c r="D25" t="str">
        <f>[1]!b_info_maturitydate(A25)</f>
        <v>2025-04-09</v>
      </c>
      <c r="E25" s="6">
        <f>[1]!b_info_couponrate(A25)</f>
        <v>1.99</v>
      </c>
      <c r="F25">
        <f>[1]!b_info_interestfrequency(A25)</f>
        <v>1</v>
      </c>
      <c r="G25" s="6">
        <f ca="1">[1]!b_anal_net_cnbd(A25,$B$6,1)</f>
        <v>98.9024</v>
      </c>
      <c r="H25">
        <f ca="1">[1]!b_anal_dirty_cnbd(A25,$B$6,1)</f>
        <v>99.169499999999999</v>
      </c>
      <c r="I25">
        <f t="shared" ca="1" si="3"/>
        <v>4.8657534246575347</v>
      </c>
      <c r="J25">
        <f t="shared" si="4"/>
        <v>0.68767123287671228</v>
      </c>
      <c r="K25">
        <f t="shared" si="5"/>
        <v>1.3684657534246574</v>
      </c>
      <c r="L25">
        <f t="shared" si="6"/>
        <v>0</v>
      </c>
      <c r="M25">
        <f t="shared" ca="1" si="7"/>
        <v>0</v>
      </c>
      <c r="N25">
        <f t="shared" ca="1" si="8"/>
        <v>0</v>
      </c>
      <c r="O25">
        <f t="shared" ca="1" si="9"/>
        <v>0.94704499999998859</v>
      </c>
      <c r="P25">
        <f t="shared" ca="1" si="2"/>
        <v>2.8399394471084714E-3</v>
      </c>
      <c r="Q25">
        <f t="shared" ca="1" si="10"/>
        <v>0.24974986057421655</v>
      </c>
      <c r="R25">
        <f t="shared" ca="1" si="11"/>
        <v>0.69729513942577204</v>
      </c>
      <c r="S25">
        <f t="shared" ca="1" si="12"/>
        <v>2.8399394471084714E-3</v>
      </c>
      <c r="T25">
        <f t="shared" ca="1" si="13"/>
        <v>2</v>
      </c>
      <c r="U25" t="str">
        <f t="shared" si="14"/>
        <v>200005.IB</v>
      </c>
      <c r="V25">
        <f t="shared" ca="1" si="15"/>
        <v>2.8399394471084714E-3</v>
      </c>
      <c r="W25">
        <f t="shared" ca="1" si="16"/>
        <v>102.80903447828067</v>
      </c>
      <c r="X25">
        <f t="shared" ca="1" si="17"/>
        <v>0.69729513942577204</v>
      </c>
      <c r="Y25">
        <f t="shared" ca="1" si="18"/>
        <v>0.94704499999998859</v>
      </c>
    </row>
    <row r="26" spans="1:25" x14ac:dyDescent="0.15">
      <c r="C26">
        <f>[1]!b_info_carrydate(A26)</f>
        <v>0</v>
      </c>
      <c r="D26">
        <f>[1]!b_info_maturitydate(A26)</f>
        <v>0</v>
      </c>
      <c r="E26" s="6">
        <f>[1]!b_info_couponrate(A26)</f>
        <v>0</v>
      </c>
      <c r="F26">
        <f>[1]!b_info_interestfrequency(A26)</f>
        <v>0</v>
      </c>
      <c r="G26" s="6">
        <f ca="1">[1]!b_anal_net_cnbd(A26,$B$6,1)</f>
        <v>0</v>
      </c>
      <c r="H26">
        <f ca="1">[1]!b_anal_dirty_cnbd(A26,$B$6,1)</f>
        <v>0</v>
      </c>
      <c r="I26">
        <f t="shared" ca="1" si="3"/>
        <v>-120.49315068493151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ca="1" si="7"/>
        <v>0</v>
      </c>
      <c r="N26">
        <f t="shared" ca="1" si="8"/>
        <v>0</v>
      </c>
      <c r="O26">
        <f t="shared" ca="1" si="9"/>
        <v>0</v>
      </c>
      <c r="P26">
        <f t="shared" ca="1" si="2"/>
        <v>0</v>
      </c>
      <c r="Q26">
        <f t="shared" ca="1" si="10"/>
        <v>0</v>
      </c>
      <c r="R26">
        <f t="shared" ca="1" si="11"/>
        <v>0</v>
      </c>
      <c r="S26">
        <f t="shared" si="12"/>
        <v>-1000</v>
      </c>
      <c r="T26">
        <f t="shared" ca="1" si="13"/>
        <v>5</v>
      </c>
      <c r="U26">
        <f t="shared" si="14"/>
        <v>0</v>
      </c>
      <c r="V26">
        <f t="shared" ca="1" si="15"/>
        <v>0</v>
      </c>
      <c r="W26">
        <f t="shared" ca="1" si="16"/>
        <v>0</v>
      </c>
      <c r="X26">
        <f t="shared" ca="1" si="17"/>
        <v>0</v>
      </c>
      <c r="Y26">
        <f t="shared" ca="1" si="18"/>
        <v>0</v>
      </c>
    </row>
    <row r="27" spans="1:25" x14ac:dyDescent="0.15">
      <c r="C27">
        <f>[1]!b_info_carrydate(A27)</f>
        <v>0</v>
      </c>
      <c r="D27">
        <f>[1]!b_info_maturitydate(A27)</f>
        <v>0</v>
      </c>
      <c r="E27" s="6">
        <f>[1]!b_info_couponrate(A27)</f>
        <v>0</v>
      </c>
      <c r="F27">
        <f>[1]!b_info_interestfrequency(A27)</f>
        <v>0</v>
      </c>
      <c r="G27" s="6">
        <f ca="1">[1]!b_anal_net_cnbd(A27,$B$6,1)</f>
        <v>0</v>
      </c>
      <c r="H27">
        <f ca="1">[1]!b_anal_dirty_cnbd(A27,$B$6,1)</f>
        <v>0</v>
      </c>
      <c r="I27">
        <f t="shared" ca="1" si="3"/>
        <v>-120.49315068493151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ca="1" si="7"/>
        <v>0</v>
      </c>
      <c r="N27">
        <f t="shared" ca="1" si="8"/>
        <v>0</v>
      </c>
      <c r="O27">
        <f t="shared" ca="1" si="9"/>
        <v>0</v>
      </c>
      <c r="P27">
        <f t="shared" ca="1" si="2"/>
        <v>0</v>
      </c>
      <c r="Q27">
        <f t="shared" ca="1" si="10"/>
        <v>0</v>
      </c>
      <c r="R27">
        <f t="shared" ca="1" si="11"/>
        <v>0</v>
      </c>
      <c r="S27">
        <f t="shared" si="12"/>
        <v>-1000</v>
      </c>
      <c r="T27">
        <f t="shared" ca="1" si="13"/>
        <v>5</v>
      </c>
      <c r="U27">
        <f t="shared" si="14"/>
        <v>0</v>
      </c>
      <c r="V27">
        <f t="shared" ca="1" si="15"/>
        <v>0</v>
      </c>
      <c r="W27">
        <f t="shared" ca="1" si="16"/>
        <v>0</v>
      </c>
      <c r="X27">
        <f t="shared" ca="1" si="17"/>
        <v>0</v>
      </c>
      <c r="Y27">
        <f t="shared" ca="1" si="18"/>
        <v>0</v>
      </c>
    </row>
    <row r="28" spans="1:25" x14ac:dyDescent="0.15">
      <c r="C28">
        <f>[1]!b_info_carrydate(A28)</f>
        <v>0</v>
      </c>
      <c r="D28">
        <f>[1]!b_info_maturitydate(A28)</f>
        <v>0</v>
      </c>
      <c r="E28" s="6">
        <f>[1]!b_info_couponrate(A28)</f>
        <v>0</v>
      </c>
      <c r="F28">
        <f>[1]!b_info_interestfrequency(A28)</f>
        <v>0</v>
      </c>
      <c r="G28" s="6">
        <f ca="1">[1]!b_anal_net_cnbd(A28,$B$6,1)</f>
        <v>0</v>
      </c>
      <c r="H28">
        <f ca="1">[1]!b_anal_dirty_cnbd(A28,$B$6,1)</f>
        <v>0</v>
      </c>
      <c r="I28">
        <f t="shared" ca="1" si="3"/>
        <v>-120.49315068493151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ca="1" si="7"/>
        <v>0</v>
      </c>
      <c r="N28">
        <f t="shared" ca="1" si="8"/>
        <v>0</v>
      </c>
      <c r="O28">
        <f t="shared" ca="1" si="9"/>
        <v>0</v>
      </c>
      <c r="P28">
        <f t="shared" ca="1" si="2"/>
        <v>0</v>
      </c>
      <c r="Q28">
        <f t="shared" ca="1" si="10"/>
        <v>0</v>
      </c>
      <c r="R28">
        <f t="shared" ca="1" si="11"/>
        <v>0</v>
      </c>
      <c r="S28">
        <f t="shared" si="12"/>
        <v>-1000</v>
      </c>
      <c r="T28">
        <f t="shared" ca="1" si="13"/>
        <v>5</v>
      </c>
      <c r="U28">
        <f t="shared" si="14"/>
        <v>0</v>
      </c>
      <c r="V28">
        <f t="shared" ca="1" si="15"/>
        <v>0</v>
      </c>
      <c r="W28">
        <f t="shared" ca="1" si="16"/>
        <v>0</v>
      </c>
      <c r="X28">
        <f t="shared" ca="1" si="17"/>
        <v>0</v>
      </c>
      <c r="Y28">
        <f t="shared" ca="1" si="18"/>
        <v>0</v>
      </c>
    </row>
    <row r="29" spans="1:25" x14ac:dyDescent="0.15">
      <c r="C29">
        <f>[1]!b_info_carrydate(A29)</f>
        <v>0</v>
      </c>
      <c r="D29">
        <f>[1]!b_info_maturitydate(A29)</f>
        <v>0</v>
      </c>
      <c r="E29" s="6">
        <f>[1]!b_info_couponrate(A29)</f>
        <v>0</v>
      </c>
      <c r="F29">
        <f>[1]!b_info_interestfrequency(A29)</f>
        <v>0</v>
      </c>
      <c r="G29" s="6">
        <f ca="1">[1]!b_anal_net_cnbd(A29,$B$6,1)</f>
        <v>0</v>
      </c>
      <c r="H29">
        <f ca="1">[1]!b_anal_dirty_cnbd(A29,$B$6,1)</f>
        <v>0</v>
      </c>
      <c r="I29">
        <f t="shared" ca="1" si="3"/>
        <v>-120.49315068493151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ca="1" si="7"/>
        <v>0</v>
      </c>
      <c r="N29">
        <f t="shared" ca="1" si="8"/>
        <v>0</v>
      </c>
      <c r="O29">
        <f t="shared" ca="1" si="9"/>
        <v>0</v>
      </c>
      <c r="P29">
        <f t="shared" ca="1" si="2"/>
        <v>0</v>
      </c>
      <c r="Q29">
        <f t="shared" ca="1" si="10"/>
        <v>0</v>
      </c>
      <c r="R29">
        <f t="shared" ca="1" si="11"/>
        <v>0</v>
      </c>
      <c r="S29">
        <f t="shared" si="12"/>
        <v>-1000</v>
      </c>
      <c r="U29">
        <f t="shared" si="14"/>
        <v>0</v>
      </c>
      <c r="V29">
        <f t="shared" ca="1" si="15"/>
        <v>0</v>
      </c>
      <c r="W29">
        <f t="shared" ca="1" si="16"/>
        <v>0</v>
      </c>
      <c r="X29">
        <f t="shared" ca="1" si="17"/>
        <v>0</v>
      </c>
      <c r="Y29">
        <f t="shared" ca="1" si="18"/>
        <v>0</v>
      </c>
    </row>
    <row r="30" spans="1:25" x14ac:dyDescent="0.15">
      <c r="C30">
        <f>[1]!b_info_carrydate(A30)</f>
        <v>0</v>
      </c>
      <c r="D30">
        <f>[1]!b_info_maturitydate(A30)</f>
        <v>0</v>
      </c>
      <c r="E30" s="6">
        <f>[1]!b_info_couponrate(A30)</f>
        <v>0</v>
      </c>
      <c r="F30">
        <f>[1]!b_info_interestfrequency(A30)</f>
        <v>0</v>
      </c>
      <c r="G30" s="6">
        <f ca="1">[1]!b_anal_net_cnbd(A30,$B$6,1)</f>
        <v>0</v>
      </c>
      <c r="H30">
        <f ca="1">[1]!b_anal_dirty_cnbd(A30,$B$6,1)</f>
        <v>0</v>
      </c>
      <c r="I30">
        <f t="shared" ca="1" si="3"/>
        <v>-120.49315068493151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ca="1" si="7"/>
        <v>0</v>
      </c>
      <c r="N30">
        <f t="shared" ca="1" si="8"/>
        <v>0</v>
      </c>
      <c r="O30">
        <f t="shared" ca="1" si="9"/>
        <v>0</v>
      </c>
      <c r="P30">
        <f t="shared" ca="1" si="2"/>
        <v>0</v>
      </c>
      <c r="Q30">
        <f t="shared" ca="1" si="10"/>
        <v>0</v>
      </c>
      <c r="R30">
        <f t="shared" ca="1" si="11"/>
        <v>0</v>
      </c>
      <c r="S30">
        <f t="shared" si="12"/>
        <v>-1000</v>
      </c>
      <c r="U30">
        <f t="shared" si="14"/>
        <v>0</v>
      </c>
      <c r="V30">
        <f t="shared" ca="1" si="15"/>
        <v>0</v>
      </c>
      <c r="W30">
        <f t="shared" ca="1" si="16"/>
        <v>0</v>
      </c>
      <c r="X30">
        <f t="shared" ca="1" si="17"/>
        <v>0</v>
      </c>
      <c r="Y30">
        <f t="shared" ca="1" si="18"/>
        <v>0</v>
      </c>
    </row>
    <row r="31" spans="1:25" x14ac:dyDescent="0.15">
      <c r="C31">
        <f>[1]!b_info_carrydate(A31)</f>
        <v>0</v>
      </c>
      <c r="D31">
        <f>[1]!b_info_maturitydate(A31)</f>
        <v>0</v>
      </c>
      <c r="E31" s="6">
        <f>[1]!b_info_couponrate(A31)</f>
        <v>0</v>
      </c>
      <c r="F31">
        <f>[1]!b_info_interestfrequency(A31)</f>
        <v>0</v>
      </c>
      <c r="G31" s="6">
        <f ca="1">[1]!b_anal_net_cnbd(A31,$B$6,1)</f>
        <v>0</v>
      </c>
      <c r="H31">
        <f ca="1">[1]!b_anal_dirty_cnbd(A31,$B$6,1)</f>
        <v>0</v>
      </c>
      <c r="I31">
        <f t="shared" ca="1" si="3"/>
        <v>-120.49315068493151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ca="1" si="7"/>
        <v>0</v>
      </c>
      <c r="N31">
        <f t="shared" ca="1" si="8"/>
        <v>0</v>
      </c>
      <c r="O31">
        <f t="shared" ca="1" si="9"/>
        <v>0</v>
      </c>
      <c r="P31">
        <f t="shared" ca="1" si="2"/>
        <v>0</v>
      </c>
      <c r="Q31">
        <f t="shared" ca="1" si="10"/>
        <v>0</v>
      </c>
      <c r="R31">
        <f t="shared" ca="1" si="11"/>
        <v>0</v>
      </c>
      <c r="S31">
        <f t="shared" si="12"/>
        <v>-1000</v>
      </c>
      <c r="U31">
        <f t="shared" si="14"/>
        <v>0</v>
      </c>
      <c r="V31">
        <f t="shared" ca="1" si="15"/>
        <v>0</v>
      </c>
      <c r="W31">
        <f t="shared" ca="1" si="16"/>
        <v>0</v>
      </c>
      <c r="X31">
        <f t="shared" ca="1" si="17"/>
        <v>0</v>
      </c>
      <c r="Y31">
        <f t="shared" ca="1" si="18"/>
        <v>0</v>
      </c>
    </row>
    <row r="32" spans="1:25" x14ac:dyDescent="0.15">
      <c r="C32">
        <f>[1]!b_info_carrydate(A32)</f>
        <v>0</v>
      </c>
      <c r="D32">
        <f>[1]!b_info_maturitydate(A32)</f>
        <v>0</v>
      </c>
      <c r="E32" s="6">
        <f>[1]!b_info_couponrate(A32)</f>
        <v>0</v>
      </c>
      <c r="F32">
        <f>[1]!b_info_interestfrequency(A32)</f>
        <v>0</v>
      </c>
      <c r="G32" s="6">
        <f ca="1">[1]!b_anal_net_cnbd(A32,$B$6,1)</f>
        <v>0</v>
      </c>
      <c r="H32">
        <f ca="1">[1]!b_anal_dirty_cnbd(A32,$B$6,1)</f>
        <v>0</v>
      </c>
      <c r="I32">
        <f t="shared" ca="1" si="3"/>
        <v>-120.49315068493151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ca="1" si="7"/>
        <v>0</v>
      </c>
      <c r="N32">
        <f t="shared" ca="1" si="8"/>
        <v>0</v>
      </c>
      <c r="O32">
        <f t="shared" ca="1" si="9"/>
        <v>0</v>
      </c>
      <c r="P32">
        <f t="shared" ca="1" si="2"/>
        <v>0</v>
      </c>
      <c r="Q32">
        <f t="shared" ca="1" si="10"/>
        <v>0</v>
      </c>
      <c r="R32">
        <f t="shared" ca="1" si="11"/>
        <v>0</v>
      </c>
      <c r="S32">
        <f t="shared" si="12"/>
        <v>-1000</v>
      </c>
      <c r="U32">
        <f t="shared" si="14"/>
        <v>0</v>
      </c>
      <c r="V32">
        <f t="shared" ca="1" si="15"/>
        <v>0</v>
      </c>
      <c r="W32">
        <f t="shared" ca="1" si="16"/>
        <v>0</v>
      </c>
      <c r="X32">
        <f t="shared" ca="1" si="17"/>
        <v>0</v>
      </c>
      <c r="Y32">
        <f t="shared" ca="1" si="18"/>
        <v>0</v>
      </c>
    </row>
    <row r="33" spans="3:25" x14ac:dyDescent="0.15">
      <c r="C33">
        <f>[1]!b_info_carrydate(A33)</f>
        <v>0</v>
      </c>
      <c r="D33">
        <f>[1]!b_info_maturitydate(A33)</f>
        <v>0</v>
      </c>
      <c r="E33" s="6">
        <f>[1]!b_info_couponrate(A33)</f>
        <v>0</v>
      </c>
      <c r="F33">
        <f>[1]!b_info_interestfrequency(A33)</f>
        <v>0</v>
      </c>
      <c r="G33" s="6">
        <f ca="1">[1]!b_anal_net_cnbd(A33,$B$6,1)</f>
        <v>0</v>
      </c>
      <c r="H33">
        <f ca="1">[1]!b_anal_dirty_cnbd(A33,$B$6,1)</f>
        <v>0</v>
      </c>
      <c r="I33">
        <f t="shared" ca="1" si="3"/>
        <v>-120.49315068493151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ca="1" si="7"/>
        <v>0</v>
      </c>
      <c r="N33">
        <f t="shared" ca="1" si="8"/>
        <v>0</v>
      </c>
      <c r="O33">
        <f t="shared" ca="1" si="9"/>
        <v>0</v>
      </c>
      <c r="P33">
        <f t="shared" ca="1" si="2"/>
        <v>0</v>
      </c>
      <c r="Q33">
        <f t="shared" ca="1" si="10"/>
        <v>0</v>
      </c>
      <c r="R33">
        <f t="shared" ca="1" si="11"/>
        <v>0</v>
      </c>
      <c r="S33">
        <f t="shared" si="12"/>
        <v>-1000</v>
      </c>
      <c r="U33">
        <f t="shared" si="14"/>
        <v>0</v>
      </c>
      <c r="V33">
        <f t="shared" ca="1" si="15"/>
        <v>0</v>
      </c>
      <c r="W33">
        <f t="shared" ca="1" si="16"/>
        <v>0</v>
      </c>
      <c r="X33">
        <f t="shared" ca="1" si="17"/>
        <v>0</v>
      </c>
      <c r="Y33">
        <f t="shared" ca="1" si="18"/>
        <v>0</v>
      </c>
    </row>
    <row r="34" spans="3:25" x14ac:dyDescent="0.15">
      <c r="C34">
        <f>[1]!b_info_carrydate(A34)</f>
        <v>0</v>
      </c>
      <c r="D34">
        <f>[1]!b_info_maturitydate(A34)</f>
        <v>0</v>
      </c>
      <c r="E34" s="6">
        <f>[1]!b_info_couponrate(A34)</f>
        <v>0</v>
      </c>
      <c r="F34">
        <f>[1]!b_info_interestfrequency(A34)</f>
        <v>0</v>
      </c>
      <c r="G34" s="6">
        <f ca="1">[1]!b_anal_net_cnbd(A34,$B$6,1)</f>
        <v>0</v>
      </c>
      <c r="H34">
        <f ca="1">[1]!b_anal_dirty_cnbd(A34,$B$6,1)</f>
        <v>0</v>
      </c>
      <c r="I34">
        <f t="shared" ca="1" si="3"/>
        <v>-120.49315068493151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ca="1" si="7"/>
        <v>0</v>
      </c>
      <c r="N34">
        <f t="shared" ca="1" si="8"/>
        <v>0</v>
      </c>
      <c r="O34">
        <f t="shared" ca="1" si="9"/>
        <v>0</v>
      </c>
      <c r="P34">
        <f t="shared" ca="1" si="2"/>
        <v>0</v>
      </c>
      <c r="Q34">
        <f t="shared" ca="1" si="10"/>
        <v>0</v>
      </c>
      <c r="R34">
        <f t="shared" ca="1" si="11"/>
        <v>0</v>
      </c>
      <c r="S34">
        <f t="shared" si="12"/>
        <v>-1000</v>
      </c>
      <c r="U34">
        <f t="shared" si="14"/>
        <v>0</v>
      </c>
      <c r="V34">
        <f t="shared" ca="1" si="15"/>
        <v>0</v>
      </c>
      <c r="W34">
        <f t="shared" ca="1" si="16"/>
        <v>0</v>
      </c>
      <c r="X34">
        <f t="shared" ca="1" si="17"/>
        <v>0</v>
      </c>
      <c r="Y34">
        <f t="shared" ca="1" si="18"/>
        <v>0</v>
      </c>
    </row>
    <row r="35" spans="3:25" x14ac:dyDescent="0.15">
      <c r="C35">
        <f>[1]!b_info_carrydate(A35)</f>
        <v>0</v>
      </c>
      <c r="D35">
        <f>[1]!b_info_maturitydate(A35)</f>
        <v>0</v>
      </c>
      <c r="E35" s="6">
        <f>[1]!b_info_couponrate(A35)</f>
        <v>0</v>
      </c>
      <c r="F35">
        <f>[1]!b_info_interestfrequency(A35)</f>
        <v>0</v>
      </c>
      <c r="G35" s="6">
        <f ca="1">[1]!b_anal_net_cnbd(A35,$B$6,1)</f>
        <v>0</v>
      </c>
      <c r="H35">
        <f ca="1">[1]!b_anal_dirty_cnbd(A35,$B$6,1)</f>
        <v>0</v>
      </c>
      <c r="I35">
        <f t="shared" ca="1" si="3"/>
        <v>-120.49315068493151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ca="1" si="7"/>
        <v>0</v>
      </c>
      <c r="N35">
        <f t="shared" ca="1" si="8"/>
        <v>0</v>
      </c>
      <c r="O35">
        <f t="shared" ca="1" si="9"/>
        <v>0</v>
      </c>
      <c r="P35">
        <f t="shared" ca="1" si="2"/>
        <v>0</v>
      </c>
      <c r="Q35">
        <f t="shared" ca="1" si="10"/>
        <v>0</v>
      </c>
      <c r="R35">
        <f t="shared" ca="1" si="11"/>
        <v>0</v>
      </c>
      <c r="S35">
        <f t="shared" si="12"/>
        <v>-1000</v>
      </c>
      <c r="U35">
        <f t="shared" si="14"/>
        <v>0</v>
      </c>
      <c r="V35">
        <f t="shared" ca="1" si="15"/>
        <v>0</v>
      </c>
      <c r="W35">
        <f t="shared" ca="1" si="16"/>
        <v>0</v>
      </c>
      <c r="X35">
        <f t="shared" ca="1" si="17"/>
        <v>0</v>
      </c>
      <c r="Y35">
        <f t="shared" ca="1" si="18"/>
        <v>0</v>
      </c>
    </row>
    <row r="36" spans="3:25" x14ac:dyDescent="0.15">
      <c r="C36">
        <f>[1]!b_info_carrydate(A36)</f>
        <v>0</v>
      </c>
      <c r="D36">
        <f>[1]!b_info_maturitydate(A36)</f>
        <v>0</v>
      </c>
      <c r="E36" s="6">
        <f>[1]!b_info_couponrate(A36)</f>
        <v>0</v>
      </c>
      <c r="F36">
        <f>[1]!b_info_interestfrequency(A36)</f>
        <v>0</v>
      </c>
      <c r="G36" s="6">
        <f ca="1">[1]!b_anal_net_cnbd(A36,$B$6,1)</f>
        <v>0</v>
      </c>
      <c r="H36">
        <f ca="1">[1]!b_anal_dirty_cnbd(A36,$B$6,1)</f>
        <v>0</v>
      </c>
      <c r="I36">
        <f t="shared" ca="1" si="3"/>
        <v>-120.49315068493151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ca="1" si="7"/>
        <v>0</v>
      </c>
      <c r="N36">
        <f t="shared" ca="1" si="8"/>
        <v>0</v>
      </c>
      <c r="O36">
        <f t="shared" ca="1" si="9"/>
        <v>0</v>
      </c>
      <c r="P36">
        <f t="shared" ca="1" si="2"/>
        <v>0</v>
      </c>
      <c r="Q36">
        <f t="shared" ca="1" si="10"/>
        <v>0</v>
      </c>
      <c r="R36">
        <f t="shared" ca="1" si="11"/>
        <v>0</v>
      </c>
      <c r="S36">
        <f t="shared" si="12"/>
        <v>-1000</v>
      </c>
      <c r="U36">
        <f t="shared" si="14"/>
        <v>0</v>
      </c>
      <c r="V36">
        <f t="shared" ca="1" si="15"/>
        <v>0</v>
      </c>
      <c r="W36">
        <f t="shared" ca="1" si="16"/>
        <v>0</v>
      </c>
      <c r="X36">
        <f t="shared" ca="1" si="17"/>
        <v>0</v>
      </c>
      <c r="Y36">
        <f t="shared" ca="1" si="18"/>
        <v>0</v>
      </c>
    </row>
    <row r="37" spans="3:25" x14ac:dyDescent="0.15">
      <c r="C37">
        <f>[1]!b_info_carrydate(A37)</f>
        <v>0</v>
      </c>
      <c r="D37">
        <f>[1]!b_info_maturitydate(A37)</f>
        <v>0</v>
      </c>
      <c r="E37" s="6">
        <f>[1]!b_info_couponrate(A37)</f>
        <v>0</v>
      </c>
      <c r="F37">
        <f>[1]!b_info_interestfrequency(A37)</f>
        <v>0</v>
      </c>
      <c r="G37" s="6">
        <f ca="1">[1]!b_anal_net_cnbd(A37,$B$6,1)</f>
        <v>0</v>
      </c>
      <c r="H37">
        <f ca="1">[1]!b_anal_dirty_cnbd(A37,$B$6,1)</f>
        <v>0</v>
      </c>
      <c r="I37">
        <f t="shared" ca="1" si="3"/>
        <v>-120.49315068493151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ca="1" si="7"/>
        <v>0</v>
      </c>
      <c r="N37">
        <f t="shared" ca="1" si="8"/>
        <v>0</v>
      </c>
      <c r="O37">
        <f t="shared" ca="1" si="9"/>
        <v>0</v>
      </c>
      <c r="P37">
        <f t="shared" ca="1" si="2"/>
        <v>0</v>
      </c>
      <c r="Q37">
        <f t="shared" ca="1" si="10"/>
        <v>0</v>
      </c>
      <c r="R37">
        <f t="shared" ca="1" si="11"/>
        <v>0</v>
      </c>
      <c r="S37">
        <f t="shared" si="12"/>
        <v>-1000</v>
      </c>
      <c r="U37">
        <f t="shared" si="14"/>
        <v>0</v>
      </c>
      <c r="V37">
        <f t="shared" ca="1" si="15"/>
        <v>0</v>
      </c>
      <c r="W37">
        <f t="shared" ca="1" si="16"/>
        <v>0</v>
      </c>
      <c r="X37">
        <f t="shared" ca="1" si="17"/>
        <v>0</v>
      </c>
      <c r="Y37">
        <f t="shared" ca="1" si="18"/>
        <v>0</v>
      </c>
    </row>
    <row r="38" spans="3:25" x14ac:dyDescent="0.15">
      <c r="C38">
        <f>[1]!b_info_carrydate(A38)</f>
        <v>0</v>
      </c>
      <c r="D38">
        <f>[1]!b_info_maturitydate(A38)</f>
        <v>0</v>
      </c>
      <c r="E38" s="6">
        <f>[1]!b_info_couponrate(A38)</f>
        <v>0</v>
      </c>
      <c r="F38">
        <f>[1]!b_info_interestfrequency(A38)</f>
        <v>0</v>
      </c>
      <c r="G38" s="6">
        <f ca="1">[1]!b_anal_net_cnbd(A38,$B$6,1)</f>
        <v>0</v>
      </c>
      <c r="H38">
        <f ca="1">[1]!b_anal_dirty_cnbd(A38,$B$6,1)</f>
        <v>0</v>
      </c>
      <c r="I38">
        <f t="shared" ca="1" si="3"/>
        <v>-120.49315068493151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ca="1" si="7"/>
        <v>0</v>
      </c>
      <c r="N38">
        <f t="shared" ca="1" si="8"/>
        <v>0</v>
      </c>
      <c r="O38">
        <f t="shared" ca="1" si="9"/>
        <v>0</v>
      </c>
      <c r="P38">
        <f t="shared" ca="1" si="2"/>
        <v>0</v>
      </c>
      <c r="Q38">
        <f t="shared" ca="1" si="10"/>
        <v>0</v>
      </c>
      <c r="R38">
        <f t="shared" ca="1" si="11"/>
        <v>0</v>
      </c>
      <c r="S38">
        <f t="shared" si="12"/>
        <v>-1000</v>
      </c>
      <c r="U38">
        <f t="shared" si="14"/>
        <v>0</v>
      </c>
      <c r="V38">
        <f t="shared" ca="1" si="15"/>
        <v>0</v>
      </c>
      <c r="W38">
        <f t="shared" ca="1" si="16"/>
        <v>0</v>
      </c>
      <c r="X38">
        <f t="shared" ca="1" si="17"/>
        <v>0</v>
      </c>
      <c r="Y38">
        <f t="shared" ca="1" si="18"/>
        <v>0</v>
      </c>
    </row>
    <row r="39" spans="3:25" x14ac:dyDescent="0.15">
      <c r="C39">
        <f>[1]!b_info_carrydate(A39)</f>
        <v>0</v>
      </c>
      <c r="D39">
        <f>[1]!b_info_maturitydate(A39)</f>
        <v>0</v>
      </c>
      <c r="E39" s="6">
        <f>[1]!b_info_couponrate(A39)</f>
        <v>0</v>
      </c>
      <c r="F39">
        <f>[1]!b_info_interestfrequency(A39)</f>
        <v>0</v>
      </c>
      <c r="G39" s="6">
        <f ca="1">[1]!b_anal_net_cnbd(A39,$B$6,1)</f>
        <v>0</v>
      </c>
      <c r="H39">
        <f ca="1">[1]!b_anal_dirty_cnbd(A39,$B$6,1)</f>
        <v>0</v>
      </c>
      <c r="I39">
        <f t="shared" ca="1" si="3"/>
        <v>-120.49315068493151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ca="1" si="7"/>
        <v>0</v>
      </c>
      <c r="N39">
        <f t="shared" ca="1" si="8"/>
        <v>0</v>
      </c>
      <c r="O39">
        <f t="shared" ca="1" si="9"/>
        <v>0</v>
      </c>
      <c r="P39">
        <f t="shared" ca="1" si="2"/>
        <v>0</v>
      </c>
      <c r="Q39">
        <f t="shared" ca="1" si="10"/>
        <v>0</v>
      </c>
      <c r="R39">
        <f t="shared" ca="1" si="11"/>
        <v>0</v>
      </c>
      <c r="S39">
        <f t="shared" si="12"/>
        <v>-1000</v>
      </c>
      <c r="U39">
        <f t="shared" si="14"/>
        <v>0</v>
      </c>
      <c r="V39">
        <f t="shared" ca="1" si="15"/>
        <v>0</v>
      </c>
      <c r="W39">
        <f t="shared" ca="1" si="16"/>
        <v>0</v>
      </c>
      <c r="X39">
        <f t="shared" ca="1" si="17"/>
        <v>0</v>
      </c>
      <c r="Y39">
        <f t="shared" ca="1" si="18"/>
        <v>0</v>
      </c>
    </row>
    <row r="40" spans="3:25" x14ac:dyDescent="0.15">
      <c r="C40">
        <f>[1]!b_info_carrydate(A40)</f>
        <v>0</v>
      </c>
      <c r="D40">
        <f>[1]!b_info_maturitydate(A40)</f>
        <v>0</v>
      </c>
      <c r="E40" s="6">
        <f>[1]!b_info_couponrate(A40)</f>
        <v>0</v>
      </c>
      <c r="F40">
        <f>[1]!b_info_interestfrequency(A40)</f>
        <v>0</v>
      </c>
      <c r="G40" s="6">
        <f ca="1">[1]!b_anal_net_cnbd(A40,$B$6,1)</f>
        <v>0</v>
      </c>
      <c r="H40">
        <f ca="1">[1]!b_anal_dirty_cnbd(A40,$B$6,1)</f>
        <v>0</v>
      </c>
      <c r="I40">
        <f t="shared" ca="1" si="3"/>
        <v>-120.49315068493151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ca="1" si="7"/>
        <v>0</v>
      </c>
      <c r="N40">
        <f t="shared" ca="1" si="8"/>
        <v>0</v>
      </c>
      <c r="O40">
        <f t="shared" ca="1" si="9"/>
        <v>0</v>
      </c>
      <c r="P40">
        <f t="shared" ca="1" si="2"/>
        <v>0</v>
      </c>
      <c r="Q40">
        <f t="shared" ca="1" si="10"/>
        <v>0</v>
      </c>
      <c r="R40">
        <f t="shared" ca="1" si="11"/>
        <v>0</v>
      </c>
      <c r="S40">
        <f t="shared" si="12"/>
        <v>-1000</v>
      </c>
      <c r="U40">
        <f t="shared" si="14"/>
        <v>0</v>
      </c>
      <c r="V40">
        <f t="shared" ca="1" si="15"/>
        <v>0</v>
      </c>
      <c r="W40">
        <f t="shared" ca="1" si="16"/>
        <v>0</v>
      </c>
      <c r="X40">
        <f t="shared" ca="1" si="17"/>
        <v>0</v>
      </c>
      <c r="Y40">
        <f t="shared" ca="1" si="18"/>
        <v>0</v>
      </c>
    </row>
    <row r="41" spans="3:25" x14ac:dyDescent="0.15">
      <c r="C41">
        <f>[1]!b_info_carrydate(A41)</f>
        <v>0</v>
      </c>
      <c r="D41">
        <f>[1]!b_info_maturitydate(A41)</f>
        <v>0</v>
      </c>
      <c r="E41" s="6">
        <f>[1]!b_info_couponrate(A41)</f>
        <v>0</v>
      </c>
      <c r="F41">
        <f>[1]!b_info_interestfrequency(A41)</f>
        <v>0</v>
      </c>
      <c r="G41" s="6">
        <f ca="1">[1]!b_anal_net_cnbd(A41,$B$6,1)</f>
        <v>0</v>
      </c>
      <c r="H41">
        <f ca="1">[1]!b_anal_dirty_cnbd(A41,$B$6,1)</f>
        <v>0</v>
      </c>
      <c r="I41">
        <f t="shared" ca="1" si="3"/>
        <v>-120.49315068493151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ca="1" si="7"/>
        <v>0</v>
      </c>
      <c r="N41">
        <f t="shared" ca="1" si="8"/>
        <v>0</v>
      </c>
      <c r="O41">
        <f t="shared" ca="1" si="9"/>
        <v>0</v>
      </c>
      <c r="P41">
        <f t="shared" ca="1" si="2"/>
        <v>0</v>
      </c>
      <c r="Q41">
        <f t="shared" ca="1" si="10"/>
        <v>0</v>
      </c>
      <c r="R41">
        <f t="shared" ca="1" si="11"/>
        <v>0</v>
      </c>
      <c r="S41">
        <f t="shared" si="12"/>
        <v>-1000</v>
      </c>
      <c r="U41">
        <f t="shared" si="14"/>
        <v>0</v>
      </c>
      <c r="V41">
        <f t="shared" ca="1" si="15"/>
        <v>0</v>
      </c>
      <c r="W41">
        <f t="shared" ca="1" si="16"/>
        <v>0</v>
      </c>
      <c r="X41">
        <f t="shared" ca="1" si="17"/>
        <v>0</v>
      </c>
      <c r="Y41">
        <f t="shared" ca="1" si="18"/>
        <v>0</v>
      </c>
    </row>
    <row r="42" spans="3:25" x14ac:dyDescent="0.15">
      <c r="C42">
        <f>[1]!b_info_carrydate(A42)</f>
        <v>0</v>
      </c>
      <c r="D42">
        <f>[1]!b_info_maturitydate(A42)</f>
        <v>0</v>
      </c>
      <c r="E42" s="6">
        <f>[1]!b_info_couponrate(A42)</f>
        <v>0</v>
      </c>
      <c r="F42">
        <f>[1]!b_info_interestfrequency(A42)</f>
        <v>0</v>
      </c>
      <c r="G42" s="6">
        <f ca="1">[1]!b_anal_net_cnbd(A42,$B$6,1)</f>
        <v>0</v>
      </c>
      <c r="H42">
        <f ca="1">[1]!b_anal_dirty_cnbd(A42,$B$6,1)</f>
        <v>0</v>
      </c>
      <c r="I42">
        <f t="shared" ca="1" si="3"/>
        <v>-120.49315068493151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ca="1" si="7"/>
        <v>0</v>
      </c>
      <c r="N42">
        <f t="shared" ca="1" si="8"/>
        <v>0</v>
      </c>
      <c r="O42">
        <f t="shared" ca="1" si="9"/>
        <v>0</v>
      </c>
      <c r="P42">
        <f t="shared" ca="1" si="2"/>
        <v>0</v>
      </c>
      <c r="Q42">
        <f t="shared" ca="1" si="10"/>
        <v>0</v>
      </c>
      <c r="R42">
        <f t="shared" ca="1" si="11"/>
        <v>0</v>
      </c>
      <c r="S42">
        <f t="shared" si="12"/>
        <v>-1000</v>
      </c>
      <c r="U42">
        <f t="shared" si="14"/>
        <v>0</v>
      </c>
      <c r="V42">
        <f t="shared" ca="1" si="15"/>
        <v>0</v>
      </c>
      <c r="W42">
        <f t="shared" ca="1" si="16"/>
        <v>0</v>
      </c>
      <c r="X42">
        <f t="shared" ca="1" si="17"/>
        <v>0</v>
      </c>
      <c r="Y42">
        <f t="shared" ca="1" si="18"/>
        <v>0</v>
      </c>
    </row>
    <row r="43" spans="3:25" x14ac:dyDescent="0.15">
      <c r="C43">
        <f>[1]!b_info_carrydate(A43)</f>
        <v>0</v>
      </c>
      <c r="D43">
        <f>[1]!b_info_maturitydate(A43)</f>
        <v>0</v>
      </c>
      <c r="E43" s="6">
        <f>[1]!b_info_couponrate(A43)</f>
        <v>0</v>
      </c>
      <c r="F43">
        <f>[1]!b_info_interestfrequency(A43)</f>
        <v>0</v>
      </c>
      <c r="G43" s="6">
        <f ca="1">[1]!b_anal_net_cnbd(A43,$B$6,1)</f>
        <v>0</v>
      </c>
      <c r="H43">
        <f ca="1">[1]!b_anal_dirty_cnbd(A43,$B$6,1)</f>
        <v>0</v>
      </c>
      <c r="I43">
        <f t="shared" ca="1" si="3"/>
        <v>-120.49315068493151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ca="1" si="7"/>
        <v>0</v>
      </c>
      <c r="N43">
        <f t="shared" ca="1" si="8"/>
        <v>0</v>
      </c>
      <c r="O43">
        <f t="shared" ca="1" si="9"/>
        <v>0</v>
      </c>
      <c r="P43">
        <f t="shared" ca="1" si="2"/>
        <v>0</v>
      </c>
      <c r="Q43">
        <f t="shared" ca="1" si="10"/>
        <v>0</v>
      </c>
      <c r="R43">
        <f t="shared" ca="1" si="11"/>
        <v>0</v>
      </c>
      <c r="S43">
        <f t="shared" si="12"/>
        <v>-1000</v>
      </c>
      <c r="U43">
        <f t="shared" si="14"/>
        <v>0</v>
      </c>
      <c r="V43">
        <f t="shared" ca="1" si="15"/>
        <v>0</v>
      </c>
      <c r="W43">
        <f t="shared" ca="1" si="16"/>
        <v>0</v>
      </c>
      <c r="X43">
        <f t="shared" ca="1" si="17"/>
        <v>0</v>
      </c>
      <c r="Y43">
        <f t="shared" ca="1" si="18"/>
        <v>0</v>
      </c>
    </row>
    <row r="44" spans="3:25" x14ac:dyDescent="0.15">
      <c r="C44">
        <f>[1]!b_info_carrydate(A44)</f>
        <v>0</v>
      </c>
      <c r="D44">
        <f>[1]!b_info_maturitydate(A44)</f>
        <v>0</v>
      </c>
      <c r="E44" s="6">
        <f>[1]!b_info_couponrate(A44)</f>
        <v>0</v>
      </c>
      <c r="F44">
        <f>[1]!b_info_interestfrequency(A44)</f>
        <v>0</v>
      </c>
      <c r="G44" s="6">
        <f ca="1">[1]!b_anal_net_cnbd(A44,$B$6,1)</f>
        <v>0</v>
      </c>
      <c r="H44">
        <f ca="1">[1]!b_anal_dirty_cnbd(A44,$B$6,1)</f>
        <v>0</v>
      </c>
      <c r="I44">
        <f t="shared" ca="1" si="3"/>
        <v>-120.49315068493151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ca="1" si="7"/>
        <v>0</v>
      </c>
      <c r="N44">
        <f t="shared" ca="1" si="8"/>
        <v>0</v>
      </c>
      <c r="O44">
        <f t="shared" ca="1" si="9"/>
        <v>0</v>
      </c>
      <c r="P44">
        <f t="shared" ca="1" si="2"/>
        <v>0</v>
      </c>
      <c r="Q44">
        <f t="shared" ca="1" si="10"/>
        <v>0</v>
      </c>
      <c r="R44">
        <f t="shared" ca="1" si="11"/>
        <v>0</v>
      </c>
      <c r="S44">
        <f t="shared" si="12"/>
        <v>-1000</v>
      </c>
      <c r="U44">
        <f t="shared" si="14"/>
        <v>0</v>
      </c>
      <c r="V44">
        <f t="shared" ca="1" si="15"/>
        <v>0</v>
      </c>
      <c r="W44">
        <f t="shared" ca="1" si="16"/>
        <v>0</v>
      </c>
      <c r="X44">
        <f t="shared" ca="1" si="17"/>
        <v>0</v>
      </c>
      <c r="Y44">
        <f t="shared" ca="1" si="18"/>
        <v>0</v>
      </c>
    </row>
    <row r="45" spans="3:25" x14ac:dyDescent="0.15">
      <c r="C45">
        <f>[1]!b_info_carrydate(A45)</f>
        <v>0</v>
      </c>
      <c r="D45">
        <f>[1]!b_info_maturitydate(A45)</f>
        <v>0</v>
      </c>
      <c r="E45" s="6">
        <f>[1]!b_info_couponrate(A45)</f>
        <v>0</v>
      </c>
      <c r="F45">
        <f>[1]!b_info_interestfrequency(A45)</f>
        <v>0</v>
      </c>
      <c r="G45" s="6">
        <f ca="1">[1]!b_anal_net_cnbd(A45,$B$6,1)</f>
        <v>0</v>
      </c>
      <c r="H45">
        <f ca="1">[1]!b_anal_dirty_cnbd(A45,$B$6,1)</f>
        <v>0</v>
      </c>
      <c r="I45">
        <f t="shared" ca="1" si="3"/>
        <v>-120.49315068493151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  <c r="P45">
        <f t="shared" ca="1" si="2"/>
        <v>0</v>
      </c>
      <c r="Q45">
        <f t="shared" ca="1" si="10"/>
        <v>0</v>
      </c>
      <c r="R45">
        <f t="shared" ca="1" si="11"/>
        <v>0</v>
      </c>
      <c r="S45">
        <f t="shared" si="12"/>
        <v>-1000</v>
      </c>
      <c r="U45">
        <f t="shared" si="14"/>
        <v>0</v>
      </c>
      <c r="V45">
        <f t="shared" ca="1" si="15"/>
        <v>0</v>
      </c>
      <c r="W45">
        <f t="shared" ca="1" si="16"/>
        <v>0</v>
      </c>
      <c r="X45">
        <f t="shared" ca="1" si="17"/>
        <v>0</v>
      </c>
      <c r="Y45">
        <f t="shared" ca="1" si="18"/>
        <v>0</v>
      </c>
    </row>
    <row r="46" spans="3:25" x14ac:dyDescent="0.15">
      <c r="C46">
        <f>[1]!b_info_carrydate(A46)</f>
        <v>0</v>
      </c>
      <c r="D46">
        <f>[1]!b_info_maturitydate(A46)</f>
        <v>0</v>
      </c>
      <c r="E46" s="6">
        <f>[1]!b_info_couponrate(A46)</f>
        <v>0</v>
      </c>
      <c r="F46">
        <f>[1]!b_info_interestfrequency(A46)</f>
        <v>0</v>
      </c>
      <c r="G46" s="6">
        <f ca="1">[1]!b_anal_net_cnbd(A46,$B$6,1)</f>
        <v>0</v>
      </c>
      <c r="H46">
        <f ca="1">[1]!b_anal_dirty_cnbd(A46,$B$6,1)</f>
        <v>0</v>
      </c>
      <c r="I46">
        <f t="shared" ca="1" si="3"/>
        <v>-120.49315068493151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ca="1" si="7"/>
        <v>0</v>
      </c>
      <c r="N46">
        <f t="shared" ca="1" si="8"/>
        <v>0</v>
      </c>
      <c r="O46">
        <f t="shared" ca="1" si="9"/>
        <v>0</v>
      </c>
      <c r="P46">
        <f t="shared" ref="P46:P82" ca="1" si="19">IFERROR(($B$2*B46+K46-H46+N46)/(H46-N46)/$B$8,0)</f>
        <v>0</v>
      </c>
      <c r="Q46">
        <f t="shared" ca="1" si="10"/>
        <v>0</v>
      </c>
      <c r="R46">
        <f t="shared" ca="1" si="11"/>
        <v>0</v>
      </c>
      <c r="S46">
        <f t="shared" si="12"/>
        <v>-1000</v>
      </c>
      <c r="U46">
        <f t="shared" si="14"/>
        <v>0</v>
      </c>
      <c r="V46">
        <f t="shared" ca="1" si="15"/>
        <v>0</v>
      </c>
      <c r="W46">
        <f t="shared" ca="1" si="16"/>
        <v>0</v>
      </c>
      <c r="X46">
        <f t="shared" ca="1" si="17"/>
        <v>0</v>
      </c>
      <c r="Y46">
        <f t="shared" ca="1" si="18"/>
        <v>0</v>
      </c>
    </row>
    <row r="47" spans="3:25" x14ac:dyDescent="0.15">
      <c r="C47">
        <f>[1]!b_info_carrydate(A47)</f>
        <v>0</v>
      </c>
      <c r="D47">
        <f>[1]!b_info_maturitydate(A47)</f>
        <v>0</v>
      </c>
      <c r="E47" s="6">
        <f>[1]!b_info_couponrate(A47)</f>
        <v>0</v>
      </c>
      <c r="F47">
        <f>[1]!b_info_interestfrequency(A47)</f>
        <v>0</v>
      </c>
      <c r="G47" s="6">
        <f ca="1">[1]!b_anal_net_cnbd(A47,$B$6,1)</f>
        <v>0</v>
      </c>
      <c r="H47">
        <f ca="1">[1]!b_anal_dirty_cnbd(A47,$B$6,1)</f>
        <v>0</v>
      </c>
      <c r="I47">
        <f t="shared" ca="1" si="3"/>
        <v>-120.49315068493151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ca="1" si="7"/>
        <v>0</v>
      </c>
      <c r="N47">
        <f t="shared" ca="1" si="8"/>
        <v>0</v>
      </c>
      <c r="O47">
        <f t="shared" ca="1" si="9"/>
        <v>0</v>
      </c>
      <c r="P47">
        <f t="shared" ca="1" si="19"/>
        <v>0</v>
      </c>
      <c r="Q47">
        <f t="shared" ca="1" si="10"/>
        <v>0</v>
      </c>
      <c r="R47">
        <f t="shared" ca="1" si="11"/>
        <v>0</v>
      </c>
      <c r="S47">
        <f t="shared" si="12"/>
        <v>-1000</v>
      </c>
      <c r="U47">
        <f t="shared" si="14"/>
        <v>0</v>
      </c>
      <c r="V47">
        <f t="shared" ca="1" si="15"/>
        <v>0</v>
      </c>
      <c r="W47">
        <f t="shared" ca="1" si="16"/>
        <v>0</v>
      </c>
      <c r="X47">
        <f t="shared" ca="1" si="17"/>
        <v>0</v>
      </c>
      <c r="Y47">
        <f t="shared" ca="1" si="18"/>
        <v>0</v>
      </c>
    </row>
    <row r="48" spans="3:25" x14ac:dyDescent="0.15">
      <c r="C48">
        <f>[1]!b_info_carrydate(A48)</f>
        <v>0</v>
      </c>
      <c r="D48">
        <f>[1]!b_info_maturitydate(A48)</f>
        <v>0</v>
      </c>
      <c r="E48" s="6">
        <f>[1]!b_info_couponrate(A48)</f>
        <v>0</v>
      </c>
      <c r="F48">
        <f>[1]!b_info_interestfrequency(A48)</f>
        <v>0</v>
      </c>
      <c r="G48" s="6">
        <f ca="1">[1]!b_anal_net_cnbd(A48,$B$6,1)</f>
        <v>0</v>
      </c>
      <c r="H48">
        <f ca="1">[1]!b_anal_dirty_cnbd(A48,$B$6,1)</f>
        <v>0</v>
      </c>
      <c r="I48">
        <f t="shared" ca="1" si="3"/>
        <v>-120.49315068493151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  <c r="P48">
        <f t="shared" ca="1" si="19"/>
        <v>0</v>
      </c>
      <c r="Q48">
        <f t="shared" ca="1" si="10"/>
        <v>0</v>
      </c>
      <c r="R48">
        <f t="shared" ca="1" si="11"/>
        <v>0</v>
      </c>
      <c r="S48">
        <f t="shared" si="12"/>
        <v>-1000</v>
      </c>
      <c r="U48">
        <f t="shared" si="14"/>
        <v>0</v>
      </c>
      <c r="V48">
        <f t="shared" ca="1" si="15"/>
        <v>0</v>
      </c>
      <c r="W48">
        <f t="shared" ca="1" si="16"/>
        <v>0</v>
      </c>
      <c r="X48">
        <f t="shared" ca="1" si="17"/>
        <v>0</v>
      </c>
      <c r="Y48">
        <f t="shared" ca="1" si="18"/>
        <v>0</v>
      </c>
    </row>
    <row r="49" spans="3:25" x14ac:dyDescent="0.15">
      <c r="C49">
        <f>[1]!b_info_carrydate(A49)</f>
        <v>0</v>
      </c>
      <c r="D49">
        <f>[1]!b_info_maturitydate(A49)</f>
        <v>0</v>
      </c>
      <c r="E49" s="6">
        <f>[1]!b_info_couponrate(A49)</f>
        <v>0</v>
      </c>
      <c r="F49">
        <f>[1]!b_info_interestfrequency(A49)</f>
        <v>0</v>
      </c>
      <c r="G49" s="6">
        <f ca="1">[1]!b_anal_net_cnbd(A49,$B$6,1)</f>
        <v>0</v>
      </c>
      <c r="H49">
        <f ca="1">[1]!b_anal_dirty_cnbd(A49,$B$6,1)</f>
        <v>0</v>
      </c>
      <c r="I49">
        <f t="shared" ca="1" si="3"/>
        <v>-120.49315068493151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</v>
      </c>
      <c r="P49">
        <f t="shared" ca="1" si="19"/>
        <v>0</v>
      </c>
      <c r="Q49">
        <f t="shared" ca="1" si="10"/>
        <v>0</v>
      </c>
      <c r="R49">
        <f t="shared" ca="1" si="11"/>
        <v>0</v>
      </c>
      <c r="S49">
        <f t="shared" si="12"/>
        <v>-1000</v>
      </c>
      <c r="U49">
        <f t="shared" si="14"/>
        <v>0</v>
      </c>
      <c r="V49">
        <f t="shared" ca="1" si="15"/>
        <v>0</v>
      </c>
      <c r="W49">
        <f t="shared" ca="1" si="16"/>
        <v>0</v>
      </c>
      <c r="X49">
        <f t="shared" ca="1" si="17"/>
        <v>0</v>
      </c>
      <c r="Y49">
        <f t="shared" ca="1" si="18"/>
        <v>0</v>
      </c>
    </row>
    <row r="50" spans="3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3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3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3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3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3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3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3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3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3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3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3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3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3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3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N14" sqref="N14:N82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6.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</row>
    <row r="2" spans="1:25" x14ac:dyDescent="0.15">
      <c r="A2" s="2" t="str">
        <f>[1]!s_info_code("T00.CFE")</f>
        <v>T2006</v>
      </c>
      <c r="B2">
        <f>RTD("wdf.rtq", ,A2, "rt_latest","RT_Price")</f>
        <v>101.715</v>
      </c>
      <c r="C2" t="str">
        <f>[1]!s_info_lddate(A2)</f>
        <v>2020-06-17</v>
      </c>
      <c r="D2" t="str">
        <f ca="1">VLOOKUP(1,$T$14:$Y$49,2,FALSE)</f>
        <v>180011.IB</v>
      </c>
      <c r="E2" s="9">
        <f ca="1">VLOOKUP(1,$T$14:$Y$49,3,FALSE)</f>
        <v>2.9419214973538083E-2</v>
      </c>
      <c r="F2">
        <f ca="1">VLOOKUP(1,$T$14:$Y$49,6,FALSE)</f>
        <v>5.8265499999990311E-2</v>
      </c>
      <c r="G2">
        <f ca="1">VLOOKUP(1,$T$14:$Y$49,5,FALSE)</f>
        <v>-3.2013812348135676E-2</v>
      </c>
      <c r="H2">
        <f ca="1">VLOOKUP(1,$T$14:$Y$49,4,FALSE)</f>
        <v>101.65470363004202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A3">
        <v>2</v>
      </c>
      <c r="H3" s="14"/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ca="1">IF(AND(N2&lt;=$B$8,O2&gt;$B$8),1,0)</f>
        <v>0</v>
      </c>
      <c r="O6" s="2">
        <f t="shared" ref="O6:T6" ca="1" si="0">IF(AND(O2&lt;=$B$8,P2&gt;$B$8),1,0)</f>
        <v>0</v>
      </c>
      <c r="P6" s="2">
        <f t="shared" ca="1" si="0"/>
        <v>1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v>0</v>
      </c>
      <c r="V6" s="2">
        <f ca="1">SUMPRODUCT(N6:U6,N2:U2)</f>
        <v>3.8356164383561646E-2</v>
      </c>
      <c r="W6">
        <f ca="1">+SUMPRODUCT(N6:U6,N5:U5)</f>
        <v>1.847</v>
      </c>
    </row>
    <row r="7" spans="1:25" x14ac:dyDescent="0.15">
      <c r="A7" t="s">
        <v>10</v>
      </c>
      <c r="B7" s="21">
        <f ca="1">((W6*(V7-B8)+W7*(B8-V6))/(V7-V6))/100</f>
        <v>1.7410101522842638E-2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1</v>
      </c>
      <c r="R7" s="7">
        <f t="shared" ca="1" si="1"/>
        <v>0</v>
      </c>
      <c r="S7" s="7">
        <f t="shared" ca="1" si="1"/>
        <v>0</v>
      </c>
      <c r="T7" s="7">
        <f t="shared" ca="1" si="1"/>
        <v>0</v>
      </c>
      <c r="U7" s="7">
        <f t="shared" ca="1" si="1"/>
        <v>0</v>
      </c>
      <c r="V7" s="7">
        <f ca="1">SUMPRODUCT(N7:U7,N2:U2)</f>
        <v>8.3333333333333329E-2</v>
      </c>
      <c r="W7" s="7">
        <f ca="1">SUMPRODUCT(N7:U7,N5:U5)</f>
        <v>1.4119999999999999</v>
      </c>
    </row>
    <row r="8" spans="1:25" x14ac:dyDescent="0.15">
      <c r="A8" t="s">
        <v>34</v>
      </c>
      <c r="B8" s="10">
        <f ca="1">(C2-B5-1)/365</f>
        <v>4.9315068493150684E-2</v>
      </c>
    </row>
    <row r="9" spans="1:25" x14ac:dyDescent="0.15">
      <c r="A9" t="s">
        <v>2</v>
      </c>
      <c r="B9" t="s">
        <v>9</v>
      </c>
      <c r="M9" s="2"/>
      <c r="N9" s="2"/>
    </row>
    <row r="10" spans="1:25" x14ac:dyDescent="0.15">
      <c r="A10" t="s">
        <v>3</v>
      </c>
      <c r="B10" s="4" t="s">
        <v>4</v>
      </c>
      <c r="M10" s="2"/>
      <c r="N10" s="2"/>
    </row>
    <row r="11" spans="1:25" x14ac:dyDescent="0.15">
      <c r="A11" t="s">
        <v>5</v>
      </c>
      <c r="B11" s="2" t="str">
        <f>A2&amp;B9</f>
        <v>T2006.CFE</v>
      </c>
      <c r="M11" s="2"/>
      <c r="N11" s="7"/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[1]!wset("conversionfactor","windcode="&amp;B11,"field=wind_code,cf","cols=2;rows=36")</f>
        <v>019558.SH</v>
      </c>
      <c r="B14" s="5">
        <v>1.024</v>
      </c>
      <c r="C14" t="str">
        <f>[1]!b_info_carrydate(A14)</f>
        <v>2017-02-09</v>
      </c>
      <c r="D14" t="str">
        <f>[1]!b_info_maturitydate(A14)</f>
        <v>2027-02-09</v>
      </c>
      <c r="E14" s="6">
        <f>[1]!b_info_couponrate(A14)</f>
        <v>3.4</v>
      </c>
      <c r="F14">
        <f>[1]!b_info_interestfrequency(A14)</f>
        <v>2</v>
      </c>
      <c r="G14" s="6">
        <f ca="1">[1]!b_anal_net_cnbd(A14,$B$6,1)</f>
        <v>105.0771</v>
      </c>
      <c r="H14">
        <f ca="1">[1]!b_anal_dirty_cnbd(A14,$B$6,1)</f>
        <v>106.09520000000001</v>
      </c>
      <c r="I14">
        <f ca="1">+(D14-$B$5)/365</f>
        <v>6.7041095890410958</v>
      </c>
      <c r="J14">
        <f>IFERROR(MOD(($C$2-C14)/365,(1/F14)),0)</f>
        <v>0.35342465753424657</v>
      </c>
      <c r="K14">
        <f>E14*J14</f>
        <v>1.2016438356164383</v>
      </c>
      <c r="L14">
        <f>+IFERROR(INT(($C$2-C14)/365/(1/F14)),0)</f>
        <v>6</v>
      </c>
      <c r="M14">
        <f ca="1">+IFERROR(INT(($B$5-C14)/365/(1/F14)),0)</f>
        <v>6</v>
      </c>
      <c r="N14">
        <f ca="1">+IFERROR(-(M14-L14)*E14/F14,0)</f>
        <v>0</v>
      </c>
      <c r="O14">
        <f ca="1">+G14-B14*$B$2</f>
        <v>0.92094000000000165</v>
      </c>
      <c r="P14">
        <f t="shared" ref="P14:P45" ca="1" si="2">IFERROR(($B$2*B14+K14-H14+N14)/(H14-N14)/$B$8,0)</f>
        <v>-0.14093715413662158</v>
      </c>
      <c r="Q14">
        <f ca="1">+E14*$B$8-$B$7*H14*$B$8</f>
        <v>7.6579979025881373E-2</v>
      </c>
      <c r="R14">
        <f ca="1">+O14-Q14</f>
        <v>0.84436002097412022</v>
      </c>
      <c r="S14">
        <f>IF(RIGHT(U14,2)="IB",P14,-1000)</f>
        <v>-1000</v>
      </c>
      <c r="T14">
        <f ca="1">RANK(S14,$S$14:$S$49,0)</f>
        <v>13</v>
      </c>
      <c r="U14" t="str">
        <f>+A14</f>
        <v>019558.SH</v>
      </c>
      <c r="V14">
        <f ca="1">+P14</f>
        <v>-0.14093715413662158</v>
      </c>
      <c r="W14">
        <f ca="1">IFERROR(((H14-N14)*EXP($B$7*$B$8)-K14)/B14,0)</f>
        <v>102.52410794336772</v>
      </c>
      <c r="X14">
        <f ca="1">R14</f>
        <v>0.84436002097412022</v>
      </c>
      <c r="Y14">
        <f ca="1">O14</f>
        <v>0.92094000000000165</v>
      </c>
    </row>
    <row r="15" spans="1:25" x14ac:dyDescent="0.15">
      <c r="A15" s="1" t="s">
        <v>97</v>
      </c>
      <c r="B15" s="5">
        <v>1.0322</v>
      </c>
      <c r="C15" t="str">
        <f>[1]!b_info_carrydate(A15)</f>
        <v>2017-05-04</v>
      </c>
      <c r="D15" t="str">
        <f>[1]!b_info_maturitydate(A15)</f>
        <v>2027-05-04</v>
      </c>
      <c r="E15" s="6">
        <f>[1]!b_info_couponrate(A15)</f>
        <v>3.52</v>
      </c>
      <c r="F15">
        <f>[1]!b_info_interestfrequency(A15)</f>
        <v>2</v>
      </c>
      <c r="G15" s="6">
        <f ca="1">[1]!b_anal_net_cnbd(A15,$B$6,1)</f>
        <v>105.76</v>
      </c>
      <c r="H15">
        <f ca="1">[1]!b_anal_dirty_cnbd(A15,$B$6,1)</f>
        <v>105.98950000000001</v>
      </c>
      <c r="I15">
        <f t="shared" ref="I15:I78" ca="1" si="3">+(D15-$B$5)/365</f>
        <v>6.934246575342466</v>
      </c>
      <c r="J15">
        <f t="shared" ref="J15:J78" si="4">IFERROR(MOD(($C$2-C15)/365,(1/F15)),0)</f>
        <v>0.12328767123287676</v>
      </c>
      <c r="K15">
        <f t="shared" ref="K15:K78" si="5">E15*J15</f>
        <v>0.43397260273972621</v>
      </c>
      <c r="L15">
        <f t="shared" ref="L15:L78" si="6">+IFERROR(INT(($C$2-C15)/365/(1/F15)),0)</f>
        <v>6</v>
      </c>
      <c r="M15">
        <f t="shared" ref="M15:M78" ca="1" si="7">+IFERROR(INT(($B$5-C15)/365/(1/F15)),0)</f>
        <v>6</v>
      </c>
      <c r="N15">
        <f t="shared" ref="N15:N78" ca="1" si="8">+IFERROR(-(M15-L15)*E15/F15,0)</f>
        <v>0</v>
      </c>
      <c r="O15">
        <f t="shared" ref="O15:O78" ca="1" si="9">+G15-B15*$B$2</f>
        <v>0.76977700000000482</v>
      </c>
      <c r="P15">
        <f t="shared" ca="1" si="2"/>
        <v>-0.10815332598459766</v>
      </c>
      <c r="Q15">
        <f t="shared" ref="Q15:Q78" ca="1" si="10">+E15*$B$8-$B$7*H15*$B$8</f>
        <v>8.2588539187956334E-2</v>
      </c>
      <c r="R15">
        <f t="shared" ref="R15:R78" ca="1" si="11">+O15-Q15</f>
        <v>0.68718846081204843</v>
      </c>
      <c r="S15">
        <f t="shared" ref="S15:S78" si="12">IF(RIGHT(U15,2)="IB",P15,-1000)</f>
        <v>-1000</v>
      </c>
      <c r="T15">
        <f t="shared" ref="T15:T49" ca="1" si="13">RANK(S15,$S$14:$S$49,0)</f>
        <v>13</v>
      </c>
      <c r="U15" t="str">
        <f t="shared" ref="U15:U78" si="14">+A15</f>
        <v>019564.SH</v>
      </c>
      <c r="V15">
        <f t="shared" ref="V15:V78" ca="1" si="15">+P15</f>
        <v>-0.10815332598459766</v>
      </c>
      <c r="W15">
        <f t="shared" ref="W15:W78" ca="1" si="16">IFERROR(((H15-N15)*EXP($B$7*$B$8)-K15)/B15,0)</f>
        <v>102.35086899435409</v>
      </c>
      <c r="X15">
        <f t="shared" ref="X15:X78" ca="1" si="17">R15</f>
        <v>0.68718846081204843</v>
      </c>
      <c r="Y15">
        <f t="shared" ref="Y15:Y78" ca="1" si="18">O15</f>
        <v>0.76977700000000482</v>
      </c>
    </row>
    <row r="16" spans="1:25" x14ac:dyDescent="0.15">
      <c r="A16" s="1" t="s">
        <v>115</v>
      </c>
      <c r="B16" s="5">
        <v>1.0378000000000001</v>
      </c>
      <c r="C16" t="str">
        <f>[1]!b_info_carrydate(A16)</f>
        <v>2017-08-03</v>
      </c>
      <c r="D16" t="str">
        <f>[1]!b_info_maturitydate(A16)</f>
        <v>2027-08-03</v>
      </c>
      <c r="E16" s="6">
        <f>[1]!b_info_couponrate(A16)</f>
        <v>3.59</v>
      </c>
      <c r="F16">
        <f>[1]!b_info_interestfrequency(A16)</f>
        <v>2</v>
      </c>
      <c r="G16" s="6">
        <f ca="1">[1]!b_anal_net_cnbd(A16,$B$6,1)</f>
        <v>106.71469999999999</v>
      </c>
      <c r="H16">
        <f ca="1">[1]!b_anal_dirty_cnbd(A16,$B$6,1)</f>
        <v>107.849</v>
      </c>
      <c r="I16">
        <f t="shared" ca="1" si="3"/>
        <v>7.183561643835616</v>
      </c>
      <c r="J16">
        <f t="shared" si="4"/>
        <v>0.37397260273972588</v>
      </c>
      <c r="K16">
        <f t="shared" si="5"/>
        <v>1.3425616438356158</v>
      </c>
      <c r="L16">
        <f t="shared" si="6"/>
        <v>5</v>
      </c>
      <c r="M16">
        <f t="shared" ca="1" si="7"/>
        <v>5</v>
      </c>
      <c r="N16">
        <f t="shared" ca="1" si="8"/>
        <v>0</v>
      </c>
      <c r="O16">
        <f t="shared" ca="1" si="9"/>
        <v>1.1548729999999807</v>
      </c>
      <c r="P16">
        <f t="shared" ca="1" si="2"/>
        <v>-0.17798194440580997</v>
      </c>
      <c r="Q16">
        <f t="shared" ca="1" si="10"/>
        <v>8.444406382337806E-2</v>
      </c>
      <c r="R16">
        <f t="shared" ca="1" si="11"/>
        <v>1.0704289361766026</v>
      </c>
      <c r="S16">
        <f t="shared" si="12"/>
        <v>-1000</v>
      </c>
      <c r="T16">
        <f t="shared" ca="1" si="13"/>
        <v>13</v>
      </c>
      <c r="U16" t="str">
        <f t="shared" si="14"/>
        <v>019572.SH</v>
      </c>
      <c r="V16">
        <f t="shared" ca="1" si="15"/>
        <v>-0.17798194440580997</v>
      </c>
      <c r="W16">
        <f t="shared" ca="1" si="16"/>
        <v>102.71639540432299</v>
      </c>
      <c r="X16">
        <f t="shared" ca="1" si="17"/>
        <v>1.0704289361766026</v>
      </c>
      <c r="Y16">
        <f t="shared" ca="1" si="18"/>
        <v>1.1548729999999807</v>
      </c>
    </row>
    <row r="17" spans="1:25" x14ac:dyDescent="0.15">
      <c r="A17" s="1" t="s">
        <v>40</v>
      </c>
      <c r="B17" s="5">
        <v>1.0541</v>
      </c>
      <c r="C17" t="str">
        <f>[1]!b_info_carrydate(A17)</f>
        <v>2017-11-02</v>
      </c>
      <c r="D17" t="str">
        <f>[1]!b_info_maturitydate(A17)</f>
        <v>2027-11-02</v>
      </c>
      <c r="E17" s="6">
        <f>[1]!b_info_couponrate(A17)</f>
        <v>3.82</v>
      </c>
      <c r="F17">
        <f>[1]!b_info_interestfrequency(A17)</f>
        <v>2</v>
      </c>
      <c r="G17" s="6">
        <f ca="1">[1]!b_anal_net_cnbd(A17,$B$6,1)</f>
        <v>108.68640000000001</v>
      </c>
      <c r="H17">
        <f ca="1">[1]!b_anal_dirty_cnbd(A17,$B$6,1)</f>
        <v>108.9563</v>
      </c>
      <c r="I17">
        <f t="shared" ca="1" si="3"/>
        <v>7.4328767123287669</v>
      </c>
      <c r="J17">
        <f t="shared" si="4"/>
        <v>0.12465753424657544</v>
      </c>
      <c r="K17">
        <f t="shared" si="5"/>
        <v>0.47619178082191815</v>
      </c>
      <c r="L17">
        <f t="shared" si="6"/>
        <v>5</v>
      </c>
      <c r="M17">
        <f t="shared" ca="1" si="7"/>
        <v>5</v>
      </c>
      <c r="N17">
        <f t="shared" ca="1" si="8"/>
        <v>0</v>
      </c>
      <c r="O17">
        <f t="shared" ca="1" si="9"/>
        <v>1.4686185000000052</v>
      </c>
      <c r="P17">
        <f t="shared" ca="1" si="2"/>
        <v>-0.23493070794845583</v>
      </c>
      <c r="Q17">
        <f t="shared" ca="1" si="10"/>
        <v>9.4835823556275636E-2</v>
      </c>
      <c r="R17">
        <f t="shared" ca="1" si="11"/>
        <v>1.3737826764437295</v>
      </c>
      <c r="S17">
        <f t="shared" si="12"/>
        <v>-1000</v>
      </c>
      <c r="T17">
        <f t="shared" ca="1" si="13"/>
        <v>13</v>
      </c>
      <c r="U17" t="str">
        <f t="shared" si="14"/>
        <v>019580.SH</v>
      </c>
      <c r="V17">
        <f t="shared" ca="1" si="15"/>
        <v>-0.23493070794845583</v>
      </c>
      <c r="W17">
        <f t="shared" ca="1" si="16"/>
        <v>103.00132447385087</v>
      </c>
      <c r="X17">
        <f t="shared" ca="1" si="17"/>
        <v>1.3737826764437295</v>
      </c>
      <c r="Y17">
        <f t="shared" ca="1" si="18"/>
        <v>1.4686185000000052</v>
      </c>
    </row>
    <row r="18" spans="1:25" x14ac:dyDescent="0.15">
      <c r="A18" s="1" t="s">
        <v>98</v>
      </c>
      <c r="B18" s="5">
        <v>1.0578000000000001</v>
      </c>
      <c r="C18" t="str">
        <f>[1]!b_info_carrydate(A18)</f>
        <v>2018-02-01</v>
      </c>
      <c r="D18" t="str">
        <f>[1]!b_info_maturitydate(A18)</f>
        <v>2028-02-01</v>
      </c>
      <c r="E18" s="6">
        <f>[1]!b_info_couponrate(A18)</f>
        <v>3.85</v>
      </c>
      <c r="F18">
        <f>[1]!b_info_interestfrequency(A18)</f>
        <v>2</v>
      </c>
      <c r="G18" s="6">
        <f ca="1">[1]!b_anal_net_cnbd(A18,$B$6,1)</f>
        <v>109.00839999999999</v>
      </c>
      <c r="H18">
        <f ca="1">[1]!b_anal_dirty_cnbd(A18,$B$6,1)</f>
        <v>110.24590000000001</v>
      </c>
      <c r="I18">
        <f t="shared" ca="1" si="3"/>
        <v>7.6821917808219178</v>
      </c>
      <c r="J18">
        <f t="shared" si="4"/>
        <v>0.37534246575342456</v>
      </c>
      <c r="K18">
        <f t="shared" si="5"/>
        <v>1.4450684931506845</v>
      </c>
      <c r="L18">
        <f t="shared" si="6"/>
        <v>4</v>
      </c>
      <c r="M18">
        <f t="shared" ca="1" si="7"/>
        <v>4</v>
      </c>
      <c r="N18">
        <f t="shared" ca="1" si="8"/>
        <v>0</v>
      </c>
      <c r="O18">
        <f t="shared" ca="1" si="9"/>
        <v>1.4142729999999801</v>
      </c>
      <c r="P18">
        <f t="shared" ca="1" si="2"/>
        <v>-0.22195188966966703</v>
      </c>
      <c r="Q18">
        <f ca="1">+E18*$B$8-$B$7*H18*$B$8</f>
        <v>9.5208050392907292E-2</v>
      </c>
      <c r="R18">
        <f t="shared" ca="1" si="11"/>
        <v>1.3190649496070728</v>
      </c>
      <c r="S18">
        <f t="shared" si="12"/>
        <v>-1000</v>
      </c>
      <c r="T18">
        <f t="shared" ca="1" si="13"/>
        <v>13</v>
      </c>
      <c r="U18" t="str">
        <f t="shared" si="14"/>
        <v>019586.SH</v>
      </c>
      <c r="V18">
        <f t="shared" ca="1" si="15"/>
        <v>-0.22195188966966703</v>
      </c>
      <c r="W18">
        <f t="shared" ca="1" si="16"/>
        <v>102.94528938951839</v>
      </c>
      <c r="X18">
        <f t="shared" ca="1" si="17"/>
        <v>1.3190649496070728</v>
      </c>
      <c r="Y18">
        <f t="shared" ca="1" si="18"/>
        <v>1.4142729999999801</v>
      </c>
    </row>
    <row r="19" spans="1:25" x14ac:dyDescent="0.15">
      <c r="A19" s="1" t="s">
        <v>41</v>
      </c>
      <c r="B19" s="5">
        <v>1.0483</v>
      </c>
      <c r="C19" t="str">
        <f>[1]!b_info_carrydate(A19)</f>
        <v>2018-05-17</v>
      </c>
      <c r="D19" t="str">
        <f>[1]!b_info_maturitydate(A19)</f>
        <v>2028-05-17</v>
      </c>
      <c r="E19" s="6">
        <f>[1]!b_info_couponrate(A19)</f>
        <v>3.69</v>
      </c>
      <c r="F19">
        <f>[1]!b_info_interestfrequency(A19)</f>
        <v>2</v>
      </c>
      <c r="G19" s="6">
        <f ca="1">[1]!b_anal_net_cnbd(A19,$B$6,1)</f>
        <v>106.6861</v>
      </c>
      <c r="H19">
        <f ca="1">[1]!b_anal_dirty_cnbd(A19,$B$6,1)</f>
        <v>106.79640000000001</v>
      </c>
      <c r="I19">
        <f t="shared" ca="1" si="3"/>
        <v>7.9726027397260273</v>
      </c>
      <c r="J19">
        <f t="shared" si="4"/>
        <v>8.7671232876712413E-2</v>
      </c>
      <c r="K19">
        <f t="shared" si="5"/>
        <v>0.32350684931506879</v>
      </c>
      <c r="L19">
        <f t="shared" si="6"/>
        <v>4</v>
      </c>
      <c r="M19">
        <f t="shared" ca="1" si="7"/>
        <v>4</v>
      </c>
      <c r="N19">
        <f t="shared" ca="1" si="8"/>
        <v>0</v>
      </c>
      <c r="O19">
        <f t="shared" ca="1" si="9"/>
        <v>5.8265499999990311E-2</v>
      </c>
      <c r="P19">
        <f t="shared" ca="1" si="2"/>
        <v>2.9419214973538083E-2</v>
      </c>
      <c r="Q19">
        <f t="shared" ca="1" si="10"/>
        <v>9.0279312348125987E-2</v>
      </c>
      <c r="R19">
        <f t="shared" ca="1" si="11"/>
        <v>-3.2013812348135676E-2</v>
      </c>
      <c r="S19">
        <f t="shared" si="12"/>
        <v>-1000</v>
      </c>
      <c r="T19">
        <f t="shared" ca="1" si="13"/>
        <v>13</v>
      </c>
      <c r="U19" t="str">
        <f t="shared" si="14"/>
        <v>019593.SH</v>
      </c>
      <c r="V19">
        <f t="shared" ca="1" si="15"/>
        <v>2.9419214973538083E-2</v>
      </c>
      <c r="W19">
        <f t="shared" ca="1" si="16"/>
        <v>101.65470363004202</v>
      </c>
      <c r="X19">
        <f t="shared" ca="1" si="17"/>
        <v>-3.2013812348135676E-2</v>
      </c>
      <c r="Y19">
        <f t="shared" ca="1" si="18"/>
        <v>5.8265499999990311E-2</v>
      </c>
    </row>
    <row r="20" spans="1:25" x14ac:dyDescent="0.15">
      <c r="A20" s="1" t="s">
        <v>99</v>
      </c>
      <c r="B20" s="5">
        <v>1.0387999999999999</v>
      </c>
      <c r="C20" t="str">
        <f>[1]!b_info_carrydate(A20)</f>
        <v>2018-08-16</v>
      </c>
      <c r="D20" t="str">
        <f>[1]!b_info_maturitydate(A20)</f>
        <v>2028-08-16</v>
      </c>
      <c r="E20" s="6">
        <f>[1]!b_info_couponrate(A20)</f>
        <v>3.54</v>
      </c>
      <c r="F20">
        <f>[1]!b_info_interestfrequency(A20)</f>
        <v>2</v>
      </c>
      <c r="G20" s="6">
        <f ca="1">[1]!b_anal_net_cnbd(A20,$B$6,1)</f>
        <v>105.7734</v>
      </c>
      <c r="H20">
        <f ca="1">[1]!b_anal_dirty_cnbd(A20,$B$6,1)</f>
        <v>106.7653</v>
      </c>
      <c r="I20">
        <f t="shared" ca="1" si="3"/>
        <v>8.2219178082191782</v>
      </c>
      <c r="J20">
        <f t="shared" si="4"/>
        <v>0.33835616438356175</v>
      </c>
      <c r="K20">
        <f t="shared" si="5"/>
        <v>1.1977808219178085</v>
      </c>
      <c r="L20">
        <f t="shared" si="6"/>
        <v>3</v>
      </c>
      <c r="M20">
        <f t="shared" ca="1" si="7"/>
        <v>3</v>
      </c>
      <c r="N20">
        <f t="shared" ca="1" si="8"/>
        <v>0</v>
      </c>
      <c r="O20">
        <f t="shared" ca="1" si="9"/>
        <v>0.11185799999999801</v>
      </c>
      <c r="P20">
        <f t="shared" ca="1" si="2"/>
        <v>1.7857617492657265E-2</v>
      </c>
      <c r="Q20">
        <f t="shared" ca="1" si="10"/>
        <v>8.2908753923009545E-2</v>
      </c>
      <c r="R20">
        <f t="shared" ca="1" si="11"/>
        <v>2.8949246076988469E-2</v>
      </c>
      <c r="S20">
        <f t="shared" si="12"/>
        <v>-1000</v>
      </c>
      <c r="T20">
        <f t="shared" ca="1" si="13"/>
        <v>13</v>
      </c>
      <c r="U20" t="str">
        <f t="shared" si="14"/>
        <v>019601.SH</v>
      </c>
      <c r="V20">
        <f t="shared" ca="1" si="15"/>
        <v>1.7857617492657265E-2</v>
      </c>
      <c r="W20">
        <f t="shared" ca="1" si="16"/>
        <v>101.71276966639904</v>
      </c>
      <c r="X20">
        <f t="shared" ca="1" si="17"/>
        <v>2.8949246076988469E-2</v>
      </c>
      <c r="Y20">
        <f t="shared" ca="1" si="18"/>
        <v>0.11185799999999801</v>
      </c>
    </row>
    <row r="21" spans="1:25" x14ac:dyDescent="0.15">
      <c r="A21" s="1" t="s">
        <v>116</v>
      </c>
      <c r="B21" s="5">
        <v>1.0185</v>
      </c>
      <c r="C21" t="str">
        <f>[1]!b_info_carrydate(A21)</f>
        <v>2018-11-22</v>
      </c>
      <c r="D21" t="str">
        <f>[1]!b_info_maturitydate(A21)</f>
        <v>2028-11-22</v>
      </c>
      <c r="E21" s="6">
        <f>[1]!b_info_couponrate(A21)</f>
        <v>3.25</v>
      </c>
      <c r="F21">
        <f>[1]!b_info_interestfrequency(A21)</f>
        <v>2</v>
      </c>
      <c r="G21" s="6">
        <f ca="1">[1]!b_anal_net_cnbd(A21,$B$6,1)</f>
        <v>103.7214</v>
      </c>
      <c r="H21">
        <f ca="1">[1]!b_anal_dirty_cnbd(A21,$B$6,1)</f>
        <v>103.7744</v>
      </c>
      <c r="I21">
        <f t="shared" ca="1" si="3"/>
        <v>8.4904109589041088</v>
      </c>
      <c r="J21">
        <f t="shared" si="4"/>
        <v>6.9863013698630239E-2</v>
      </c>
      <c r="K21">
        <f t="shared" si="5"/>
        <v>0.22705479452054828</v>
      </c>
      <c r="L21">
        <f t="shared" si="6"/>
        <v>3</v>
      </c>
      <c r="M21">
        <f t="shared" ca="1" si="7"/>
        <v>3</v>
      </c>
      <c r="N21">
        <f t="shared" ca="1" si="8"/>
        <v>0</v>
      </c>
      <c r="O21">
        <f t="shared" ca="1" si="9"/>
        <v>0.12467250000000263</v>
      </c>
      <c r="P21">
        <f t="shared" ca="1" si="2"/>
        <v>9.6494240818987085E-3</v>
      </c>
      <c r="Q21">
        <f t="shared" ca="1" si="10"/>
        <v>7.117531202603436E-2</v>
      </c>
      <c r="R21">
        <f t="shared" ca="1" si="11"/>
        <v>5.3497187973968269E-2</v>
      </c>
      <c r="S21">
        <f t="shared" si="12"/>
        <v>-1000</v>
      </c>
      <c r="T21">
        <f t="shared" ca="1" si="13"/>
        <v>13</v>
      </c>
      <c r="U21" t="str">
        <f t="shared" si="14"/>
        <v>019609.SH</v>
      </c>
      <c r="V21">
        <f t="shared" ca="1" si="15"/>
        <v>9.6494240818987085E-3</v>
      </c>
      <c r="W21">
        <f t="shared" ca="1" si="16"/>
        <v>101.7540325244818</v>
      </c>
      <c r="X21">
        <f t="shared" ca="1" si="17"/>
        <v>5.3497187973968269E-2</v>
      </c>
      <c r="Y21">
        <f t="shared" ca="1" si="18"/>
        <v>0.12467250000000263</v>
      </c>
    </row>
    <row r="22" spans="1:25" x14ac:dyDescent="0.15">
      <c r="A22" s="1" t="s">
        <v>82</v>
      </c>
      <c r="B22" s="5">
        <v>1.0225</v>
      </c>
      <c r="C22" t="str">
        <f>[1]!b_info_carrydate(A22)</f>
        <v>2019-05-23</v>
      </c>
      <c r="D22" t="str">
        <f>[1]!b_info_maturitydate(A22)</f>
        <v>2029-05-23</v>
      </c>
      <c r="E22" s="6">
        <f>[1]!b_info_couponrate(A22)</f>
        <v>3.29</v>
      </c>
      <c r="F22">
        <f>[1]!b_info_interestfrequency(A22)</f>
        <v>2</v>
      </c>
      <c r="G22" s="6">
        <f ca="1">[1]!b_anal_net_cnbd(A22,$B$6,1)</f>
        <v>104.1109</v>
      </c>
      <c r="H22">
        <f ca="1">[1]!b_anal_dirty_cnbd(A22,$B$6,1)</f>
        <v>104.15560000000001</v>
      </c>
      <c r="I22">
        <f t="shared" ca="1" si="3"/>
        <v>8.9890410958904106</v>
      </c>
      <c r="J22">
        <f t="shared" si="4"/>
        <v>7.1232876712328697E-2</v>
      </c>
      <c r="K22">
        <f t="shared" si="5"/>
        <v>0.23435616438356141</v>
      </c>
      <c r="L22">
        <f t="shared" si="6"/>
        <v>2</v>
      </c>
      <c r="M22">
        <f t="shared" ca="1" si="7"/>
        <v>2</v>
      </c>
      <c r="N22">
        <f t="shared" ca="1" si="8"/>
        <v>0</v>
      </c>
      <c r="O22">
        <f t="shared" ca="1" si="9"/>
        <v>0.10731250000000614</v>
      </c>
      <c r="P22">
        <f t="shared" ca="1" si="2"/>
        <v>1.6031269828769755E-2</v>
      </c>
      <c r="Q22">
        <f t="shared" ca="1" si="10"/>
        <v>7.2820623936694251E-2</v>
      </c>
      <c r="R22">
        <f t="shared" ca="1" si="11"/>
        <v>3.4491876063311888E-2</v>
      </c>
      <c r="S22">
        <f t="shared" si="12"/>
        <v>-1000</v>
      </c>
      <c r="T22">
        <f t="shared" ca="1" si="13"/>
        <v>13</v>
      </c>
      <c r="U22" t="str">
        <f t="shared" si="14"/>
        <v>019616.SH</v>
      </c>
      <c r="V22">
        <f t="shared" ca="1" si="15"/>
        <v>1.6031269828769755E-2</v>
      </c>
      <c r="W22">
        <f t="shared" ca="1" si="16"/>
        <v>101.72196399774451</v>
      </c>
      <c r="X22">
        <f t="shared" ca="1" si="17"/>
        <v>3.4491876063311888E-2</v>
      </c>
      <c r="Y22">
        <f t="shared" ca="1" si="18"/>
        <v>0.10731250000000614</v>
      </c>
    </row>
    <row r="23" spans="1:25" x14ac:dyDescent="0.15">
      <c r="A23" s="1" t="s">
        <v>83</v>
      </c>
      <c r="B23" s="5">
        <v>1.0105999999999999</v>
      </c>
      <c r="C23" t="str">
        <f>[1]!b_info_carrydate(A23)</f>
        <v>2019-11-21</v>
      </c>
      <c r="D23" t="str">
        <f>[1]!b_info_maturitydate(A23)</f>
        <v>2029-11-21</v>
      </c>
      <c r="E23" s="6">
        <f>[1]!b_info_couponrate(A23)</f>
        <v>3.13</v>
      </c>
      <c r="F23">
        <f>[1]!b_info_interestfrequency(A23)</f>
        <v>2</v>
      </c>
      <c r="G23" s="6">
        <f ca="1">[1]!b_anal_net_cnbd(A23,$B$6,1)</f>
        <v>103.6592</v>
      </c>
      <c r="H23">
        <f ca="1">[1]!b_anal_dirty_cnbd(A23,$B$6,1)</f>
        <v>103.7188</v>
      </c>
      <c r="I23">
        <f t="shared" ca="1" si="3"/>
        <v>9.4876712328767123</v>
      </c>
      <c r="J23">
        <f t="shared" si="4"/>
        <v>7.2602739726027377E-2</v>
      </c>
      <c r="K23">
        <f t="shared" si="5"/>
        <v>0.22724657534246567</v>
      </c>
      <c r="L23">
        <f t="shared" si="6"/>
        <v>1</v>
      </c>
      <c r="M23">
        <f t="shared" ca="1" si="7"/>
        <v>1</v>
      </c>
      <c r="N23">
        <f t="shared" ca="1" si="8"/>
        <v>0</v>
      </c>
      <c r="O23">
        <f t="shared" ca="1" si="9"/>
        <v>0.86602100000000348</v>
      </c>
      <c r="P23">
        <f t="shared" ca="1" si="2"/>
        <v>-0.13653726603941704</v>
      </c>
      <c r="Q23">
        <f t="shared" ca="1" si="10"/>
        <v>6.5305240874264661E-2</v>
      </c>
      <c r="R23">
        <f t="shared" ca="1" si="11"/>
        <v>0.80071575912573878</v>
      </c>
      <c r="S23">
        <f t="shared" si="12"/>
        <v>-1000</v>
      </c>
      <c r="T23">
        <f t="shared" ca="1" si="13"/>
        <v>13</v>
      </c>
      <c r="U23" t="str">
        <f t="shared" si="14"/>
        <v>019625.SH</v>
      </c>
      <c r="V23">
        <f t="shared" ca="1" si="15"/>
        <v>-0.13653726603941704</v>
      </c>
      <c r="W23">
        <f t="shared" ca="1" si="16"/>
        <v>102.49420402513012</v>
      </c>
      <c r="X23">
        <f t="shared" ca="1" si="17"/>
        <v>0.80071575912573878</v>
      </c>
      <c r="Y23">
        <f t="shared" ca="1" si="18"/>
        <v>0.86602100000000348</v>
      </c>
    </row>
    <row r="24" spans="1:25" x14ac:dyDescent="0.15">
      <c r="A24" s="1" t="s">
        <v>84</v>
      </c>
      <c r="B24" s="5">
        <v>1.0068999999999999</v>
      </c>
      <c r="C24" t="str">
        <f>[1]!b_info_carrydate(A24)</f>
        <v>2019-12-05</v>
      </c>
      <c r="D24" t="str">
        <f>[1]!b_info_maturitydate(A24)</f>
        <v>2026-12-05</v>
      </c>
      <c r="E24" s="6">
        <f>[1]!b_info_couponrate(A24)</f>
        <v>3.12</v>
      </c>
      <c r="F24">
        <f>[1]!b_info_interestfrequency(A24)</f>
        <v>1</v>
      </c>
      <c r="G24" s="6">
        <f ca="1">[1]!b_anal_net_cnbd(A24,$B$6,1)</f>
        <v>102.7706</v>
      </c>
      <c r="H24">
        <f ca="1">[1]!b_anal_dirty_cnbd(A24,$B$6,1)</f>
        <v>104.2624</v>
      </c>
      <c r="I24">
        <f t="shared" ca="1" si="3"/>
        <v>6.5232876712328771</v>
      </c>
      <c r="J24">
        <f t="shared" si="4"/>
        <v>0.53424657534246578</v>
      </c>
      <c r="K24">
        <f t="shared" si="5"/>
        <v>1.6668493150684933</v>
      </c>
      <c r="L24">
        <f t="shared" si="6"/>
        <v>0</v>
      </c>
      <c r="M24">
        <f t="shared" ca="1" si="7"/>
        <v>0</v>
      </c>
      <c r="N24">
        <f t="shared" ca="1" si="8"/>
        <v>0</v>
      </c>
      <c r="O24">
        <f t="shared" ca="1" si="9"/>
        <v>0.35376650000000609</v>
      </c>
      <c r="P24">
        <f t="shared" ca="1" si="2"/>
        <v>-3.4758334367051433E-2</v>
      </c>
      <c r="Q24">
        <f t="shared" ca="1" si="10"/>
        <v>6.4345365911577801E-2</v>
      </c>
      <c r="R24">
        <f t="shared" ca="1" si="11"/>
        <v>0.28942113408842829</v>
      </c>
      <c r="S24">
        <f t="shared" si="12"/>
        <v>-1000</v>
      </c>
      <c r="T24">
        <f t="shared" ca="1" si="13"/>
        <v>13</v>
      </c>
      <c r="U24" t="str">
        <f t="shared" si="14"/>
        <v>019626.SH</v>
      </c>
      <c r="V24">
        <f t="shared" ca="1" si="15"/>
        <v>-3.4758334367051433E-2</v>
      </c>
      <c r="W24">
        <f t="shared" ca="1" si="16"/>
        <v>101.98143487214791</v>
      </c>
      <c r="X24">
        <f t="shared" ca="1" si="17"/>
        <v>0.28942113408842829</v>
      </c>
      <c r="Y24">
        <f t="shared" ca="1" si="18"/>
        <v>0.35376650000000609</v>
      </c>
    </row>
    <row r="25" spans="1:25" x14ac:dyDescent="0.15">
      <c r="A25" s="1" t="s">
        <v>117</v>
      </c>
      <c r="B25" s="5">
        <v>0.97270000000000001</v>
      </c>
      <c r="C25" t="str">
        <f>[1]!b_info_carrydate(A25)</f>
        <v>2020-05-21</v>
      </c>
      <c r="D25" t="str">
        <f>[1]!b_info_maturitydate(A25)</f>
        <v>2030-05-21</v>
      </c>
      <c r="E25" s="6">
        <f>[1]!b_info_couponrate(A25)</f>
        <v>2.68</v>
      </c>
      <c r="F25">
        <f>[1]!b_info_interestfrequency(A25)</f>
        <v>2</v>
      </c>
      <c r="G25" s="6">
        <f ca="1">[1]!b_anal_net_cnbd(A25,$B$6,1)</f>
        <v>99.652100000000004</v>
      </c>
      <c r="H25">
        <f ca="1">[1]!b_anal_dirty_cnbd(A25,$B$6,1)</f>
        <v>99.703100000000006</v>
      </c>
      <c r="I25">
        <f t="shared" ca="1" si="3"/>
        <v>9.9835616438356158</v>
      </c>
      <c r="J25">
        <f t="shared" si="4"/>
        <v>7.3972602739726029E-2</v>
      </c>
      <c r="K25">
        <f t="shared" si="5"/>
        <v>0.19824657534246576</v>
      </c>
      <c r="L25">
        <f t="shared" si="6"/>
        <v>0</v>
      </c>
      <c r="M25">
        <f t="shared" ca="1" si="7"/>
        <v>0</v>
      </c>
      <c r="N25">
        <f t="shared" ca="1" si="8"/>
        <v>0</v>
      </c>
      <c r="O25">
        <f t="shared" ca="1" si="9"/>
        <v>0.71391950000000293</v>
      </c>
      <c r="P25">
        <f t="shared" ca="1" si="2"/>
        <v>-0.11525085618089083</v>
      </c>
      <c r="Q25">
        <f t="shared" ca="1" si="10"/>
        <v>4.656126116011404E-2</v>
      </c>
      <c r="R25">
        <f t="shared" ca="1" si="11"/>
        <v>0.66735823883988887</v>
      </c>
      <c r="S25">
        <f t="shared" si="12"/>
        <v>-1000</v>
      </c>
      <c r="T25">
        <f t="shared" ca="1" si="13"/>
        <v>13</v>
      </c>
      <c r="U25" t="str">
        <f t="shared" si="14"/>
        <v>019632.SH</v>
      </c>
      <c r="V25">
        <f t="shared" ca="1" si="15"/>
        <v>-0.11525085618089083</v>
      </c>
      <c r="W25">
        <f t="shared" ca="1" si="16"/>
        <v>102.38562075270679</v>
      </c>
      <c r="X25">
        <f t="shared" ca="1" si="17"/>
        <v>0.66735823883988887</v>
      </c>
      <c r="Y25">
        <f t="shared" ca="1" si="18"/>
        <v>0.71391950000000293</v>
      </c>
    </row>
    <row r="26" spans="1:25" x14ac:dyDescent="0.15">
      <c r="A26" s="1" t="s">
        <v>100</v>
      </c>
      <c r="B26" s="5">
        <v>1.024</v>
      </c>
      <c r="C26" t="str">
        <f>[1]!b_info_carrydate(A26)</f>
        <v>2017-02-09</v>
      </c>
      <c r="D26" t="str">
        <f>[1]!b_info_maturitydate(A26)</f>
        <v>2027-02-09</v>
      </c>
      <c r="E26" s="6">
        <f>[1]!b_info_couponrate(A26)</f>
        <v>3.4</v>
      </c>
      <c r="F26">
        <f>[1]!b_info_interestfrequency(A26)</f>
        <v>2</v>
      </c>
      <c r="G26" s="6">
        <f ca="1">[1]!b_anal_net_cnbd(A26,$B$6,1)</f>
        <v>105.0771</v>
      </c>
      <c r="H26">
        <f ca="1">[1]!b_anal_dirty_cnbd(A26,$B$6,1)</f>
        <v>106.09520000000001</v>
      </c>
      <c r="I26">
        <f t="shared" ca="1" si="3"/>
        <v>6.7041095890410958</v>
      </c>
      <c r="J26">
        <f t="shared" si="4"/>
        <v>0.35342465753424657</v>
      </c>
      <c r="K26">
        <f t="shared" si="5"/>
        <v>1.2016438356164383</v>
      </c>
      <c r="L26">
        <f t="shared" si="6"/>
        <v>6</v>
      </c>
      <c r="M26">
        <f t="shared" ca="1" si="7"/>
        <v>6</v>
      </c>
      <c r="N26">
        <f t="shared" ca="1" si="8"/>
        <v>0</v>
      </c>
      <c r="O26">
        <f t="shared" ca="1" si="9"/>
        <v>0.92094000000000165</v>
      </c>
      <c r="P26">
        <f t="shared" ca="1" si="2"/>
        <v>-0.14093715413662158</v>
      </c>
      <c r="Q26">
        <f t="shared" ca="1" si="10"/>
        <v>7.6579979025881373E-2</v>
      </c>
      <c r="R26">
        <f t="shared" ca="1" si="11"/>
        <v>0.84436002097412022</v>
      </c>
      <c r="S26">
        <f t="shared" si="12"/>
        <v>-1000</v>
      </c>
      <c r="T26">
        <f t="shared" ca="1" si="13"/>
        <v>13</v>
      </c>
      <c r="U26" t="str">
        <f t="shared" si="14"/>
        <v>101704.SZ</v>
      </c>
      <c r="V26">
        <f t="shared" ca="1" si="15"/>
        <v>-0.14093715413662158</v>
      </c>
      <c r="W26">
        <f t="shared" ca="1" si="16"/>
        <v>102.52410794336772</v>
      </c>
      <c r="X26">
        <f t="shared" ca="1" si="17"/>
        <v>0.84436002097412022</v>
      </c>
      <c r="Y26">
        <f t="shared" ca="1" si="18"/>
        <v>0.92094000000000165</v>
      </c>
    </row>
    <row r="27" spans="1:25" x14ac:dyDescent="0.15">
      <c r="A27" s="1" t="s">
        <v>118</v>
      </c>
      <c r="B27" s="5">
        <v>1.0322</v>
      </c>
      <c r="C27" t="str">
        <f>[1]!b_info_carrydate(A27)</f>
        <v>2017-05-04</v>
      </c>
      <c r="D27" t="str">
        <f>[1]!b_info_maturitydate(A27)</f>
        <v>2027-05-04</v>
      </c>
      <c r="E27" s="6">
        <f>[1]!b_info_couponrate(A27)</f>
        <v>3.52</v>
      </c>
      <c r="F27">
        <f>[1]!b_info_interestfrequency(A27)</f>
        <v>2</v>
      </c>
      <c r="G27" s="6">
        <f ca="1">[1]!b_anal_net_cnbd(A27,$B$6,1)</f>
        <v>105.76</v>
      </c>
      <c r="H27">
        <f ca="1">[1]!b_anal_dirty_cnbd(A27,$B$6,1)</f>
        <v>105.98950000000001</v>
      </c>
      <c r="I27">
        <f t="shared" ca="1" si="3"/>
        <v>6.934246575342466</v>
      </c>
      <c r="J27">
        <f t="shared" si="4"/>
        <v>0.12328767123287676</v>
      </c>
      <c r="K27">
        <f t="shared" si="5"/>
        <v>0.43397260273972621</v>
      </c>
      <c r="L27">
        <f t="shared" si="6"/>
        <v>6</v>
      </c>
      <c r="M27">
        <f t="shared" ca="1" si="7"/>
        <v>6</v>
      </c>
      <c r="N27">
        <f t="shared" ca="1" si="8"/>
        <v>0</v>
      </c>
      <c r="O27">
        <f t="shared" ca="1" si="9"/>
        <v>0.76977700000000482</v>
      </c>
      <c r="P27">
        <f t="shared" ca="1" si="2"/>
        <v>-0.10815332598459766</v>
      </c>
      <c r="Q27">
        <f t="shared" ca="1" si="10"/>
        <v>8.2588539187956334E-2</v>
      </c>
      <c r="R27">
        <f t="shared" ca="1" si="11"/>
        <v>0.68718846081204843</v>
      </c>
      <c r="S27">
        <f t="shared" si="12"/>
        <v>-1000</v>
      </c>
      <c r="T27">
        <f t="shared" ca="1" si="13"/>
        <v>13</v>
      </c>
      <c r="U27" t="str">
        <f t="shared" si="14"/>
        <v>101710.SZ</v>
      </c>
      <c r="V27">
        <f t="shared" ca="1" si="15"/>
        <v>-0.10815332598459766</v>
      </c>
      <c r="W27">
        <f t="shared" ca="1" si="16"/>
        <v>102.35086899435409</v>
      </c>
      <c r="X27">
        <f t="shared" ca="1" si="17"/>
        <v>0.68718846081204843</v>
      </c>
      <c r="Y27">
        <f t="shared" ca="1" si="18"/>
        <v>0.76977700000000482</v>
      </c>
    </row>
    <row r="28" spans="1:25" x14ac:dyDescent="0.15">
      <c r="A28" s="1" t="s">
        <v>101</v>
      </c>
      <c r="B28" s="5">
        <v>1.0378000000000001</v>
      </c>
      <c r="C28" t="str">
        <f>[1]!b_info_carrydate(A28)</f>
        <v>2017-08-03</v>
      </c>
      <c r="D28" t="str">
        <f>[1]!b_info_maturitydate(A28)</f>
        <v>2027-08-03</v>
      </c>
      <c r="E28" s="6">
        <f>[1]!b_info_couponrate(A28)</f>
        <v>3.59</v>
      </c>
      <c r="F28">
        <f>[1]!b_info_interestfrequency(A28)</f>
        <v>2</v>
      </c>
      <c r="G28" s="6">
        <f ca="1">[1]!b_anal_net_cnbd(A28,$B$6,1)</f>
        <v>106.71469999999999</v>
      </c>
      <c r="H28">
        <f ca="1">[1]!b_anal_dirty_cnbd(A28,$B$6,1)</f>
        <v>107.849</v>
      </c>
      <c r="I28">
        <f t="shared" ca="1" si="3"/>
        <v>7.183561643835616</v>
      </c>
      <c r="J28">
        <f t="shared" si="4"/>
        <v>0.37397260273972588</v>
      </c>
      <c r="K28">
        <f t="shared" si="5"/>
        <v>1.3425616438356158</v>
      </c>
      <c r="L28">
        <f t="shared" si="6"/>
        <v>5</v>
      </c>
      <c r="M28">
        <f t="shared" ca="1" si="7"/>
        <v>5</v>
      </c>
      <c r="N28">
        <f t="shared" ca="1" si="8"/>
        <v>0</v>
      </c>
      <c r="O28">
        <f t="shared" ca="1" si="9"/>
        <v>1.1548729999999807</v>
      </c>
      <c r="P28">
        <f t="shared" ca="1" si="2"/>
        <v>-0.17798194440580997</v>
      </c>
      <c r="Q28">
        <f t="shared" ca="1" si="10"/>
        <v>8.444406382337806E-2</v>
      </c>
      <c r="R28">
        <f t="shared" ca="1" si="11"/>
        <v>1.0704289361766026</v>
      </c>
      <c r="S28">
        <f t="shared" si="12"/>
        <v>-1000</v>
      </c>
      <c r="T28">
        <f t="shared" ca="1" si="13"/>
        <v>13</v>
      </c>
      <c r="U28" t="str">
        <f t="shared" si="14"/>
        <v>101718.SZ</v>
      </c>
      <c r="V28">
        <f t="shared" ca="1" si="15"/>
        <v>-0.17798194440580997</v>
      </c>
      <c r="W28">
        <f t="shared" ca="1" si="16"/>
        <v>102.71639540432299</v>
      </c>
      <c r="X28">
        <f t="shared" ca="1" si="17"/>
        <v>1.0704289361766026</v>
      </c>
      <c r="Y28">
        <f t="shared" ca="1" si="18"/>
        <v>1.1548729999999807</v>
      </c>
    </row>
    <row r="29" spans="1:25" x14ac:dyDescent="0.15">
      <c r="A29" s="1" t="s">
        <v>102</v>
      </c>
      <c r="B29" s="5">
        <v>1.0541</v>
      </c>
      <c r="C29" t="str">
        <f>[1]!b_info_carrydate(A29)</f>
        <v>2017-11-02</v>
      </c>
      <c r="D29" t="str">
        <f>[1]!b_info_maturitydate(A29)</f>
        <v>2027-11-02</v>
      </c>
      <c r="E29" s="6">
        <f>[1]!b_info_couponrate(A29)</f>
        <v>3.82</v>
      </c>
      <c r="F29">
        <f>[1]!b_info_interestfrequency(A29)</f>
        <v>2</v>
      </c>
      <c r="G29" s="6">
        <f ca="1">[1]!b_anal_net_cnbd(A29,$B$6,1)</f>
        <v>108.68640000000001</v>
      </c>
      <c r="H29">
        <f ca="1">[1]!b_anal_dirty_cnbd(A29,$B$6,1)</f>
        <v>108.9563</v>
      </c>
      <c r="I29">
        <f t="shared" ca="1" si="3"/>
        <v>7.4328767123287669</v>
      </c>
      <c r="J29">
        <f t="shared" si="4"/>
        <v>0.12465753424657544</v>
      </c>
      <c r="K29">
        <f t="shared" si="5"/>
        <v>0.47619178082191815</v>
      </c>
      <c r="L29">
        <f t="shared" si="6"/>
        <v>5</v>
      </c>
      <c r="M29">
        <f t="shared" ca="1" si="7"/>
        <v>5</v>
      </c>
      <c r="N29">
        <f t="shared" ca="1" si="8"/>
        <v>0</v>
      </c>
      <c r="O29">
        <f t="shared" ca="1" si="9"/>
        <v>1.4686185000000052</v>
      </c>
      <c r="P29">
        <f t="shared" ca="1" si="2"/>
        <v>-0.23493070794845583</v>
      </c>
      <c r="Q29">
        <f t="shared" ca="1" si="10"/>
        <v>9.4835823556275636E-2</v>
      </c>
      <c r="R29">
        <f t="shared" ca="1" si="11"/>
        <v>1.3737826764437295</v>
      </c>
      <c r="S29">
        <f t="shared" si="12"/>
        <v>-1000</v>
      </c>
      <c r="T29">
        <f t="shared" ca="1" si="13"/>
        <v>13</v>
      </c>
      <c r="U29" t="str">
        <f t="shared" si="14"/>
        <v>101725.SZ</v>
      </c>
      <c r="V29">
        <f t="shared" ca="1" si="15"/>
        <v>-0.23493070794845583</v>
      </c>
      <c r="W29">
        <f t="shared" ca="1" si="16"/>
        <v>103.00132447385087</v>
      </c>
      <c r="X29">
        <f t="shared" ca="1" si="17"/>
        <v>1.3737826764437295</v>
      </c>
      <c r="Y29">
        <f t="shared" ca="1" si="18"/>
        <v>1.4686185000000052</v>
      </c>
    </row>
    <row r="30" spans="1:25" x14ac:dyDescent="0.15">
      <c r="A30" s="1" t="s">
        <v>103</v>
      </c>
      <c r="B30" s="5">
        <v>1.0578000000000001</v>
      </c>
      <c r="C30" t="str">
        <f>[1]!b_info_carrydate(A30)</f>
        <v>2018-02-01</v>
      </c>
      <c r="D30" t="str">
        <f>[1]!b_info_maturitydate(A30)</f>
        <v>2028-02-01</v>
      </c>
      <c r="E30" s="6">
        <f>[1]!b_info_couponrate(A30)</f>
        <v>3.85</v>
      </c>
      <c r="F30">
        <f>[1]!b_info_interestfrequency(A30)</f>
        <v>2</v>
      </c>
      <c r="G30" s="6">
        <f ca="1">[1]!b_anal_net_cnbd(A30,$B$6,1)</f>
        <v>109.00839999999999</v>
      </c>
      <c r="H30">
        <f ca="1">[1]!b_anal_dirty_cnbd(A30,$B$6,1)</f>
        <v>110.24590000000001</v>
      </c>
      <c r="I30">
        <f t="shared" ca="1" si="3"/>
        <v>7.6821917808219178</v>
      </c>
      <c r="J30">
        <f t="shared" si="4"/>
        <v>0.37534246575342456</v>
      </c>
      <c r="K30">
        <f t="shared" si="5"/>
        <v>1.4450684931506845</v>
      </c>
      <c r="L30">
        <f t="shared" si="6"/>
        <v>4</v>
      </c>
      <c r="M30">
        <f t="shared" ca="1" si="7"/>
        <v>4</v>
      </c>
      <c r="N30">
        <f t="shared" ca="1" si="8"/>
        <v>0</v>
      </c>
      <c r="O30">
        <f t="shared" ca="1" si="9"/>
        <v>1.4142729999999801</v>
      </c>
      <c r="P30">
        <f t="shared" ca="1" si="2"/>
        <v>-0.22195188966966703</v>
      </c>
      <c r="Q30">
        <f t="shared" ca="1" si="10"/>
        <v>9.5208050392907292E-2</v>
      </c>
      <c r="R30">
        <f t="shared" ca="1" si="11"/>
        <v>1.3190649496070728</v>
      </c>
      <c r="S30">
        <f t="shared" si="12"/>
        <v>-1000</v>
      </c>
      <c r="T30">
        <f t="shared" ca="1" si="13"/>
        <v>13</v>
      </c>
      <c r="U30" t="str">
        <f t="shared" si="14"/>
        <v>101804.SZ</v>
      </c>
      <c r="V30">
        <f t="shared" ca="1" si="15"/>
        <v>-0.22195188966966703</v>
      </c>
      <c r="W30">
        <f t="shared" ca="1" si="16"/>
        <v>102.94528938951839</v>
      </c>
      <c r="X30">
        <f t="shared" ca="1" si="17"/>
        <v>1.3190649496070728</v>
      </c>
      <c r="Y30">
        <f t="shared" ca="1" si="18"/>
        <v>1.4142729999999801</v>
      </c>
    </row>
    <row r="31" spans="1:25" x14ac:dyDescent="0.15">
      <c r="A31" s="1" t="s">
        <v>119</v>
      </c>
      <c r="B31" s="5">
        <v>1.0483</v>
      </c>
      <c r="C31" t="str">
        <f>[1]!b_info_carrydate(A31)</f>
        <v>2018-05-17</v>
      </c>
      <c r="D31" t="str">
        <f>[1]!b_info_maturitydate(A31)</f>
        <v>2028-05-17</v>
      </c>
      <c r="E31" s="6">
        <f>[1]!b_info_couponrate(A31)</f>
        <v>3.69</v>
      </c>
      <c r="F31">
        <f>[1]!b_info_interestfrequency(A31)</f>
        <v>2</v>
      </c>
      <c r="G31" s="6">
        <f ca="1">[1]!b_anal_net_cnbd(A31,$B$6,1)</f>
        <v>106.6861</v>
      </c>
      <c r="H31">
        <f ca="1">[1]!b_anal_dirty_cnbd(A31,$B$6,1)</f>
        <v>106.79640000000001</v>
      </c>
      <c r="I31">
        <f t="shared" ca="1" si="3"/>
        <v>7.9726027397260273</v>
      </c>
      <c r="J31">
        <f t="shared" si="4"/>
        <v>8.7671232876712413E-2</v>
      </c>
      <c r="K31">
        <f t="shared" si="5"/>
        <v>0.32350684931506879</v>
      </c>
      <c r="L31">
        <f t="shared" si="6"/>
        <v>4</v>
      </c>
      <c r="M31">
        <f t="shared" ca="1" si="7"/>
        <v>4</v>
      </c>
      <c r="N31">
        <f t="shared" ca="1" si="8"/>
        <v>0</v>
      </c>
      <c r="O31">
        <f t="shared" ca="1" si="9"/>
        <v>5.8265499999990311E-2</v>
      </c>
      <c r="P31">
        <f t="shared" ca="1" si="2"/>
        <v>2.9419214973538083E-2</v>
      </c>
      <c r="Q31">
        <f t="shared" ca="1" si="10"/>
        <v>9.0279312348125987E-2</v>
      </c>
      <c r="R31">
        <f t="shared" ca="1" si="11"/>
        <v>-3.2013812348135676E-2</v>
      </c>
      <c r="S31">
        <f t="shared" si="12"/>
        <v>-1000</v>
      </c>
      <c r="T31">
        <f t="shared" ca="1" si="13"/>
        <v>13</v>
      </c>
      <c r="U31" t="str">
        <f t="shared" si="14"/>
        <v>101811.SZ</v>
      </c>
      <c r="V31">
        <f t="shared" ca="1" si="15"/>
        <v>2.9419214973538083E-2</v>
      </c>
      <c r="W31">
        <f t="shared" ca="1" si="16"/>
        <v>101.65470363004202</v>
      </c>
      <c r="X31">
        <f t="shared" ca="1" si="17"/>
        <v>-3.2013812348135676E-2</v>
      </c>
      <c r="Y31">
        <f t="shared" ca="1" si="18"/>
        <v>5.8265499999990311E-2</v>
      </c>
    </row>
    <row r="32" spans="1:25" x14ac:dyDescent="0.15">
      <c r="A32" s="1" t="s">
        <v>120</v>
      </c>
      <c r="B32" s="5">
        <v>1.0387999999999999</v>
      </c>
      <c r="C32" t="str">
        <f>[1]!b_info_carrydate(A32)</f>
        <v>2018-08-16</v>
      </c>
      <c r="D32" t="str">
        <f>[1]!b_info_maturitydate(A32)</f>
        <v>2028-08-16</v>
      </c>
      <c r="E32" s="6">
        <f>[1]!b_info_couponrate(A32)</f>
        <v>3.54</v>
      </c>
      <c r="F32">
        <f>[1]!b_info_interestfrequency(A32)</f>
        <v>2</v>
      </c>
      <c r="G32" s="6">
        <f ca="1">[1]!b_anal_net_cnbd(A32,$B$6,1)</f>
        <v>105.7734</v>
      </c>
      <c r="H32">
        <f ca="1">[1]!b_anal_dirty_cnbd(A32,$B$6,1)</f>
        <v>106.7653</v>
      </c>
      <c r="I32">
        <f t="shared" ca="1" si="3"/>
        <v>8.2219178082191782</v>
      </c>
      <c r="J32">
        <f t="shared" si="4"/>
        <v>0.33835616438356175</v>
      </c>
      <c r="K32">
        <f t="shared" si="5"/>
        <v>1.1977808219178085</v>
      </c>
      <c r="L32">
        <f t="shared" si="6"/>
        <v>3</v>
      </c>
      <c r="M32">
        <f t="shared" ca="1" si="7"/>
        <v>3</v>
      </c>
      <c r="N32">
        <f t="shared" ca="1" si="8"/>
        <v>0</v>
      </c>
      <c r="O32">
        <f t="shared" ca="1" si="9"/>
        <v>0.11185799999999801</v>
      </c>
      <c r="P32">
        <f t="shared" ca="1" si="2"/>
        <v>1.7857617492657265E-2</v>
      </c>
      <c r="Q32">
        <f t="shared" ca="1" si="10"/>
        <v>8.2908753923009545E-2</v>
      </c>
      <c r="R32">
        <f t="shared" ca="1" si="11"/>
        <v>2.8949246076988469E-2</v>
      </c>
      <c r="S32">
        <f t="shared" si="12"/>
        <v>-1000</v>
      </c>
      <c r="T32">
        <f t="shared" ca="1" si="13"/>
        <v>13</v>
      </c>
      <c r="U32" t="str">
        <f t="shared" si="14"/>
        <v>101819.SZ</v>
      </c>
      <c r="V32">
        <f t="shared" ca="1" si="15"/>
        <v>1.7857617492657265E-2</v>
      </c>
      <c r="W32">
        <f t="shared" ca="1" si="16"/>
        <v>101.71276966639904</v>
      </c>
      <c r="X32">
        <f t="shared" ca="1" si="17"/>
        <v>2.8949246076988469E-2</v>
      </c>
      <c r="Y32">
        <f t="shared" ca="1" si="18"/>
        <v>0.11185799999999801</v>
      </c>
    </row>
    <row r="33" spans="1:25" x14ac:dyDescent="0.15">
      <c r="A33" s="1" t="s">
        <v>104</v>
      </c>
      <c r="B33" s="5">
        <v>1.0185</v>
      </c>
      <c r="C33" t="str">
        <f>[1]!b_info_carrydate(A33)</f>
        <v>2018-11-22</v>
      </c>
      <c r="D33" t="str">
        <f>[1]!b_info_maturitydate(A33)</f>
        <v>2028-11-22</v>
      </c>
      <c r="E33" s="6">
        <f>[1]!b_info_couponrate(A33)</f>
        <v>3.25</v>
      </c>
      <c r="F33">
        <f>[1]!b_info_interestfrequency(A33)</f>
        <v>2</v>
      </c>
      <c r="G33" s="6">
        <f ca="1">[1]!b_anal_net_cnbd(A33,$B$6,1)</f>
        <v>103.7214</v>
      </c>
      <c r="H33">
        <f ca="1">[1]!b_anal_dirty_cnbd(A33,$B$6,1)</f>
        <v>103.7744</v>
      </c>
      <c r="I33">
        <f t="shared" ca="1" si="3"/>
        <v>8.4904109589041088</v>
      </c>
      <c r="J33">
        <f t="shared" si="4"/>
        <v>6.9863013698630239E-2</v>
      </c>
      <c r="K33">
        <f t="shared" si="5"/>
        <v>0.22705479452054828</v>
      </c>
      <c r="L33">
        <f t="shared" si="6"/>
        <v>3</v>
      </c>
      <c r="M33">
        <f t="shared" ca="1" si="7"/>
        <v>3</v>
      </c>
      <c r="N33">
        <f t="shared" ca="1" si="8"/>
        <v>0</v>
      </c>
      <c r="O33">
        <f t="shared" ca="1" si="9"/>
        <v>0.12467250000000263</v>
      </c>
      <c r="P33">
        <f t="shared" ca="1" si="2"/>
        <v>9.6494240818987085E-3</v>
      </c>
      <c r="Q33">
        <f t="shared" ca="1" si="10"/>
        <v>7.117531202603436E-2</v>
      </c>
      <c r="R33">
        <f t="shared" ca="1" si="11"/>
        <v>5.3497187973968269E-2</v>
      </c>
      <c r="S33">
        <f t="shared" si="12"/>
        <v>-1000</v>
      </c>
      <c r="T33">
        <f t="shared" ca="1" si="13"/>
        <v>13</v>
      </c>
      <c r="U33" t="str">
        <f t="shared" si="14"/>
        <v>101827.SZ</v>
      </c>
      <c r="V33">
        <f t="shared" ca="1" si="15"/>
        <v>9.6494240818987085E-3</v>
      </c>
      <c r="W33">
        <f t="shared" ca="1" si="16"/>
        <v>101.7540325244818</v>
      </c>
      <c r="X33">
        <f t="shared" ca="1" si="17"/>
        <v>5.3497187973968269E-2</v>
      </c>
      <c r="Y33">
        <f t="shared" ca="1" si="18"/>
        <v>0.12467250000000263</v>
      </c>
    </row>
    <row r="34" spans="1:25" x14ac:dyDescent="0.15">
      <c r="A34" s="1" t="s">
        <v>85</v>
      </c>
      <c r="B34" s="5">
        <v>1.0225</v>
      </c>
      <c r="C34" t="str">
        <f>[1]!b_info_carrydate(A34)</f>
        <v>2019-05-23</v>
      </c>
      <c r="D34" t="str">
        <f>[1]!b_info_maturitydate(A34)</f>
        <v>2029-05-23</v>
      </c>
      <c r="E34" s="6">
        <f>[1]!b_info_couponrate(A34)</f>
        <v>3.29</v>
      </c>
      <c r="F34">
        <f>[1]!b_info_interestfrequency(A34)</f>
        <v>2</v>
      </c>
      <c r="G34" s="6">
        <f ca="1">[1]!b_anal_net_cnbd(A34,$B$6,1)</f>
        <v>104.1109</v>
      </c>
      <c r="H34">
        <f ca="1">[1]!b_anal_dirty_cnbd(A34,$B$6,1)</f>
        <v>104.15560000000001</v>
      </c>
      <c r="I34">
        <f t="shared" ca="1" si="3"/>
        <v>8.9890410958904106</v>
      </c>
      <c r="J34">
        <f t="shared" si="4"/>
        <v>7.1232876712328697E-2</v>
      </c>
      <c r="K34">
        <f t="shared" si="5"/>
        <v>0.23435616438356141</v>
      </c>
      <c r="L34">
        <f t="shared" si="6"/>
        <v>2</v>
      </c>
      <c r="M34">
        <f t="shared" ca="1" si="7"/>
        <v>2</v>
      </c>
      <c r="N34">
        <f t="shared" ca="1" si="8"/>
        <v>0</v>
      </c>
      <c r="O34">
        <f t="shared" ca="1" si="9"/>
        <v>0.10731250000000614</v>
      </c>
      <c r="P34">
        <f t="shared" ca="1" si="2"/>
        <v>1.6031269828769755E-2</v>
      </c>
      <c r="Q34">
        <f t="shared" ca="1" si="10"/>
        <v>7.2820623936694251E-2</v>
      </c>
      <c r="R34">
        <f t="shared" ca="1" si="11"/>
        <v>3.4491876063311888E-2</v>
      </c>
      <c r="S34">
        <f t="shared" si="12"/>
        <v>-1000</v>
      </c>
      <c r="T34">
        <f t="shared" ca="1" si="13"/>
        <v>13</v>
      </c>
      <c r="U34" t="str">
        <f t="shared" si="14"/>
        <v>101906.SZ</v>
      </c>
      <c r="V34">
        <f t="shared" ca="1" si="15"/>
        <v>1.6031269828769755E-2</v>
      </c>
      <c r="W34">
        <f t="shared" ca="1" si="16"/>
        <v>101.72196399774451</v>
      </c>
      <c r="X34">
        <f t="shared" ca="1" si="17"/>
        <v>3.4491876063311888E-2</v>
      </c>
      <c r="Y34">
        <f t="shared" ca="1" si="18"/>
        <v>0.10731250000000614</v>
      </c>
    </row>
    <row r="35" spans="1:25" x14ac:dyDescent="0.15">
      <c r="A35" s="1" t="s">
        <v>86</v>
      </c>
      <c r="B35" s="5">
        <v>1.0105999999999999</v>
      </c>
      <c r="C35" t="str">
        <f>[1]!b_info_carrydate(A35)</f>
        <v>2019-11-21</v>
      </c>
      <c r="D35" t="str">
        <f>[1]!b_info_maturitydate(A35)</f>
        <v>2029-11-21</v>
      </c>
      <c r="E35" s="6">
        <f>[1]!b_info_couponrate(A35)</f>
        <v>3.13</v>
      </c>
      <c r="F35">
        <f>[1]!b_info_interestfrequency(A35)</f>
        <v>2</v>
      </c>
      <c r="G35" s="6">
        <f ca="1">[1]!b_anal_net_cnbd(A35,$B$6,1)</f>
        <v>103.6592</v>
      </c>
      <c r="H35">
        <f ca="1">[1]!b_anal_dirty_cnbd(A35,$B$6,1)</f>
        <v>103.7188</v>
      </c>
      <c r="I35">
        <f t="shared" ca="1" si="3"/>
        <v>9.4876712328767123</v>
      </c>
      <c r="J35">
        <f t="shared" si="4"/>
        <v>7.2602739726027377E-2</v>
      </c>
      <c r="K35">
        <f t="shared" si="5"/>
        <v>0.22724657534246567</v>
      </c>
      <c r="L35">
        <f t="shared" si="6"/>
        <v>1</v>
      </c>
      <c r="M35">
        <f t="shared" ca="1" si="7"/>
        <v>1</v>
      </c>
      <c r="N35">
        <f t="shared" ca="1" si="8"/>
        <v>0</v>
      </c>
      <c r="O35">
        <f t="shared" ca="1" si="9"/>
        <v>0.86602100000000348</v>
      </c>
      <c r="P35">
        <f t="shared" ca="1" si="2"/>
        <v>-0.13653726603941704</v>
      </c>
      <c r="Q35">
        <f t="shared" ca="1" si="10"/>
        <v>6.5305240874264661E-2</v>
      </c>
      <c r="R35">
        <f t="shared" ca="1" si="11"/>
        <v>0.80071575912573878</v>
      </c>
      <c r="S35">
        <f t="shared" si="12"/>
        <v>-1000</v>
      </c>
      <c r="T35">
        <f t="shared" ca="1" si="13"/>
        <v>13</v>
      </c>
      <c r="U35" t="str">
        <f t="shared" si="14"/>
        <v>101915.SZ</v>
      </c>
      <c r="V35">
        <f t="shared" ca="1" si="15"/>
        <v>-0.13653726603941704</v>
      </c>
      <c r="W35">
        <f t="shared" ca="1" si="16"/>
        <v>102.49420402513012</v>
      </c>
      <c r="X35">
        <f t="shared" ca="1" si="17"/>
        <v>0.80071575912573878</v>
      </c>
      <c r="Y35">
        <f t="shared" ca="1" si="18"/>
        <v>0.86602100000000348</v>
      </c>
    </row>
    <row r="36" spans="1:25" x14ac:dyDescent="0.15">
      <c r="A36" s="1" t="s">
        <v>121</v>
      </c>
      <c r="B36" s="5">
        <v>1.0068999999999999</v>
      </c>
      <c r="C36" t="str">
        <f>[1]!b_info_carrydate(A36)</f>
        <v>2019-12-05</v>
      </c>
      <c r="D36" t="str">
        <f>[1]!b_info_maturitydate(A36)</f>
        <v>2026-12-05</v>
      </c>
      <c r="E36" s="6">
        <f>[1]!b_info_couponrate(A36)</f>
        <v>3.12</v>
      </c>
      <c r="F36">
        <f>[1]!b_info_interestfrequency(A36)</f>
        <v>1</v>
      </c>
      <c r="G36" s="6">
        <f ca="1">[1]!b_anal_net_cnbd(A36,$B$6,1)</f>
        <v>102.7706</v>
      </c>
      <c r="H36">
        <f ca="1">[1]!b_anal_dirty_cnbd(A36,$B$6,1)</f>
        <v>104.2624</v>
      </c>
      <c r="I36">
        <f t="shared" ca="1" si="3"/>
        <v>6.5232876712328771</v>
      </c>
      <c r="J36">
        <f t="shared" si="4"/>
        <v>0.53424657534246578</v>
      </c>
      <c r="K36">
        <f t="shared" si="5"/>
        <v>1.6668493150684933</v>
      </c>
      <c r="L36">
        <f t="shared" si="6"/>
        <v>0</v>
      </c>
      <c r="M36">
        <f t="shared" ca="1" si="7"/>
        <v>0</v>
      </c>
      <c r="N36">
        <f t="shared" ca="1" si="8"/>
        <v>0</v>
      </c>
      <c r="O36">
        <f t="shared" ca="1" si="9"/>
        <v>0.35376650000000609</v>
      </c>
      <c r="P36">
        <f t="shared" ca="1" si="2"/>
        <v>-3.4758334367051433E-2</v>
      </c>
      <c r="Q36">
        <f t="shared" ca="1" si="10"/>
        <v>6.4345365911577801E-2</v>
      </c>
      <c r="R36">
        <f t="shared" ca="1" si="11"/>
        <v>0.28942113408842829</v>
      </c>
      <c r="S36">
        <f t="shared" si="12"/>
        <v>-1000</v>
      </c>
      <c r="T36">
        <f t="shared" ca="1" si="13"/>
        <v>13</v>
      </c>
      <c r="U36" t="str">
        <f t="shared" si="14"/>
        <v>101916.SZ</v>
      </c>
      <c r="V36">
        <f t="shared" ca="1" si="15"/>
        <v>-3.4758334367051433E-2</v>
      </c>
      <c r="W36">
        <f t="shared" ca="1" si="16"/>
        <v>101.98143487214791</v>
      </c>
      <c r="X36">
        <f t="shared" ca="1" si="17"/>
        <v>0.28942113408842829</v>
      </c>
      <c r="Y36">
        <f t="shared" ca="1" si="18"/>
        <v>0.35376650000000609</v>
      </c>
    </row>
    <row r="37" spans="1:25" x14ac:dyDescent="0.15">
      <c r="A37" s="1" t="s">
        <v>105</v>
      </c>
      <c r="B37" s="5">
        <v>0.97270000000000001</v>
      </c>
      <c r="C37" t="str">
        <f>[1]!b_info_carrydate(A37)</f>
        <v>2020-05-21</v>
      </c>
      <c r="D37" t="str">
        <f>[1]!b_info_maturitydate(A37)</f>
        <v>2030-05-21</v>
      </c>
      <c r="E37" s="6">
        <f>[1]!b_info_couponrate(A37)</f>
        <v>2.68</v>
      </c>
      <c r="F37">
        <f>[1]!b_info_interestfrequency(A37)</f>
        <v>2</v>
      </c>
      <c r="G37" s="6">
        <f ca="1">[1]!b_anal_net_cnbd(A37,$B$6,1)</f>
        <v>99.652100000000004</v>
      </c>
      <c r="H37">
        <f ca="1">[1]!b_anal_dirty_cnbd(A37,$B$6,1)</f>
        <v>99.703100000000006</v>
      </c>
      <c r="I37">
        <f t="shared" ca="1" si="3"/>
        <v>9.9835616438356158</v>
      </c>
      <c r="J37">
        <f t="shared" si="4"/>
        <v>7.3972602739726029E-2</v>
      </c>
      <c r="K37">
        <f t="shared" si="5"/>
        <v>0.19824657534246576</v>
      </c>
      <c r="L37">
        <f t="shared" si="6"/>
        <v>0</v>
      </c>
      <c r="M37">
        <f t="shared" ca="1" si="7"/>
        <v>0</v>
      </c>
      <c r="N37">
        <f t="shared" ca="1" si="8"/>
        <v>0</v>
      </c>
      <c r="O37">
        <f t="shared" ca="1" si="9"/>
        <v>0.71391950000000293</v>
      </c>
      <c r="P37">
        <f t="shared" ca="1" si="2"/>
        <v>-0.11525085618089083</v>
      </c>
      <c r="Q37">
        <f t="shared" ca="1" si="10"/>
        <v>4.656126116011404E-2</v>
      </c>
      <c r="R37">
        <f t="shared" ca="1" si="11"/>
        <v>0.66735823883988887</v>
      </c>
      <c r="S37">
        <f t="shared" si="12"/>
        <v>-1000</v>
      </c>
      <c r="T37">
        <f t="shared" ca="1" si="13"/>
        <v>13</v>
      </c>
      <c r="U37" t="str">
        <f t="shared" si="14"/>
        <v>102006.SZ</v>
      </c>
      <c r="V37">
        <f t="shared" ca="1" si="15"/>
        <v>-0.11525085618089083</v>
      </c>
      <c r="W37">
        <f t="shared" ca="1" si="16"/>
        <v>102.38562075270679</v>
      </c>
      <c r="X37">
        <f t="shared" ca="1" si="17"/>
        <v>0.66735823883988887</v>
      </c>
      <c r="Y37">
        <f t="shared" ca="1" si="18"/>
        <v>0.71391950000000293</v>
      </c>
    </row>
    <row r="38" spans="1:25" x14ac:dyDescent="0.15">
      <c r="A38" s="1" t="s">
        <v>122</v>
      </c>
      <c r="B38" s="5">
        <v>1.024</v>
      </c>
      <c r="C38" t="str">
        <f>[1]!b_info_carrydate(A38)</f>
        <v>2017-02-09</v>
      </c>
      <c r="D38" t="str">
        <f>[1]!b_info_maturitydate(A38)</f>
        <v>2027-02-09</v>
      </c>
      <c r="E38" s="6">
        <f>[1]!b_info_couponrate(A38)</f>
        <v>3.4</v>
      </c>
      <c r="F38">
        <f>[1]!b_info_interestfrequency(A38)</f>
        <v>2</v>
      </c>
      <c r="G38" s="6">
        <f ca="1">[1]!b_anal_net_cnbd(A38,$B$6,1)</f>
        <v>105.0771</v>
      </c>
      <c r="H38">
        <f ca="1">[1]!b_anal_dirty_cnbd(A38,$B$6,1)</f>
        <v>106.09520000000001</v>
      </c>
      <c r="I38">
        <f t="shared" ca="1" si="3"/>
        <v>6.7041095890410958</v>
      </c>
      <c r="J38">
        <f t="shared" si="4"/>
        <v>0.35342465753424657</v>
      </c>
      <c r="K38">
        <f t="shared" si="5"/>
        <v>1.2016438356164383</v>
      </c>
      <c r="L38">
        <f t="shared" si="6"/>
        <v>6</v>
      </c>
      <c r="M38">
        <f t="shared" ca="1" si="7"/>
        <v>6</v>
      </c>
      <c r="N38">
        <f t="shared" ca="1" si="8"/>
        <v>0</v>
      </c>
      <c r="O38">
        <f t="shared" ca="1" si="9"/>
        <v>0.92094000000000165</v>
      </c>
      <c r="P38">
        <f t="shared" ca="1" si="2"/>
        <v>-0.14093715413662158</v>
      </c>
      <c r="Q38">
        <f t="shared" ca="1" si="10"/>
        <v>7.6579979025881373E-2</v>
      </c>
      <c r="R38">
        <f t="shared" ca="1" si="11"/>
        <v>0.84436002097412022</v>
      </c>
      <c r="S38">
        <f t="shared" ca="1" si="12"/>
        <v>-0.14093715413662158</v>
      </c>
      <c r="T38">
        <f t="shared" ca="1" si="13"/>
        <v>9</v>
      </c>
      <c r="U38" t="str">
        <f t="shared" si="14"/>
        <v>170004.IB</v>
      </c>
      <c r="V38">
        <f t="shared" ca="1" si="15"/>
        <v>-0.14093715413662158</v>
      </c>
      <c r="W38">
        <f t="shared" ca="1" si="16"/>
        <v>102.52410794336772</v>
      </c>
      <c r="X38">
        <f t="shared" ca="1" si="17"/>
        <v>0.84436002097412022</v>
      </c>
      <c r="Y38">
        <f t="shared" ca="1" si="18"/>
        <v>0.92094000000000165</v>
      </c>
    </row>
    <row r="39" spans="1:25" x14ac:dyDescent="0.15">
      <c r="A39" s="1" t="s">
        <v>106</v>
      </c>
      <c r="B39" s="5">
        <v>1.0322</v>
      </c>
      <c r="C39" t="str">
        <f>[1]!b_info_carrydate(A39)</f>
        <v>2017-05-04</v>
      </c>
      <c r="D39" t="str">
        <f>[1]!b_info_maturitydate(A39)</f>
        <v>2027-05-04</v>
      </c>
      <c r="E39" s="6">
        <f>[1]!b_info_couponrate(A39)</f>
        <v>3.52</v>
      </c>
      <c r="F39">
        <f>[1]!b_info_interestfrequency(A39)</f>
        <v>2</v>
      </c>
      <c r="G39" s="6">
        <f ca="1">[1]!b_anal_net_cnbd(A39,$B$6,1)</f>
        <v>105.76</v>
      </c>
      <c r="H39">
        <f ca="1">[1]!b_anal_dirty_cnbd(A39,$B$6,1)</f>
        <v>105.98950000000001</v>
      </c>
      <c r="I39">
        <f t="shared" ca="1" si="3"/>
        <v>6.934246575342466</v>
      </c>
      <c r="J39">
        <f t="shared" si="4"/>
        <v>0.12328767123287676</v>
      </c>
      <c r="K39">
        <f t="shared" si="5"/>
        <v>0.43397260273972621</v>
      </c>
      <c r="L39">
        <f t="shared" si="6"/>
        <v>6</v>
      </c>
      <c r="M39">
        <f t="shared" ca="1" si="7"/>
        <v>6</v>
      </c>
      <c r="N39">
        <f t="shared" ca="1" si="8"/>
        <v>0</v>
      </c>
      <c r="O39">
        <f t="shared" ca="1" si="9"/>
        <v>0.76977700000000482</v>
      </c>
      <c r="P39">
        <f t="shared" ca="1" si="2"/>
        <v>-0.10815332598459766</v>
      </c>
      <c r="Q39">
        <f t="shared" ca="1" si="10"/>
        <v>8.2588539187956334E-2</v>
      </c>
      <c r="R39">
        <f t="shared" ca="1" si="11"/>
        <v>0.68718846081204843</v>
      </c>
      <c r="S39">
        <f t="shared" ca="1" si="12"/>
        <v>-0.10815332598459766</v>
      </c>
      <c r="T39">
        <f t="shared" ca="1" si="13"/>
        <v>6</v>
      </c>
      <c r="U39" t="str">
        <f t="shared" si="14"/>
        <v>170010.IB</v>
      </c>
      <c r="V39">
        <f t="shared" ca="1" si="15"/>
        <v>-0.10815332598459766</v>
      </c>
      <c r="W39">
        <f t="shared" ca="1" si="16"/>
        <v>102.35086899435409</v>
      </c>
      <c r="X39">
        <f t="shared" ca="1" si="17"/>
        <v>0.68718846081204843</v>
      </c>
      <c r="Y39">
        <f t="shared" ca="1" si="18"/>
        <v>0.76977700000000482</v>
      </c>
    </row>
    <row r="40" spans="1:25" x14ac:dyDescent="0.15">
      <c r="A40" s="1" t="s">
        <v>123</v>
      </c>
      <c r="B40" s="5">
        <v>1.0378000000000001</v>
      </c>
      <c r="C40" t="str">
        <f>[1]!b_info_carrydate(A40)</f>
        <v>2017-08-03</v>
      </c>
      <c r="D40" t="str">
        <f>[1]!b_info_maturitydate(A40)</f>
        <v>2027-08-03</v>
      </c>
      <c r="E40" s="6">
        <f>[1]!b_info_couponrate(A40)</f>
        <v>3.59</v>
      </c>
      <c r="F40">
        <f>[1]!b_info_interestfrequency(A40)</f>
        <v>2</v>
      </c>
      <c r="G40" s="6">
        <f ca="1">[1]!b_anal_net_cnbd(A40,$B$6,1)</f>
        <v>106.71469999999999</v>
      </c>
      <c r="H40">
        <f ca="1">[1]!b_anal_dirty_cnbd(A40,$B$6,1)</f>
        <v>107.849</v>
      </c>
      <c r="I40">
        <f t="shared" ca="1" si="3"/>
        <v>7.183561643835616</v>
      </c>
      <c r="J40">
        <f t="shared" si="4"/>
        <v>0.37397260273972588</v>
      </c>
      <c r="K40">
        <f t="shared" si="5"/>
        <v>1.3425616438356158</v>
      </c>
      <c r="L40">
        <f t="shared" si="6"/>
        <v>5</v>
      </c>
      <c r="M40">
        <f t="shared" ca="1" si="7"/>
        <v>5</v>
      </c>
      <c r="N40">
        <f t="shared" ca="1" si="8"/>
        <v>0</v>
      </c>
      <c r="O40">
        <f t="shared" ca="1" si="9"/>
        <v>1.1548729999999807</v>
      </c>
      <c r="P40">
        <f t="shared" ca="1" si="2"/>
        <v>-0.17798194440580997</v>
      </c>
      <c r="Q40">
        <f t="shared" ca="1" si="10"/>
        <v>8.444406382337806E-2</v>
      </c>
      <c r="R40">
        <f t="shared" ca="1" si="11"/>
        <v>1.0704289361766026</v>
      </c>
      <c r="S40">
        <f t="shared" ca="1" si="12"/>
        <v>-0.17798194440580997</v>
      </c>
      <c r="T40">
        <f t="shared" ca="1" si="13"/>
        <v>10</v>
      </c>
      <c r="U40" t="str">
        <f t="shared" si="14"/>
        <v>170018.IB</v>
      </c>
      <c r="V40">
        <f t="shared" ca="1" si="15"/>
        <v>-0.17798194440580997</v>
      </c>
      <c r="W40">
        <f t="shared" ca="1" si="16"/>
        <v>102.71639540432299</v>
      </c>
      <c r="X40">
        <f t="shared" ca="1" si="17"/>
        <v>1.0704289361766026</v>
      </c>
      <c r="Y40">
        <f t="shared" ca="1" si="18"/>
        <v>1.1548729999999807</v>
      </c>
    </row>
    <row r="41" spans="1:25" x14ac:dyDescent="0.15">
      <c r="A41" s="1" t="s">
        <v>42</v>
      </c>
      <c r="B41" s="5">
        <v>1.0541</v>
      </c>
      <c r="C41" t="str">
        <f>[1]!b_info_carrydate(A41)</f>
        <v>2017-11-02</v>
      </c>
      <c r="D41" t="str">
        <f>[1]!b_info_maturitydate(A41)</f>
        <v>2027-11-02</v>
      </c>
      <c r="E41" s="6">
        <f>[1]!b_info_couponrate(A41)</f>
        <v>3.82</v>
      </c>
      <c r="F41">
        <f>[1]!b_info_interestfrequency(A41)</f>
        <v>2</v>
      </c>
      <c r="G41" s="6">
        <f ca="1">[1]!b_anal_net_cnbd(A41,$B$6,1)</f>
        <v>108.68640000000001</v>
      </c>
      <c r="H41">
        <f ca="1">[1]!b_anal_dirty_cnbd(A41,$B$6,1)</f>
        <v>108.9563</v>
      </c>
      <c r="I41">
        <f t="shared" ca="1" si="3"/>
        <v>7.4328767123287669</v>
      </c>
      <c r="J41">
        <f t="shared" si="4"/>
        <v>0.12465753424657544</v>
      </c>
      <c r="K41">
        <f t="shared" si="5"/>
        <v>0.47619178082191815</v>
      </c>
      <c r="L41">
        <f t="shared" si="6"/>
        <v>5</v>
      </c>
      <c r="M41">
        <f t="shared" ca="1" si="7"/>
        <v>5</v>
      </c>
      <c r="N41">
        <f t="shared" ca="1" si="8"/>
        <v>0</v>
      </c>
      <c r="O41">
        <f t="shared" ca="1" si="9"/>
        <v>1.4686185000000052</v>
      </c>
      <c r="P41">
        <f t="shared" ca="1" si="2"/>
        <v>-0.23493070794845583</v>
      </c>
      <c r="Q41">
        <f t="shared" ca="1" si="10"/>
        <v>9.4835823556275636E-2</v>
      </c>
      <c r="R41">
        <f t="shared" ca="1" si="11"/>
        <v>1.3737826764437295</v>
      </c>
      <c r="S41">
        <f t="shared" ca="1" si="12"/>
        <v>-0.23493070794845583</v>
      </c>
      <c r="T41">
        <f t="shared" ca="1" si="13"/>
        <v>12</v>
      </c>
      <c r="U41" t="str">
        <f t="shared" si="14"/>
        <v>170025.IB</v>
      </c>
      <c r="V41">
        <f t="shared" ca="1" si="15"/>
        <v>-0.23493070794845583</v>
      </c>
      <c r="W41">
        <f t="shared" ca="1" si="16"/>
        <v>103.00132447385087</v>
      </c>
      <c r="X41">
        <f t="shared" ca="1" si="17"/>
        <v>1.3737826764437295</v>
      </c>
      <c r="Y41">
        <f t="shared" ca="1" si="18"/>
        <v>1.4686185000000052</v>
      </c>
    </row>
    <row r="42" spans="1:25" x14ac:dyDescent="0.15">
      <c r="A42" s="1" t="s">
        <v>107</v>
      </c>
      <c r="B42" s="5">
        <v>1.0578000000000001</v>
      </c>
      <c r="C42" t="str">
        <f>[1]!b_info_carrydate(A42)</f>
        <v>2018-02-01</v>
      </c>
      <c r="D42" t="str">
        <f>[1]!b_info_maturitydate(A42)</f>
        <v>2028-02-01</v>
      </c>
      <c r="E42" s="6">
        <f>[1]!b_info_couponrate(A42)</f>
        <v>3.85</v>
      </c>
      <c r="F42">
        <f>[1]!b_info_interestfrequency(A42)</f>
        <v>2</v>
      </c>
      <c r="G42" s="6">
        <f ca="1">[1]!b_anal_net_cnbd(A42,$B$6,1)</f>
        <v>109.00839999999999</v>
      </c>
      <c r="H42">
        <f ca="1">[1]!b_anal_dirty_cnbd(A42,$B$6,1)</f>
        <v>110.24590000000001</v>
      </c>
      <c r="I42">
        <f t="shared" ca="1" si="3"/>
        <v>7.6821917808219178</v>
      </c>
      <c r="J42">
        <f t="shared" si="4"/>
        <v>0.37534246575342456</v>
      </c>
      <c r="K42">
        <f t="shared" si="5"/>
        <v>1.4450684931506845</v>
      </c>
      <c r="L42">
        <f t="shared" si="6"/>
        <v>4</v>
      </c>
      <c r="M42">
        <f t="shared" ca="1" si="7"/>
        <v>4</v>
      </c>
      <c r="N42">
        <f t="shared" ca="1" si="8"/>
        <v>0</v>
      </c>
      <c r="O42">
        <f t="shared" ca="1" si="9"/>
        <v>1.4142729999999801</v>
      </c>
      <c r="P42">
        <f t="shared" ca="1" si="2"/>
        <v>-0.22195188966966703</v>
      </c>
      <c r="Q42">
        <f t="shared" ca="1" si="10"/>
        <v>9.5208050392907292E-2</v>
      </c>
      <c r="R42">
        <f t="shared" ca="1" si="11"/>
        <v>1.3190649496070728</v>
      </c>
      <c r="S42">
        <f t="shared" ca="1" si="12"/>
        <v>-0.22195188966966703</v>
      </c>
      <c r="T42">
        <f t="shared" ca="1" si="13"/>
        <v>11</v>
      </c>
      <c r="U42" t="str">
        <f t="shared" si="14"/>
        <v>180004.IB</v>
      </c>
      <c r="V42">
        <f t="shared" ca="1" si="15"/>
        <v>-0.22195188966966703</v>
      </c>
      <c r="W42">
        <f t="shared" ca="1" si="16"/>
        <v>102.94528938951839</v>
      </c>
      <c r="X42">
        <f t="shared" ca="1" si="17"/>
        <v>1.3190649496070728</v>
      </c>
      <c r="Y42">
        <f t="shared" ca="1" si="18"/>
        <v>1.4142729999999801</v>
      </c>
    </row>
    <row r="43" spans="1:25" x14ac:dyDescent="0.15">
      <c r="A43" s="1" t="s">
        <v>124</v>
      </c>
      <c r="B43" s="5">
        <v>1.0483</v>
      </c>
      <c r="C43" t="str">
        <f>[1]!b_info_carrydate(A43)</f>
        <v>2018-05-17</v>
      </c>
      <c r="D43" t="str">
        <f>[1]!b_info_maturitydate(A43)</f>
        <v>2028-05-17</v>
      </c>
      <c r="E43" s="6">
        <f>[1]!b_info_couponrate(A43)</f>
        <v>3.69</v>
      </c>
      <c r="F43">
        <f>[1]!b_info_interestfrequency(A43)</f>
        <v>2</v>
      </c>
      <c r="G43" s="6">
        <f ca="1">[1]!b_anal_net_cnbd(A43,$B$6,1)</f>
        <v>106.6861</v>
      </c>
      <c r="H43">
        <f ca="1">[1]!b_anal_dirty_cnbd(A43,$B$6,1)</f>
        <v>106.79640000000001</v>
      </c>
      <c r="I43">
        <f t="shared" ca="1" si="3"/>
        <v>7.9726027397260273</v>
      </c>
      <c r="J43">
        <f t="shared" si="4"/>
        <v>8.7671232876712413E-2</v>
      </c>
      <c r="K43">
        <f t="shared" si="5"/>
        <v>0.32350684931506879</v>
      </c>
      <c r="L43">
        <f t="shared" si="6"/>
        <v>4</v>
      </c>
      <c r="M43">
        <f t="shared" ca="1" si="7"/>
        <v>4</v>
      </c>
      <c r="N43">
        <f t="shared" ca="1" si="8"/>
        <v>0</v>
      </c>
      <c r="O43">
        <f t="shared" ca="1" si="9"/>
        <v>5.8265499999990311E-2</v>
      </c>
      <c r="P43">
        <f t="shared" ca="1" si="2"/>
        <v>2.9419214973538083E-2</v>
      </c>
      <c r="Q43">
        <f t="shared" ca="1" si="10"/>
        <v>9.0279312348125987E-2</v>
      </c>
      <c r="R43">
        <f t="shared" ca="1" si="11"/>
        <v>-3.2013812348135676E-2</v>
      </c>
      <c r="S43">
        <f t="shared" ca="1" si="12"/>
        <v>2.9419214973538083E-2</v>
      </c>
      <c r="T43">
        <f t="shared" ca="1" si="13"/>
        <v>1</v>
      </c>
      <c r="U43" t="str">
        <f t="shared" si="14"/>
        <v>180011.IB</v>
      </c>
      <c r="V43">
        <f t="shared" ca="1" si="15"/>
        <v>2.9419214973538083E-2</v>
      </c>
      <c r="W43">
        <f t="shared" ca="1" si="16"/>
        <v>101.65470363004202</v>
      </c>
      <c r="X43">
        <f t="shared" ca="1" si="17"/>
        <v>-3.2013812348135676E-2</v>
      </c>
      <c r="Y43">
        <f t="shared" ca="1" si="18"/>
        <v>5.8265499999990311E-2</v>
      </c>
    </row>
    <row r="44" spans="1:25" x14ac:dyDescent="0.15">
      <c r="A44" s="1" t="s">
        <v>108</v>
      </c>
      <c r="B44" s="5">
        <v>1.0387999999999999</v>
      </c>
      <c r="C44" t="str">
        <f>[1]!b_info_carrydate(A44)</f>
        <v>2018-08-16</v>
      </c>
      <c r="D44" t="str">
        <f>[1]!b_info_maturitydate(A44)</f>
        <v>2028-08-16</v>
      </c>
      <c r="E44" s="6">
        <f>[1]!b_info_couponrate(A44)</f>
        <v>3.54</v>
      </c>
      <c r="F44">
        <f>[1]!b_info_interestfrequency(A44)</f>
        <v>2</v>
      </c>
      <c r="G44" s="6">
        <f ca="1">[1]!b_anal_net_cnbd(A44,$B$6,1)</f>
        <v>105.7734</v>
      </c>
      <c r="H44">
        <f ca="1">[1]!b_anal_dirty_cnbd(A44,$B$6,1)</f>
        <v>106.7653</v>
      </c>
      <c r="I44">
        <f t="shared" ca="1" si="3"/>
        <v>8.2219178082191782</v>
      </c>
      <c r="J44">
        <f t="shared" si="4"/>
        <v>0.33835616438356175</v>
      </c>
      <c r="K44">
        <f t="shared" si="5"/>
        <v>1.1977808219178085</v>
      </c>
      <c r="L44">
        <f t="shared" si="6"/>
        <v>3</v>
      </c>
      <c r="M44">
        <f t="shared" ca="1" si="7"/>
        <v>3</v>
      </c>
      <c r="N44">
        <f t="shared" ca="1" si="8"/>
        <v>0</v>
      </c>
      <c r="O44">
        <f t="shared" ca="1" si="9"/>
        <v>0.11185799999999801</v>
      </c>
      <c r="P44">
        <f t="shared" ca="1" si="2"/>
        <v>1.7857617492657265E-2</v>
      </c>
      <c r="Q44">
        <f t="shared" ca="1" si="10"/>
        <v>8.2908753923009545E-2</v>
      </c>
      <c r="R44">
        <f t="shared" ca="1" si="11"/>
        <v>2.8949246076988469E-2</v>
      </c>
      <c r="S44">
        <f t="shared" ca="1" si="12"/>
        <v>1.7857617492657265E-2</v>
      </c>
      <c r="T44">
        <f t="shared" ca="1" si="13"/>
        <v>2</v>
      </c>
      <c r="U44" t="str">
        <f t="shared" si="14"/>
        <v>180019.IB</v>
      </c>
      <c r="V44">
        <f t="shared" ca="1" si="15"/>
        <v>1.7857617492657265E-2</v>
      </c>
      <c r="W44">
        <f t="shared" ca="1" si="16"/>
        <v>101.71276966639904</v>
      </c>
      <c r="X44">
        <f t="shared" ca="1" si="17"/>
        <v>2.8949246076988469E-2</v>
      </c>
      <c r="Y44">
        <f t="shared" ca="1" si="18"/>
        <v>0.11185799999999801</v>
      </c>
    </row>
    <row r="45" spans="1:25" x14ac:dyDescent="0.15">
      <c r="A45" s="1" t="s">
        <v>125</v>
      </c>
      <c r="B45" s="5">
        <v>1.0185</v>
      </c>
      <c r="C45" t="str">
        <f>[1]!b_info_carrydate(A45)</f>
        <v>2018-11-22</v>
      </c>
      <c r="D45" t="str">
        <f>[1]!b_info_maturitydate(A45)</f>
        <v>2028-11-22</v>
      </c>
      <c r="E45" s="6">
        <f>[1]!b_info_couponrate(A45)</f>
        <v>3.25</v>
      </c>
      <c r="F45">
        <f>[1]!b_info_interestfrequency(A45)</f>
        <v>2</v>
      </c>
      <c r="G45" s="6">
        <f ca="1">[1]!b_anal_net_cnbd(A45,$B$6,1)</f>
        <v>103.7214</v>
      </c>
      <c r="H45">
        <f ca="1">[1]!b_anal_dirty_cnbd(A45,$B$6,1)</f>
        <v>103.7744</v>
      </c>
      <c r="I45">
        <f t="shared" ca="1" si="3"/>
        <v>8.4904109589041088</v>
      </c>
      <c r="J45">
        <f t="shared" si="4"/>
        <v>6.9863013698630239E-2</v>
      </c>
      <c r="K45">
        <f t="shared" si="5"/>
        <v>0.22705479452054828</v>
      </c>
      <c r="L45">
        <f t="shared" si="6"/>
        <v>3</v>
      </c>
      <c r="M45">
        <f t="shared" ca="1" si="7"/>
        <v>3</v>
      </c>
      <c r="N45">
        <f t="shared" ca="1" si="8"/>
        <v>0</v>
      </c>
      <c r="O45">
        <f t="shared" ca="1" si="9"/>
        <v>0.12467250000000263</v>
      </c>
      <c r="P45">
        <f t="shared" ca="1" si="2"/>
        <v>9.6494240818987085E-3</v>
      </c>
      <c r="Q45">
        <f t="shared" ca="1" si="10"/>
        <v>7.117531202603436E-2</v>
      </c>
      <c r="R45">
        <f t="shared" ca="1" si="11"/>
        <v>5.3497187973968269E-2</v>
      </c>
      <c r="S45">
        <f t="shared" ca="1" si="12"/>
        <v>9.6494240818987085E-3</v>
      </c>
      <c r="T45">
        <f t="shared" ca="1" si="13"/>
        <v>4</v>
      </c>
      <c r="U45" t="str">
        <f t="shared" si="14"/>
        <v>180027.IB</v>
      </c>
      <c r="V45">
        <f t="shared" ca="1" si="15"/>
        <v>9.6494240818987085E-3</v>
      </c>
      <c r="W45">
        <f t="shared" ca="1" si="16"/>
        <v>101.7540325244818</v>
      </c>
      <c r="X45">
        <f t="shared" ca="1" si="17"/>
        <v>5.3497187973968269E-2</v>
      </c>
      <c r="Y45">
        <f t="shared" ca="1" si="18"/>
        <v>0.12467250000000263</v>
      </c>
    </row>
    <row r="46" spans="1:25" x14ac:dyDescent="0.15">
      <c r="A46" s="1" t="s">
        <v>126</v>
      </c>
      <c r="B46" s="5">
        <v>1.0225</v>
      </c>
      <c r="C46" t="str">
        <f>[1]!b_info_carrydate(A46)</f>
        <v>2019-05-23</v>
      </c>
      <c r="D46" t="str">
        <f>[1]!b_info_maturitydate(A46)</f>
        <v>2029-05-23</v>
      </c>
      <c r="E46" s="6">
        <f>[1]!b_info_couponrate(A46)</f>
        <v>3.29</v>
      </c>
      <c r="F46">
        <f>[1]!b_info_interestfrequency(A46)</f>
        <v>2</v>
      </c>
      <c r="G46" s="6">
        <f ca="1">[1]!b_anal_net_cnbd(A46,$B$6,1)</f>
        <v>104.1109</v>
      </c>
      <c r="H46">
        <f ca="1">[1]!b_anal_dirty_cnbd(A46,$B$6,1)</f>
        <v>104.15560000000001</v>
      </c>
      <c r="I46">
        <f t="shared" ca="1" si="3"/>
        <v>8.9890410958904106</v>
      </c>
      <c r="J46">
        <f t="shared" si="4"/>
        <v>7.1232876712328697E-2</v>
      </c>
      <c r="K46">
        <f t="shared" si="5"/>
        <v>0.23435616438356141</v>
      </c>
      <c r="L46">
        <f t="shared" si="6"/>
        <v>2</v>
      </c>
      <c r="M46">
        <f t="shared" ca="1" si="7"/>
        <v>2</v>
      </c>
      <c r="N46">
        <f t="shared" ca="1" si="8"/>
        <v>0</v>
      </c>
      <c r="O46">
        <f t="shared" ca="1" si="9"/>
        <v>0.10731250000000614</v>
      </c>
      <c r="P46">
        <f t="shared" ref="P46:P82" ca="1" si="19">IFERROR(($B$2*B46+K46-H46+N46)/(H46-N46)/$B$8,0)</f>
        <v>1.6031269828769755E-2</v>
      </c>
      <c r="Q46">
        <f t="shared" ca="1" si="10"/>
        <v>7.2820623936694251E-2</v>
      </c>
      <c r="R46">
        <f t="shared" ca="1" si="11"/>
        <v>3.4491876063311888E-2</v>
      </c>
      <c r="S46">
        <f t="shared" ca="1" si="12"/>
        <v>1.6031269828769755E-2</v>
      </c>
      <c r="T46">
        <f t="shared" ca="1" si="13"/>
        <v>3</v>
      </c>
      <c r="U46" t="str">
        <f t="shared" si="14"/>
        <v>190006.IB</v>
      </c>
      <c r="V46">
        <f t="shared" ca="1" si="15"/>
        <v>1.6031269828769755E-2</v>
      </c>
      <c r="W46">
        <f t="shared" ca="1" si="16"/>
        <v>101.72196399774451</v>
      </c>
      <c r="X46">
        <f t="shared" ca="1" si="17"/>
        <v>3.4491876063311888E-2</v>
      </c>
      <c r="Y46">
        <f t="shared" ca="1" si="18"/>
        <v>0.10731250000000614</v>
      </c>
    </row>
    <row r="47" spans="1:25" x14ac:dyDescent="0.15">
      <c r="A47" s="1" t="s">
        <v>109</v>
      </c>
      <c r="B47" s="5">
        <v>1.0105999999999999</v>
      </c>
      <c r="C47" t="str">
        <f>[1]!b_info_carrydate(A47)</f>
        <v>2019-11-21</v>
      </c>
      <c r="D47" t="str">
        <f>[1]!b_info_maturitydate(A47)</f>
        <v>2029-11-21</v>
      </c>
      <c r="E47" s="6">
        <f>[1]!b_info_couponrate(A47)</f>
        <v>3.13</v>
      </c>
      <c r="F47">
        <f>[1]!b_info_interestfrequency(A47)</f>
        <v>2</v>
      </c>
      <c r="G47" s="6">
        <f ca="1">[1]!b_anal_net_cnbd(A47,$B$6,1)</f>
        <v>103.6592</v>
      </c>
      <c r="H47">
        <f ca="1">[1]!b_anal_dirty_cnbd(A47,$B$6,1)</f>
        <v>103.7188</v>
      </c>
      <c r="I47">
        <f t="shared" ca="1" si="3"/>
        <v>9.4876712328767123</v>
      </c>
      <c r="J47">
        <f t="shared" si="4"/>
        <v>7.2602739726027377E-2</v>
      </c>
      <c r="K47">
        <f t="shared" si="5"/>
        <v>0.22724657534246567</v>
      </c>
      <c r="L47">
        <f t="shared" si="6"/>
        <v>1</v>
      </c>
      <c r="M47">
        <f t="shared" ca="1" si="7"/>
        <v>1</v>
      </c>
      <c r="N47">
        <f t="shared" ca="1" si="8"/>
        <v>0</v>
      </c>
      <c r="O47">
        <f t="shared" ca="1" si="9"/>
        <v>0.86602100000000348</v>
      </c>
      <c r="P47">
        <f t="shared" ca="1" si="19"/>
        <v>-0.13653726603941704</v>
      </c>
      <c r="Q47">
        <f t="shared" ca="1" si="10"/>
        <v>6.5305240874264661E-2</v>
      </c>
      <c r="R47">
        <f t="shared" ca="1" si="11"/>
        <v>0.80071575912573878</v>
      </c>
      <c r="S47">
        <f t="shared" ca="1" si="12"/>
        <v>-0.13653726603941704</v>
      </c>
      <c r="T47">
        <f t="shared" ca="1" si="13"/>
        <v>8</v>
      </c>
      <c r="U47" t="str">
        <f t="shared" si="14"/>
        <v>190015.IB</v>
      </c>
      <c r="V47">
        <f t="shared" ca="1" si="15"/>
        <v>-0.13653726603941704</v>
      </c>
      <c r="W47">
        <f t="shared" ca="1" si="16"/>
        <v>102.49420402513012</v>
      </c>
      <c r="X47">
        <f t="shared" ca="1" si="17"/>
        <v>0.80071575912573878</v>
      </c>
      <c r="Y47">
        <f t="shared" ca="1" si="18"/>
        <v>0.86602100000000348</v>
      </c>
    </row>
    <row r="48" spans="1:25" x14ac:dyDescent="0.15">
      <c r="A48" s="1" t="s">
        <v>87</v>
      </c>
      <c r="B48" s="5">
        <v>1.0068999999999999</v>
      </c>
      <c r="C48" t="str">
        <f>[1]!b_info_carrydate(A48)</f>
        <v>2019-12-05</v>
      </c>
      <c r="D48" t="str">
        <f>[1]!b_info_maturitydate(A48)</f>
        <v>2026-12-05</v>
      </c>
      <c r="E48" s="6">
        <f>[1]!b_info_couponrate(A48)</f>
        <v>3.12</v>
      </c>
      <c r="F48">
        <f>[1]!b_info_interestfrequency(A48)</f>
        <v>1</v>
      </c>
      <c r="G48" s="6">
        <f ca="1">[1]!b_anal_net_cnbd(A48,$B$6,1)</f>
        <v>102.7706</v>
      </c>
      <c r="H48">
        <f ca="1">[1]!b_anal_dirty_cnbd(A48,$B$6,1)</f>
        <v>104.2624</v>
      </c>
      <c r="I48">
        <f t="shared" ca="1" si="3"/>
        <v>6.5232876712328771</v>
      </c>
      <c r="J48">
        <f t="shared" si="4"/>
        <v>0.53424657534246578</v>
      </c>
      <c r="K48">
        <f t="shared" si="5"/>
        <v>1.6668493150684933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0.35376650000000609</v>
      </c>
      <c r="P48">
        <f t="shared" ca="1" si="19"/>
        <v>-3.4758334367051433E-2</v>
      </c>
      <c r="Q48">
        <f t="shared" ca="1" si="10"/>
        <v>6.4345365911577801E-2</v>
      </c>
      <c r="R48">
        <f t="shared" ca="1" si="11"/>
        <v>0.28942113408842829</v>
      </c>
      <c r="S48">
        <f t="shared" ca="1" si="12"/>
        <v>-3.4758334367051433E-2</v>
      </c>
      <c r="T48">
        <f t="shared" ca="1" si="13"/>
        <v>5</v>
      </c>
      <c r="U48" t="str">
        <f t="shared" si="14"/>
        <v>190016.IB</v>
      </c>
      <c r="V48">
        <f t="shared" ca="1" si="15"/>
        <v>-3.4758334367051433E-2</v>
      </c>
      <c r="W48">
        <f t="shared" ca="1" si="16"/>
        <v>101.98143487214791</v>
      </c>
      <c r="X48">
        <f t="shared" ca="1" si="17"/>
        <v>0.28942113408842829</v>
      </c>
      <c r="Y48">
        <f t="shared" ca="1" si="18"/>
        <v>0.35376650000000609</v>
      </c>
    </row>
    <row r="49" spans="1:25" x14ac:dyDescent="0.15">
      <c r="A49" s="1" t="s">
        <v>127</v>
      </c>
      <c r="B49" s="5">
        <v>0.97270000000000001</v>
      </c>
      <c r="C49" t="str">
        <f>[1]!b_info_carrydate(A49)</f>
        <v>2020-05-21</v>
      </c>
      <c r="D49" t="str">
        <f>[1]!b_info_maturitydate(A49)</f>
        <v>2030-05-21</v>
      </c>
      <c r="E49" s="6">
        <f>[1]!b_info_couponrate(A49)</f>
        <v>2.68</v>
      </c>
      <c r="F49">
        <f>[1]!b_info_interestfrequency(A49)</f>
        <v>2</v>
      </c>
      <c r="G49" s="6">
        <f ca="1">[1]!b_anal_net_cnbd(A49,$B$6,1)</f>
        <v>99.652100000000004</v>
      </c>
      <c r="H49">
        <f ca="1">[1]!b_anal_dirty_cnbd(A49,$B$6,1)</f>
        <v>99.703100000000006</v>
      </c>
      <c r="I49">
        <f t="shared" ca="1" si="3"/>
        <v>9.9835616438356158</v>
      </c>
      <c r="J49">
        <f t="shared" si="4"/>
        <v>7.3972602739726029E-2</v>
      </c>
      <c r="K49">
        <f t="shared" si="5"/>
        <v>0.19824657534246576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0.71391950000000293</v>
      </c>
      <c r="P49">
        <f t="shared" ca="1" si="19"/>
        <v>-0.11525085618089083</v>
      </c>
      <c r="Q49">
        <f t="shared" ca="1" si="10"/>
        <v>4.656126116011404E-2</v>
      </c>
      <c r="R49">
        <f t="shared" ca="1" si="11"/>
        <v>0.66735823883988887</v>
      </c>
      <c r="S49">
        <f t="shared" ca="1" si="12"/>
        <v>-0.11525085618089083</v>
      </c>
      <c r="T49">
        <f t="shared" ca="1" si="13"/>
        <v>7</v>
      </c>
      <c r="U49" t="str">
        <f t="shared" si="14"/>
        <v>200006.IB</v>
      </c>
      <c r="V49">
        <f t="shared" ca="1" si="15"/>
        <v>-0.11525085618089083</v>
      </c>
      <c r="W49">
        <f t="shared" ca="1" si="16"/>
        <v>102.38562075270679</v>
      </c>
      <c r="X49">
        <f t="shared" ca="1" si="17"/>
        <v>0.66735823883988887</v>
      </c>
      <c r="Y49">
        <f t="shared" ca="1" si="18"/>
        <v>0.71391950000000293</v>
      </c>
    </row>
    <row r="50" spans="1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1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1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1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1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1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1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1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1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1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1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1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1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1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1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N14" sqref="N14:N82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6.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</row>
    <row r="2" spans="1:25" x14ac:dyDescent="0.15">
      <c r="A2" s="2" t="str">
        <f>[1]!s_info_code("T01.CFE")</f>
        <v>T2009</v>
      </c>
      <c r="B2">
        <f>RTD("wdf.rtq", ,A2, "rt_latest","RT_Price")</f>
        <v>101.17</v>
      </c>
      <c r="C2" t="str">
        <f>[1]!s_info_lddate(A2)</f>
        <v>2020-09-16</v>
      </c>
      <c r="D2" t="str">
        <f ca="1">VLOOKUP(1,$T$14:$Y$49,2,FALSE)</f>
        <v>180011.IB</v>
      </c>
      <c r="E2" s="9">
        <f ca="1">VLOOKUP(1,$T$14:$Y$49,3,FALSE)</f>
        <v>1.1349096174392561E-2</v>
      </c>
      <c r="F2">
        <f ca="1">VLOOKUP(1,$T$14:$Y$49,6,FALSE)</f>
        <v>0.77122699999999611</v>
      </c>
      <c r="G2">
        <f ca="1">VLOOKUP(1,$T$14:$Y$49,5,FALSE)</f>
        <v>0.13123989353214083</v>
      </c>
      <c r="H2">
        <f ca="1">VLOOKUP(1,$T$14:$Y$49,4,FALSE)</f>
        <v>101.2664812410048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ca="1">IF(AND(N2&lt;=$B$8,O2&gt;$B$8),1,0)</f>
        <v>0</v>
      </c>
      <c r="O6" s="2">
        <f t="shared" ref="O6:T6" ca="1" si="0">IF(AND(O2&lt;=$B$8,P2&gt;$B$8),1,0)</f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1</v>
      </c>
      <c r="S6" s="2">
        <f t="shared" ca="1" si="0"/>
        <v>0</v>
      </c>
      <c r="T6" s="2">
        <f t="shared" ca="1" si="0"/>
        <v>0</v>
      </c>
      <c r="U6" s="2">
        <v>0</v>
      </c>
      <c r="V6" s="2">
        <f ca="1">SUMPRODUCT(N6:U6,N2:U2)</f>
        <v>0.25</v>
      </c>
      <c r="W6">
        <f ca="1">+SUMPRODUCT(N6:U6,N5:U5)</f>
        <v>1.43</v>
      </c>
    </row>
    <row r="7" spans="1:25" x14ac:dyDescent="0.15">
      <c r="A7" t="s">
        <v>10</v>
      </c>
      <c r="B7" s="19">
        <f ca="1">((W6*(V7-B8)+W7*(B8-V6))/(V7-V6))/100</f>
        <v>1.4484794520547944E-2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0</v>
      </c>
      <c r="R7" s="7">
        <f t="shared" ca="1" si="1"/>
        <v>0</v>
      </c>
      <c r="S7" s="7">
        <f t="shared" ca="1" si="1"/>
        <v>1</v>
      </c>
      <c r="T7" s="7">
        <f t="shared" ca="1" si="1"/>
        <v>0</v>
      </c>
      <c r="U7" s="7">
        <f t="shared" ca="1" si="1"/>
        <v>0</v>
      </c>
      <c r="V7" s="7">
        <f ca="1">SUMPRODUCT(N7:U7,N2:U2)</f>
        <v>0.5</v>
      </c>
      <c r="W7" s="7">
        <f ca="1">SUMPRODUCT(N7:U7,N5:U5)</f>
        <v>1.5249999999999999</v>
      </c>
    </row>
    <row r="8" spans="1:25" x14ac:dyDescent="0.15">
      <c r="A8" t="s">
        <v>34</v>
      </c>
      <c r="B8" s="10">
        <f ca="1">(C2-B5-1)/365</f>
        <v>0.29863013698630136</v>
      </c>
    </row>
    <row r="9" spans="1:25" x14ac:dyDescent="0.15">
      <c r="A9" t="s">
        <v>2</v>
      </c>
      <c r="B9" t="s">
        <v>9</v>
      </c>
      <c r="M9" s="2" t="s">
        <v>17</v>
      </c>
      <c r="N9" s="2" t="s">
        <v>18</v>
      </c>
    </row>
    <row r="10" spans="1:25" x14ac:dyDescent="0.15">
      <c r="A10" t="s">
        <v>3</v>
      </c>
      <c r="B10" s="4" t="s">
        <v>4</v>
      </c>
      <c r="M10" s="2" t="s">
        <v>19</v>
      </c>
      <c r="N10" s="2" t="s">
        <v>20</v>
      </c>
    </row>
    <row r="11" spans="1:25" x14ac:dyDescent="0.15">
      <c r="A11" t="s">
        <v>5</v>
      </c>
      <c r="B11" s="2" t="str">
        <f>A2&amp;B9</f>
        <v>T2009.CFE</v>
      </c>
      <c r="M11" s="2" t="s">
        <v>21</v>
      </c>
      <c r="N11" s="7">
        <f>RTD("wdf.rtq", ,"019575.SH", "rt_last_dp","RT_Price")</f>
        <v>0</v>
      </c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[1]!wset("conversionfactor","windcode="&amp;B11,"field=wind_code,cf","cols=2;rows=30")</f>
        <v>019564.SH</v>
      </c>
      <c r="B14" s="5">
        <v>1.0311999999999999</v>
      </c>
      <c r="C14" t="str">
        <f>[1]!b_info_carrydate(A14)</f>
        <v>2017-05-04</v>
      </c>
      <c r="D14" t="str">
        <f>[1]!b_info_maturitydate(A14)</f>
        <v>2027-05-04</v>
      </c>
      <c r="E14" s="6">
        <f>[1]!b_info_couponrate(A14)</f>
        <v>3.52</v>
      </c>
      <c r="F14">
        <f>[1]!b_info_interestfrequency(A14)</f>
        <v>2</v>
      </c>
      <c r="G14" s="6">
        <f ca="1">[1]!b_anal_net_cnbd(A14,$B$6,1)</f>
        <v>105.76</v>
      </c>
      <c r="H14">
        <f ca="1">[1]!b_anal_dirty_cnbd(A14,$B$6,1)</f>
        <v>105.98950000000001</v>
      </c>
      <c r="I14">
        <f ca="1">+(D14-$B$5)/365</f>
        <v>6.934246575342466</v>
      </c>
      <c r="J14">
        <f>IFERROR(MOD(($C$2-C14)/365,(1/F14)),0)</f>
        <v>0.3726027397260272</v>
      </c>
      <c r="K14">
        <f>E14*J14</f>
        <v>1.3115616438356157</v>
      </c>
      <c r="L14">
        <f>+IFERROR(INT(($C$2-C14)/365/(1/F14)),0)</f>
        <v>6</v>
      </c>
      <c r="M14">
        <f ca="1">+IFERROR(INT(($B$5-C14)/365/(1/F14)),0)</f>
        <v>6</v>
      </c>
      <c r="N14">
        <f ca="1">+IFERROR(-(M14-L14)*E14/F14,0)</f>
        <v>0</v>
      </c>
      <c r="O14">
        <f ca="1">+G14-B14*$B$2</f>
        <v>1.4334960000000194</v>
      </c>
      <c r="P14">
        <f t="shared" ref="P14:P45" ca="1" si="2">IFERROR(($B$2*B14+K14-H14+N14)/(H14-N14)/$B$8,0)</f>
        <v>-1.1103189163926394E-2</v>
      </c>
      <c r="Q14">
        <f ca="1">+E14*$B$8-$B$7*H14*$B$8</f>
        <v>0.59271030673128178</v>
      </c>
      <c r="R14">
        <f ca="1">+O14-Q14</f>
        <v>0.84078569326873764</v>
      </c>
      <c r="S14">
        <f>IF(RIGHT(U14,2)="IB",P14,-1000)</f>
        <v>-1000</v>
      </c>
      <c r="T14">
        <f ca="1">RANK(S14,$S$14:$S$49,0)</f>
        <v>11</v>
      </c>
      <c r="U14" t="str">
        <f>+A14</f>
        <v>019564.SH</v>
      </c>
      <c r="V14">
        <f ca="1">+P14</f>
        <v>-1.1103189163926394E-2</v>
      </c>
      <c r="W14">
        <f ca="1">IFERROR(((H14-N14)*EXP($B$7*$B$8)-K14)/B14,0)</f>
        <v>101.956360682811</v>
      </c>
      <c r="X14">
        <f ca="1">R14</f>
        <v>0.84078569326873764</v>
      </c>
      <c r="Y14">
        <f ca="1">O14</f>
        <v>1.4334960000000194</v>
      </c>
    </row>
    <row r="15" spans="1:25" x14ac:dyDescent="0.15">
      <c r="A15" s="1" t="s">
        <v>115</v>
      </c>
      <c r="B15" s="5">
        <v>1.0366</v>
      </c>
      <c r="C15" t="str">
        <f>[1]!b_info_carrydate(A15)</f>
        <v>2017-08-03</v>
      </c>
      <c r="D15" t="str">
        <f>[1]!b_info_maturitydate(A15)</f>
        <v>2027-08-03</v>
      </c>
      <c r="E15" s="6">
        <f>[1]!b_info_couponrate(A15)</f>
        <v>3.59</v>
      </c>
      <c r="F15">
        <f>[1]!b_info_interestfrequency(A15)</f>
        <v>2</v>
      </c>
      <c r="G15" s="6">
        <f ca="1">[1]!b_anal_net_cnbd(A15,$B$6,1)</f>
        <v>106.71469999999999</v>
      </c>
      <c r="H15">
        <f ca="1">[1]!b_anal_dirty_cnbd(A15,$B$6,1)</f>
        <v>107.849</v>
      </c>
      <c r="I15">
        <f t="shared" ref="I15:I78" ca="1" si="3">+(D15-$B$5)/365</f>
        <v>7.183561643835616</v>
      </c>
      <c r="J15">
        <f t="shared" ref="J15:J78" si="4">IFERROR(MOD(($C$2-C15)/365,(1/F15)),0)</f>
        <v>0.12328767123287676</v>
      </c>
      <c r="K15">
        <f t="shared" ref="K15:K78" si="5">E15*J15</f>
        <v>0.44260273972602754</v>
      </c>
      <c r="L15">
        <f t="shared" ref="L15:L78" si="6">+IFERROR(INT(($C$2-C15)/365/(1/F15)),0)</f>
        <v>6</v>
      </c>
      <c r="M15">
        <f t="shared" ref="M15:M78" ca="1" si="7">+IFERROR(INT(($B$5-C15)/365/(1/F15)),0)</f>
        <v>5</v>
      </c>
      <c r="N15">
        <f t="shared" ref="N15:N78" ca="1" si="8">+IFERROR(-(M15-L15)*E15/F15,0)</f>
        <v>1.7949999999999999</v>
      </c>
      <c r="O15">
        <f t="shared" ref="O15:O78" ca="1" si="9">+G15-B15*$B$2</f>
        <v>1.8418779999999941</v>
      </c>
      <c r="P15">
        <f t="shared" ca="1" si="2"/>
        <v>-2.3320296584239824E-2</v>
      </c>
      <c r="Q15">
        <f t="shared" ref="Q15:Q78" ca="1" si="10">+E15*$B$8-$B$7*H15*$B$8</f>
        <v>0.605570970238694</v>
      </c>
      <c r="R15">
        <f t="shared" ref="R15:R78" ca="1" si="11">+O15-Q15</f>
        <v>1.2363070297613001</v>
      </c>
      <c r="S15">
        <f t="shared" ref="S15:S78" si="12">IF(RIGHT(U15,2)="IB",P15,-1000)</f>
        <v>-1000</v>
      </c>
      <c r="T15">
        <f t="shared" ref="T15:T49" ca="1" si="13">RANK(S15,$S$14:$S$49,0)</f>
        <v>11</v>
      </c>
      <c r="U15" t="str">
        <f t="shared" ref="U15:U78" si="14">+A15</f>
        <v>019572.SH</v>
      </c>
      <c r="V15">
        <f t="shared" ref="V15:V78" ca="1" si="15">+P15</f>
        <v>-2.3320296584239824E-2</v>
      </c>
      <c r="W15">
        <f t="shared" ref="W15:W78" ca="1" si="16">IFERROR(((H15-N15)*EXP($B$7*$B$8)-K15)/B15,0)</f>
        <v>102.32600583201918</v>
      </c>
      <c r="X15">
        <f t="shared" ref="X15:X78" ca="1" si="17">R15</f>
        <v>1.2363070297613001</v>
      </c>
      <c r="Y15">
        <f t="shared" ref="Y15:Y78" ca="1" si="18">O15</f>
        <v>1.8418779999999941</v>
      </c>
    </row>
    <row r="16" spans="1:25" x14ac:dyDescent="0.15">
      <c r="A16" s="1" t="s">
        <v>40</v>
      </c>
      <c r="B16" s="5">
        <v>1.0525</v>
      </c>
      <c r="C16" t="str">
        <f>[1]!b_info_carrydate(A16)</f>
        <v>2017-11-02</v>
      </c>
      <c r="D16" t="str">
        <f>[1]!b_info_maturitydate(A16)</f>
        <v>2027-11-02</v>
      </c>
      <c r="E16" s="6">
        <f>[1]!b_info_couponrate(A16)</f>
        <v>3.82</v>
      </c>
      <c r="F16">
        <f>[1]!b_info_interestfrequency(A16)</f>
        <v>2</v>
      </c>
      <c r="G16" s="6">
        <f ca="1">[1]!b_anal_net_cnbd(A16,$B$6,1)</f>
        <v>108.68640000000001</v>
      </c>
      <c r="H16">
        <f ca="1">[1]!b_anal_dirty_cnbd(A16,$B$6,1)</f>
        <v>108.9563</v>
      </c>
      <c r="I16">
        <f t="shared" ca="1" si="3"/>
        <v>7.4328767123287669</v>
      </c>
      <c r="J16">
        <f t="shared" si="4"/>
        <v>0.37397260273972588</v>
      </c>
      <c r="K16">
        <f t="shared" si="5"/>
        <v>1.4285753424657528</v>
      </c>
      <c r="L16">
        <f t="shared" si="6"/>
        <v>5</v>
      </c>
      <c r="M16">
        <f t="shared" ca="1" si="7"/>
        <v>5</v>
      </c>
      <c r="N16">
        <f t="shared" ca="1" si="8"/>
        <v>0</v>
      </c>
      <c r="O16">
        <f t="shared" ca="1" si="9"/>
        <v>2.2049750000000046</v>
      </c>
      <c r="P16">
        <f t="shared" ca="1" si="2"/>
        <v>-3.2156598478708394E-2</v>
      </c>
      <c r="Q16">
        <f t="shared" ca="1" si="10"/>
        <v>0.66946616910440992</v>
      </c>
      <c r="R16">
        <f t="shared" ca="1" si="11"/>
        <v>1.5355088308955946</v>
      </c>
      <c r="S16">
        <f t="shared" si="12"/>
        <v>-1000</v>
      </c>
      <c r="T16">
        <f t="shared" ca="1" si="13"/>
        <v>11</v>
      </c>
      <c r="U16" t="str">
        <f t="shared" si="14"/>
        <v>019580.SH</v>
      </c>
      <c r="V16">
        <f t="shared" ca="1" si="15"/>
        <v>-3.2156598478708394E-2</v>
      </c>
      <c r="W16">
        <f t="shared" ca="1" si="16"/>
        <v>102.61287070009007</v>
      </c>
      <c r="X16">
        <f t="shared" ca="1" si="17"/>
        <v>1.5355088308955946</v>
      </c>
      <c r="Y16">
        <f t="shared" ca="1" si="18"/>
        <v>2.2049750000000046</v>
      </c>
    </row>
    <row r="17" spans="1:25" x14ac:dyDescent="0.15">
      <c r="A17" s="1" t="s">
        <v>98</v>
      </c>
      <c r="B17" s="5">
        <v>1.0561</v>
      </c>
      <c r="C17" t="str">
        <f>[1]!b_info_carrydate(A17)</f>
        <v>2018-02-01</v>
      </c>
      <c r="D17" t="str">
        <f>[1]!b_info_maturitydate(A17)</f>
        <v>2028-02-01</v>
      </c>
      <c r="E17" s="6">
        <f>[1]!b_info_couponrate(A17)</f>
        <v>3.85</v>
      </c>
      <c r="F17">
        <f>[1]!b_info_interestfrequency(A17)</f>
        <v>2</v>
      </c>
      <c r="G17" s="6">
        <f ca="1">[1]!b_anal_net_cnbd(A17,$B$6,1)</f>
        <v>109.00839999999999</v>
      </c>
      <c r="H17">
        <f ca="1">[1]!b_anal_dirty_cnbd(A17,$B$6,1)</f>
        <v>110.24590000000001</v>
      </c>
      <c r="I17">
        <f t="shared" ca="1" si="3"/>
        <v>7.6821917808219178</v>
      </c>
      <c r="J17">
        <f t="shared" si="4"/>
        <v>0.12465753424657544</v>
      </c>
      <c r="K17">
        <f t="shared" si="5"/>
        <v>0.47993150684931546</v>
      </c>
      <c r="L17">
        <f t="shared" si="6"/>
        <v>5</v>
      </c>
      <c r="M17">
        <f t="shared" ca="1" si="7"/>
        <v>4</v>
      </c>
      <c r="N17">
        <f t="shared" ca="1" si="8"/>
        <v>1.925</v>
      </c>
      <c r="O17">
        <f t="shared" ca="1" si="9"/>
        <v>2.162762999999984</v>
      </c>
      <c r="P17">
        <f t="shared" ca="1" si="2"/>
        <v>-3.0769600140106941E-2</v>
      </c>
      <c r="Q17">
        <f t="shared" ca="1" si="10"/>
        <v>0.67284678439072998</v>
      </c>
      <c r="R17">
        <f t="shared" ca="1" si="11"/>
        <v>1.489916215609254</v>
      </c>
      <c r="S17">
        <f t="shared" si="12"/>
        <v>-1000</v>
      </c>
      <c r="T17">
        <f t="shared" ca="1" si="13"/>
        <v>11</v>
      </c>
      <c r="U17" t="str">
        <f t="shared" si="14"/>
        <v>019586.SH</v>
      </c>
      <c r="V17">
        <f t="shared" ca="1" si="15"/>
        <v>-3.0769600140106941E-2</v>
      </c>
      <c r="W17">
        <f t="shared" ca="1" si="16"/>
        <v>102.55708343022231</v>
      </c>
      <c r="X17">
        <f t="shared" ca="1" si="17"/>
        <v>1.489916215609254</v>
      </c>
      <c r="Y17">
        <f t="shared" ca="1" si="18"/>
        <v>2.162762999999984</v>
      </c>
    </row>
    <row r="18" spans="1:25" x14ac:dyDescent="0.15">
      <c r="A18" s="1" t="s">
        <v>41</v>
      </c>
      <c r="B18" s="5">
        <v>1.0468999999999999</v>
      </c>
      <c r="C18" t="str">
        <f>[1]!b_info_carrydate(A18)</f>
        <v>2018-05-17</v>
      </c>
      <c r="D18" t="str">
        <f>[1]!b_info_maturitydate(A18)</f>
        <v>2028-05-17</v>
      </c>
      <c r="E18" s="6">
        <f>[1]!b_info_couponrate(A18)</f>
        <v>3.69</v>
      </c>
      <c r="F18">
        <f>[1]!b_info_interestfrequency(A18)</f>
        <v>2</v>
      </c>
      <c r="G18" s="6">
        <f ca="1">[1]!b_anal_net_cnbd(A18,$B$6,1)</f>
        <v>106.6861</v>
      </c>
      <c r="H18">
        <f ca="1">[1]!b_anal_dirty_cnbd(A18,$B$6,1)</f>
        <v>106.79640000000001</v>
      </c>
      <c r="I18">
        <f t="shared" ca="1" si="3"/>
        <v>7.9726027397260273</v>
      </c>
      <c r="J18">
        <f t="shared" si="4"/>
        <v>0.33698630136986285</v>
      </c>
      <c r="K18">
        <f t="shared" si="5"/>
        <v>1.2434794520547938</v>
      </c>
      <c r="L18">
        <f t="shared" si="6"/>
        <v>4</v>
      </c>
      <c r="M18">
        <f t="shared" ca="1" si="7"/>
        <v>4</v>
      </c>
      <c r="N18">
        <f t="shared" ca="1" si="8"/>
        <v>0</v>
      </c>
      <c r="O18">
        <f t="shared" ca="1" si="9"/>
        <v>0.77122699999999611</v>
      </c>
      <c r="P18">
        <f t="shared" ca="1" si="2"/>
        <v>1.1349096174392561E-2</v>
      </c>
      <c r="Q18">
        <f ca="1">+E18*$B$8-$B$7*H18*$B$8</f>
        <v>0.63998710646785528</v>
      </c>
      <c r="R18">
        <f t="shared" ca="1" si="11"/>
        <v>0.13123989353214083</v>
      </c>
      <c r="S18">
        <f t="shared" si="12"/>
        <v>-1000</v>
      </c>
      <c r="T18">
        <f t="shared" ca="1" si="13"/>
        <v>11</v>
      </c>
      <c r="U18" t="str">
        <f t="shared" si="14"/>
        <v>019593.SH</v>
      </c>
      <c r="V18">
        <f t="shared" ca="1" si="15"/>
        <v>1.1349096174392561E-2</v>
      </c>
      <c r="W18">
        <f t="shared" ca="1" si="16"/>
        <v>101.2664812410048</v>
      </c>
      <c r="X18">
        <f t="shared" ca="1" si="17"/>
        <v>0.13123989353214083</v>
      </c>
      <c r="Y18">
        <f t="shared" ca="1" si="18"/>
        <v>0.77122699999999611</v>
      </c>
    </row>
    <row r="19" spans="1:25" x14ac:dyDescent="0.15">
      <c r="A19" s="1" t="s">
        <v>99</v>
      </c>
      <c r="B19" s="5">
        <v>1.0378000000000001</v>
      </c>
      <c r="C19" t="str">
        <f>[1]!b_info_carrydate(A19)</f>
        <v>2018-08-16</v>
      </c>
      <c r="D19" t="str">
        <f>[1]!b_info_maturitydate(A19)</f>
        <v>2028-08-16</v>
      </c>
      <c r="E19" s="6">
        <f>[1]!b_info_couponrate(A19)</f>
        <v>3.54</v>
      </c>
      <c r="F19">
        <f>[1]!b_info_interestfrequency(A19)</f>
        <v>2</v>
      </c>
      <c r="G19" s="6">
        <f ca="1">[1]!b_anal_net_cnbd(A19,$B$6,1)</f>
        <v>105.7734</v>
      </c>
      <c r="H19">
        <f ca="1">[1]!b_anal_dirty_cnbd(A19,$B$6,1)</f>
        <v>106.7653</v>
      </c>
      <c r="I19">
        <f t="shared" ca="1" si="3"/>
        <v>8.2219178082191782</v>
      </c>
      <c r="J19">
        <f t="shared" si="4"/>
        <v>8.7671232876712413E-2</v>
      </c>
      <c r="K19">
        <f t="shared" si="5"/>
        <v>0.31035616438356195</v>
      </c>
      <c r="L19">
        <f t="shared" si="6"/>
        <v>4</v>
      </c>
      <c r="M19">
        <f t="shared" ca="1" si="7"/>
        <v>3</v>
      </c>
      <c r="N19">
        <f t="shared" ca="1" si="8"/>
        <v>1.77</v>
      </c>
      <c r="O19">
        <f t="shared" ca="1" si="9"/>
        <v>0.77917399999998338</v>
      </c>
      <c r="P19">
        <f t="shared" ca="1" si="2"/>
        <v>9.8639618442690324E-3</v>
      </c>
      <c r="Q19">
        <f t="shared" ca="1" si="10"/>
        <v>0.59532711196085575</v>
      </c>
      <c r="R19">
        <f t="shared" ca="1" si="11"/>
        <v>0.18384688803912763</v>
      </c>
      <c r="S19">
        <f t="shared" si="12"/>
        <v>-1000</v>
      </c>
      <c r="T19">
        <f t="shared" ca="1" si="13"/>
        <v>11</v>
      </c>
      <c r="U19" t="str">
        <f t="shared" si="14"/>
        <v>019601.SH</v>
      </c>
      <c r="V19">
        <f t="shared" ca="1" si="15"/>
        <v>9.8639618442690324E-3</v>
      </c>
      <c r="W19">
        <f t="shared" ca="1" si="16"/>
        <v>101.31055578463797</v>
      </c>
      <c r="X19">
        <f t="shared" ca="1" si="17"/>
        <v>0.18384688803912763</v>
      </c>
      <c r="Y19">
        <f t="shared" ca="1" si="18"/>
        <v>0.77917399999998338</v>
      </c>
    </row>
    <row r="20" spans="1:25" x14ac:dyDescent="0.15">
      <c r="A20" s="1" t="s">
        <v>116</v>
      </c>
      <c r="B20" s="5">
        <v>1.018</v>
      </c>
      <c r="C20" t="str">
        <f>[1]!b_info_carrydate(A20)</f>
        <v>2018-11-22</v>
      </c>
      <c r="D20" t="str">
        <f>[1]!b_info_maturitydate(A20)</f>
        <v>2028-11-22</v>
      </c>
      <c r="E20" s="6">
        <f>[1]!b_info_couponrate(A20)</f>
        <v>3.25</v>
      </c>
      <c r="F20">
        <f>[1]!b_info_interestfrequency(A20)</f>
        <v>2</v>
      </c>
      <c r="G20" s="6">
        <f ca="1">[1]!b_anal_net_cnbd(A20,$B$6,1)</f>
        <v>103.7214</v>
      </c>
      <c r="H20">
        <f ca="1">[1]!b_anal_dirty_cnbd(A20,$B$6,1)</f>
        <v>103.7744</v>
      </c>
      <c r="I20">
        <f t="shared" ca="1" si="3"/>
        <v>8.4904109589041088</v>
      </c>
      <c r="J20">
        <f t="shared" si="4"/>
        <v>0.3191780821917809</v>
      </c>
      <c r="K20">
        <f t="shared" si="5"/>
        <v>1.037328767123288</v>
      </c>
      <c r="L20">
        <f t="shared" si="6"/>
        <v>3</v>
      </c>
      <c r="M20">
        <f t="shared" ca="1" si="7"/>
        <v>3</v>
      </c>
      <c r="N20">
        <f t="shared" ca="1" si="8"/>
        <v>0</v>
      </c>
      <c r="O20">
        <f t="shared" ca="1" si="9"/>
        <v>0.73033999999999821</v>
      </c>
      <c r="P20">
        <f t="shared" ca="1" si="2"/>
        <v>8.1957866683565663E-3</v>
      </c>
      <c r="Q20">
        <f t="shared" ca="1" si="10"/>
        <v>0.52166179782533317</v>
      </c>
      <c r="R20">
        <f t="shared" ca="1" si="11"/>
        <v>0.20867820217466504</v>
      </c>
      <c r="S20">
        <f t="shared" si="12"/>
        <v>-1000</v>
      </c>
      <c r="T20">
        <f t="shared" ca="1" si="13"/>
        <v>11</v>
      </c>
      <c r="U20" t="str">
        <f t="shared" si="14"/>
        <v>019609.SH</v>
      </c>
      <c r="V20">
        <f t="shared" ca="1" si="15"/>
        <v>8.1957866683565663E-3</v>
      </c>
      <c r="W20">
        <f t="shared" ca="1" si="16"/>
        <v>101.36240631798377</v>
      </c>
      <c r="X20">
        <f t="shared" ca="1" si="17"/>
        <v>0.20867820217466504</v>
      </c>
      <c r="Y20">
        <f t="shared" ca="1" si="18"/>
        <v>0.73033999999999821</v>
      </c>
    </row>
    <row r="21" spans="1:25" x14ac:dyDescent="0.15">
      <c r="A21" s="1" t="s">
        <v>82</v>
      </c>
      <c r="B21" s="5">
        <v>1.022</v>
      </c>
      <c r="C21" t="str">
        <f>[1]!b_info_carrydate(A21)</f>
        <v>2019-05-23</v>
      </c>
      <c r="D21" t="str">
        <f>[1]!b_info_maturitydate(A21)</f>
        <v>2029-05-23</v>
      </c>
      <c r="E21" s="6">
        <f>[1]!b_info_couponrate(A21)</f>
        <v>3.29</v>
      </c>
      <c r="F21">
        <f>[1]!b_info_interestfrequency(A21)</f>
        <v>2</v>
      </c>
      <c r="G21" s="6">
        <f ca="1">[1]!b_anal_net_cnbd(A21,$B$6,1)</f>
        <v>104.1109</v>
      </c>
      <c r="H21">
        <f ca="1">[1]!b_anal_dirty_cnbd(A21,$B$6,1)</f>
        <v>104.15560000000001</v>
      </c>
      <c r="I21">
        <f t="shared" ca="1" si="3"/>
        <v>8.9890410958904106</v>
      </c>
      <c r="J21">
        <f t="shared" si="4"/>
        <v>0.32054794520547936</v>
      </c>
      <c r="K21">
        <f t="shared" si="5"/>
        <v>1.0546027397260271</v>
      </c>
      <c r="L21">
        <f t="shared" si="6"/>
        <v>2</v>
      </c>
      <c r="M21">
        <f t="shared" ca="1" si="7"/>
        <v>2</v>
      </c>
      <c r="N21">
        <f t="shared" ca="1" si="8"/>
        <v>0</v>
      </c>
      <c r="O21">
        <f t="shared" ca="1" si="9"/>
        <v>0.71515999999999735</v>
      </c>
      <c r="P21">
        <f t="shared" ca="1" si="2"/>
        <v>9.4760393949754954E-3</v>
      </c>
      <c r="Q21">
        <f t="shared" ca="1" si="10"/>
        <v>0.5319580860440607</v>
      </c>
      <c r="R21">
        <f t="shared" ca="1" si="11"/>
        <v>0.18320191395593666</v>
      </c>
      <c r="S21">
        <f t="shared" si="12"/>
        <v>-1000</v>
      </c>
      <c r="T21">
        <f t="shared" ca="1" si="13"/>
        <v>11</v>
      </c>
      <c r="U21" t="str">
        <f t="shared" si="14"/>
        <v>019616.SH</v>
      </c>
      <c r="V21">
        <f t="shared" ca="1" si="15"/>
        <v>9.4760393949754954E-3</v>
      </c>
      <c r="W21">
        <f t="shared" ca="1" si="16"/>
        <v>101.32339349098652</v>
      </c>
      <c r="X21">
        <f t="shared" ca="1" si="17"/>
        <v>0.18320191395593666</v>
      </c>
      <c r="Y21">
        <f t="shared" ca="1" si="18"/>
        <v>0.71515999999999735</v>
      </c>
    </row>
    <row r="22" spans="1:25" x14ac:dyDescent="0.15">
      <c r="A22" s="1" t="s">
        <v>83</v>
      </c>
      <c r="B22" s="5">
        <v>1.0103</v>
      </c>
      <c r="C22" t="str">
        <f>[1]!b_info_carrydate(A22)</f>
        <v>2019-11-21</v>
      </c>
      <c r="D22" t="str">
        <f>[1]!b_info_maturitydate(A22)</f>
        <v>2029-11-21</v>
      </c>
      <c r="E22" s="6">
        <f>[1]!b_info_couponrate(A22)</f>
        <v>3.13</v>
      </c>
      <c r="F22">
        <f>[1]!b_info_interestfrequency(A22)</f>
        <v>2</v>
      </c>
      <c r="G22" s="6">
        <f ca="1">[1]!b_anal_net_cnbd(A22,$B$6,1)</f>
        <v>103.6592</v>
      </c>
      <c r="H22">
        <f ca="1">[1]!b_anal_dirty_cnbd(A22,$B$6,1)</f>
        <v>103.7188</v>
      </c>
      <c r="I22">
        <f t="shared" ca="1" si="3"/>
        <v>9.4876712328767123</v>
      </c>
      <c r="J22">
        <f t="shared" si="4"/>
        <v>0.32191780821917804</v>
      </c>
      <c r="K22">
        <f t="shared" si="5"/>
        <v>1.0076027397260272</v>
      </c>
      <c r="L22">
        <f t="shared" si="6"/>
        <v>1</v>
      </c>
      <c r="M22">
        <f t="shared" ca="1" si="7"/>
        <v>1</v>
      </c>
      <c r="N22">
        <f t="shared" ca="1" si="8"/>
        <v>0</v>
      </c>
      <c r="O22">
        <f t="shared" ca="1" si="9"/>
        <v>1.447148999999996</v>
      </c>
      <c r="P22">
        <f t="shared" ca="1" si="2"/>
        <v>-1.6115237289618677E-2</v>
      </c>
      <c r="Q22">
        <f t="shared" ca="1" si="10"/>
        <v>0.48606668453413404</v>
      </c>
      <c r="R22">
        <f t="shared" ca="1" si="11"/>
        <v>0.96108231546586198</v>
      </c>
      <c r="S22">
        <f t="shared" si="12"/>
        <v>-1000</v>
      </c>
      <c r="T22">
        <f t="shared" ca="1" si="13"/>
        <v>11</v>
      </c>
      <c r="U22" t="str">
        <f t="shared" si="14"/>
        <v>019625.SH</v>
      </c>
      <c r="V22">
        <f t="shared" ca="1" si="15"/>
        <v>-1.6115237289618677E-2</v>
      </c>
      <c r="W22">
        <f t="shared" ca="1" si="16"/>
        <v>102.10909099777</v>
      </c>
      <c r="X22">
        <f t="shared" ca="1" si="17"/>
        <v>0.96108231546586198</v>
      </c>
      <c r="Y22">
        <f t="shared" ca="1" si="18"/>
        <v>1.447148999999996</v>
      </c>
    </row>
    <row r="23" spans="1:25" x14ac:dyDescent="0.15">
      <c r="A23" s="1" t="s">
        <v>117</v>
      </c>
      <c r="B23" s="5">
        <v>0.97330000000000005</v>
      </c>
      <c r="C23" t="str">
        <f>[1]!b_info_carrydate(A23)</f>
        <v>2020-05-21</v>
      </c>
      <c r="D23" t="str">
        <f>[1]!b_info_maturitydate(A23)</f>
        <v>2030-05-21</v>
      </c>
      <c r="E23" s="6">
        <f>[1]!b_info_couponrate(A23)</f>
        <v>2.68</v>
      </c>
      <c r="F23">
        <f>[1]!b_info_interestfrequency(A23)</f>
        <v>2</v>
      </c>
      <c r="G23" s="6">
        <f ca="1">[1]!b_anal_net_cnbd(A23,$B$6,1)</f>
        <v>99.652100000000004</v>
      </c>
      <c r="H23">
        <f ca="1">[1]!b_anal_dirty_cnbd(A23,$B$6,1)</f>
        <v>99.703100000000006</v>
      </c>
      <c r="I23">
        <f t="shared" ca="1" si="3"/>
        <v>9.9835616438356158</v>
      </c>
      <c r="J23">
        <f t="shared" si="4"/>
        <v>0.32328767123287672</v>
      </c>
      <c r="K23">
        <f t="shared" si="5"/>
        <v>0.86641095890410968</v>
      </c>
      <c r="L23">
        <f t="shared" si="6"/>
        <v>0</v>
      </c>
      <c r="M23">
        <f t="shared" ca="1" si="7"/>
        <v>0</v>
      </c>
      <c r="N23">
        <f t="shared" ca="1" si="8"/>
        <v>0</v>
      </c>
      <c r="O23">
        <f t="shared" ca="1" si="9"/>
        <v>1.1833390000000037</v>
      </c>
      <c r="P23">
        <f t="shared" ca="1" si="2"/>
        <v>-1.2357214717284723E-2</v>
      </c>
      <c r="Q23">
        <f t="shared" ca="1" si="10"/>
        <v>0.36905341943775571</v>
      </c>
      <c r="R23">
        <f t="shared" ca="1" si="11"/>
        <v>0.81428558056224798</v>
      </c>
      <c r="S23">
        <f t="shared" si="12"/>
        <v>-1000</v>
      </c>
      <c r="T23">
        <f t="shared" ca="1" si="13"/>
        <v>11</v>
      </c>
      <c r="U23" t="str">
        <f t="shared" si="14"/>
        <v>019632.SH</v>
      </c>
      <c r="V23">
        <f t="shared" ca="1" si="15"/>
        <v>-1.2357214717284723E-2</v>
      </c>
      <c r="W23">
        <f t="shared" ca="1" si="16"/>
        <v>101.99208722557289</v>
      </c>
      <c r="X23">
        <f t="shared" ca="1" si="17"/>
        <v>0.81428558056224798</v>
      </c>
      <c r="Y23">
        <f t="shared" ca="1" si="18"/>
        <v>1.1833390000000037</v>
      </c>
    </row>
    <row r="24" spans="1:25" x14ac:dyDescent="0.15">
      <c r="A24" s="1" t="s">
        <v>118</v>
      </c>
      <c r="B24" s="5">
        <v>1.0311999999999999</v>
      </c>
      <c r="C24" t="str">
        <f>[1]!b_info_carrydate(A24)</f>
        <v>2017-05-04</v>
      </c>
      <c r="D24" t="str">
        <f>[1]!b_info_maturitydate(A24)</f>
        <v>2027-05-04</v>
      </c>
      <c r="E24" s="6">
        <f>[1]!b_info_couponrate(A24)</f>
        <v>3.52</v>
      </c>
      <c r="F24">
        <f>[1]!b_info_interestfrequency(A24)</f>
        <v>2</v>
      </c>
      <c r="G24" s="6">
        <f ca="1">[1]!b_anal_net_cnbd(A24,$B$6,1)</f>
        <v>105.76</v>
      </c>
      <c r="H24">
        <f ca="1">[1]!b_anal_dirty_cnbd(A24,$B$6,1)</f>
        <v>105.98950000000001</v>
      </c>
      <c r="I24">
        <f t="shared" ca="1" si="3"/>
        <v>6.934246575342466</v>
      </c>
      <c r="J24">
        <f t="shared" si="4"/>
        <v>0.3726027397260272</v>
      </c>
      <c r="K24">
        <f t="shared" si="5"/>
        <v>1.3115616438356157</v>
      </c>
      <c r="L24">
        <f t="shared" si="6"/>
        <v>6</v>
      </c>
      <c r="M24">
        <f t="shared" ca="1" si="7"/>
        <v>6</v>
      </c>
      <c r="N24">
        <f t="shared" ca="1" si="8"/>
        <v>0</v>
      </c>
      <c r="O24">
        <f t="shared" ca="1" si="9"/>
        <v>1.4334960000000194</v>
      </c>
      <c r="P24">
        <f t="shared" ca="1" si="2"/>
        <v>-1.1103189163926394E-2</v>
      </c>
      <c r="Q24">
        <f t="shared" ca="1" si="10"/>
        <v>0.59271030673128178</v>
      </c>
      <c r="R24">
        <f t="shared" ca="1" si="11"/>
        <v>0.84078569326873764</v>
      </c>
      <c r="S24">
        <f t="shared" si="12"/>
        <v>-1000</v>
      </c>
      <c r="T24">
        <f t="shared" ca="1" si="13"/>
        <v>11</v>
      </c>
      <c r="U24" t="str">
        <f t="shared" si="14"/>
        <v>101710.SZ</v>
      </c>
      <c r="V24">
        <f t="shared" ca="1" si="15"/>
        <v>-1.1103189163926394E-2</v>
      </c>
      <c r="W24">
        <f t="shared" ca="1" si="16"/>
        <v>101.956360682811</v>
      </c>
      <c r="X24">
        <f t="shared" ca="1" si="17"/>
        <v>0.84078569326873764</v>
      </c>
      <c r="Y24">
        <f t="shared" ca="1" si="18"/>
        <v>1.4334960000000194</v>
      </c>
    </row>
    <row r="25" spans="1:25" x14ac:dyDescent="0.15">
      <c r="A25" s="1" t="s">
        <v>101</v>
      </c>
      <c r="B25" s="5">
        <v>1.0366</v>
      </c>
      <c r="C25" t="str">
        <f>[1]!b_info_carrydate(A25)</f>
        <v>2017-08-03</v>
      </c>
      <c r="D25" t="str">
        <f>[1]!b_info_maturitydate(A25)</f>
        <v>2027-08-03</v>
      </c>
      <c r="E25" s="6">
        <f>[1]!b_info_couponrate(A25)</f>
        <v>3.59</v>
      </c>
      <c r="F25">
        <f>[1]!b_info_interestfrequency(A25)</f>
        <v>2</v>
      </c>
      <c r="G25" s="6">
        <f ca="1">[1]!b_anal_net_cnbd(A25,$B$6,1)</f>
        <v>106.71469999999999</v>
      </c>
      <c r="H25">
        <f ca="1">[1]!b_anal_dirty_cnbd(A25,$B$6,1)</f>
        <v>107.849</v>
      </c>
      <c r="I25">
        <f t="shared" ca="1" si="3"/>
        <v>7.183561643835616</v>
      </c>
      <c r="J25">
        <f t="shared" si="4"/>
        <v>0.12328767123287676</v>
      </c>
      <c r="K25">
        <f t="shared" si="5"/>
        <v>0.44260273972602754</v>
      </c>
      <c r="L25">
        <f t="shared" si="6"/>
        <v>6</v>
      </c>
      <c r="M25">
        <f t="shared" ca="1" si="7"/>
        <v>5</v>
      </c>
      <c r="N25">
        <f t="shared" ca="1" si="8"/>
        <v>1.7949999999999999</v>
      </c>
      <c r="O25">
        <f t="shared" ca="1" si="9"/>
        <v>1.8418779999999941</v>
      </c>
      <c r="P25">
        <f t="shared" ca="1" si="2"/>
        <v>-2.3320296584239824E-2</v>
      </c>
      <c r="Q25">
        <f t="shared" ca="1" si="10"/>
        <v>0.605570970238694</v>
      </c>
      <c r="R25">
        <f t="shared" ca="1" si="11"/>
        <v>1.2363070297613001</v>
      </c>
      <c r="S25">
        <f t="shared" si="12"/>
        <v>-1000</v>
      </c>
      <c r="T25">
        <f t="shared" ca="1" si="13"/>
        <v>11</v>
      </c>
      <c r="U25" t="str">
        <f t="shared" si="14"/>
        <v>101718.SZ</v>
      </c>
      <c r="V25">
        <f t="shared" ca="1" si="15"/>
        <v>-2.3320296584239824E-2</v>
      </c>
      <c r="W25">
        <f t="shared" ca="1" si="16"/>
        <v>102.32600583201918</v>
      </c>
      <c r="X25">
        <f t="shared" ca="1" si="17"/>
        <v>1.2363070297613001</v>
      </c>
      <c r="Y25">
        <f t="shared" ca="1" si="18"/>
        <v>1.8418779999999941</v>
      </c>
    </row>
    <row r="26" spans="1:25" x14ac:dyDescent="0.15">
      <c r="A26" s="1" t="s">
        <v>102</v>
      </c>
      <c r="B26" s="5">
        <v>1.0525</v>
      </c>
      <c r="C26" t="str">
        <f>[1]!b_info_carrydate(A26)</f>
        <v>2017-11-02</v>
      </c>
      <c r="D26" t="str">
        <f>[1]!b_info_maturitydate(A26)</f>
        <v>2027-11-02</v>
      </c>
      <c r="E26" s="6">
        <f>[1]!b_info_couponrate(A26)</f>
        <v>3.82</v>
      </c>
      <c r="F26">
        <f>[1]!b_info_interestfrequency(A26)</f>
        <v>2</v>
      </c>
      <c r="G26" s="6">
        <f ca="1">[1]!b_anal_net_cnbd(A26,$B$6,1)</f>
        <v>108.68640000000001</v>
      </c>
      <c r="H26">
        <f ca="1">[1]!b_anal_dirty_cnbd(A26,$B$6,1)</f>
        <v>108.9563</v>
      </c>
      <c r="I26">
        <f t="shared" ca="1" si="3"/>
        <v>7.4328767123287669</v>
      </c>
      <c r="J26">
        <f t="shared" si="4"/>
        <v>0.37397260273972588</v>
      </c>
      <c r="K26">
        <f t="shared" si="5"/>
        <v>1.4285753424657528</v>
      </c>
      <c r="L26">
        <f t="shared" si="6"/>
        <v>5</v>
      </c>
      <c r="M26">
        <f t="shared" ca="1" si="7"/>
        <v>5</v>
      </c>
      <c r="N26">
        <f t="shared" ca="1" si="8"/>
        <v>0</v>
      </c>
      <c r="O26">
        <f t="shared" ca="1" si="9"/>
        <v>2.2049750000000046</v>
      </c>
      <c r="P26">
        <f t="shared" ca="1" si="2"/>
        <v>-3.2156598478708394E-2</v>
      </c>
      <c r="Q26">
        <f t="shared" ca="1" si="10"/>
        <v>0.66946616910440992</v>
      </c>
      <c r="R26">
        <f t="shared" ca="1" si="11"/>
        <v>1.5355088308955946</v>
      </c>
      <c r="S26">
        <f t="shared" si="12"/>
        <v>-1000</v>
      </c>
      <c r="T26">
        <f t="shared" ca="1" si="13"/>
        <v>11</v>
      </c>
      <c r="U26" t="str">
        <f t="shared" si="14"/>
        <v>101725.SZ</v>
      </c>
      <c r="V26">
        <f t="shared" ca="1" si="15"/>
        <v>-3.2156598478708394E-2</v>
      </c>
      <c r="W26">
        <f t="shared" ca="1" si="16"/>
        <v>102.61287070009007</v>
      </c>
      <c r="X26">
        <f t="shared" ca="1" si="17"/>
        <v>1.5355088308955946</v>
      </c>
      <c r="Y26">
        <f t="shared" ca="1" si="18"/>
        <v>2.2049750000000046</v>
      </c>
    </row>
    <row r="27" spans="1:25" x14ac:dyDescent="0.15">
      <c r="A27" s="1" t="s">
        <v>103</v>
      </c>
      <c r="B27" s="5">
        <v>1.0561</v>
      </c>
      <c r="C27" t="str">
        <f>[1]!b_info_carrydate(A27)</f>
        <v>2018-02-01</v>
      </c>
      <c r="D27" t="str">
        <f>[1]!b_info_maturitydate(A27)</f>
        <v>2028-02-01</v>
      </c>
      <c r="E27" s="6">
        <f>[1]!b_info_couponrate(A27)</f>
        <v>3.85</v>
      </c>
      <c r="F27">
        <f>[1]!b_info_interestfrequency(A27)</f>
        <v>2</v>
      </c>
      <c r="G27" s="6">
        <f ca="1">[1]!b_anal_net_cnbd(A27,$B$6,1)</f>
        <v>109.00839999999999</v>
      </c>
      <c r="H27">
        <f ca="1">[1]!b_anal_dirty_cnbd(A27,$B$6,1)</f>
        <v>110.24590000000001</v>
      </c>
      <c r="I27">
        <f t="shared" ca="1" si="3"/>
        <v>7.6821917808219178</v>
      </c>
      <c r="J27">
        <f t="shared" si="4"/>
        <v>0.12465753424657544</v>
      </c>
      <c r="K27">
        <f t="shared" si="5"/>
        <v>0.47993150684931546</v>
      </c>
      <c r="L27">
        <f t="shared" si="6"/>
        <v>5</v>
      </c>
      <c r="M27">
        <f t="shared" ca="1" si="7"/>
        <v>4</v>
      </c>
      <c r="N27">
        <f t="shared" ca="1" si="8"/>
        <v>1.925</v>
      </c>
      <c r="O27">
        <f t="shared" ca="1" si="9"/>
        <v>2.162762999999984</v>
      </c>
      <c r="P27">
        <f t="shared" ca="1" si="2"/>
        <v>-3.0769600140106941E-2</v>
      </c>
      <c r="Q27">
        <f t="shared" ca="1" si="10"/>
        <v>0.67284678439072998</v>
      </c>
      <c r="R27">
        <f t="shared" ca="1" si="11"/>
        <v>1.489916215609254</v>
      </c>
      <c r="S27">
        <f t="shared" si="12"/>
        <v>-1000</v>
      </c>
      <c r="T27">
        <f t="shared" ca="1" si="13"/>
        <v>11</v>
      </c>
      <c r="U27" t="str">
        <f t="shared" si="14"/>
        <v>101804.SZ</v>
      </c>
      <c r="V27">
        <f t="shared" ca="1" si="15"/>
        <v>-3.0769600140106941E-2</v>
      </c>
      <c r="W27">
        <f t="shared" ca="1" si="16"/>
        <v>102.55708343022231</v>
      </c>
      <c r="X27">
        <f t="shared" ca="1" si="17"/>
        <v>1.489916215609254</v>
      </c>
      <c r="Y27">
        <f t="shared" ca="1" si="18"/>
        <v>2.162762999999984</v>
      </c>
    </row>
    <row r="28" spans="1:25" x14ac:dyDescent="0.15">
      <c r="A28" s="1" t="s">
        <v>119</v>
      </c>
      <c r="B28" s="5">
        <v>1.0468999999999999</v>
      </c>
      <c r="C28" t="str">
        <f>[1]!b_info_carrydate(A28)</f>
        <v>2018-05-17</v>
      </c>
      <c r="D28" t="str">
        <f>[1]!b_info_maturitydate(A28)</f>
        <v>2028-05-17</v>
      </c>
      <c r="E28" s="6">
        <f>[1]!b_info_couponrate(A28)</f>
        <v>3.69</v>
      </c>
      <c r="F28">
        <f>[1]!b_info_interestfrequency(A28)</f>
        <v>2</v>
      </c>
      <c r="G28" s="6">
        <f ca="1">[1]!b_anal_net_cnbd(A28,$B$6,1)</f>
        <v>106.6861</v>
      </c>
      <c r="H28">
        <f ca="1">[1]!b_anal_dirty_cnbd(A28,$B$6,1)</f>
        <v>106.79640000000001</v>
      </c>
      <c r="I28">
        <f t="shared" ca="1" si="3"/>
        <v>7.9726027397260273</v>
      </c>
      <c r="J28">
        <f t="shared" si="4"/>
        <v>0.33698630136986285</v>
      </c>
      <c r="K28">
        <f t="shared" si="5"/>
        <v>1.2434794520547938</v>
      </c>
      <c r="L28">
        <f t="shared" si="6"/>
        <v>4</v>
      </c>
      <c r="M28">
        <f t="shared" ca="1" si="7"/>
        <v>4</v>
      </c>
      <c r="N28">
        <f t="shared" ca="1" si="8"/>
        <v>0</v>
      </c>
      <c r="O28">
        <f t="shared" ca="1" si="9"/>
        <v>0.77122699999999611</v>
      </c>
      <c r="P28">
        <f t="shared" ca="1" si="2"/>
        <v>1.1349096174392561E-2</v>
      </c>
      <c r="Q28">
        <f t="shared" ca="1" si="10"/>
        <v>0.63998710646785528</v>
      </c>
      <c r="R28">
        <f t="shared" ca="1" si="11"/>
        <v>0.13123989353214083</v>
      </c>
      <c r="S28">
        <f t="shared" si="12"/>
        <v>-1000</v>
      </c>
      <c r="T28">
        <f t="shared" ca="1" si="13"/>
        <v>11</v>
      </c>
      <c r="U28" t="str">
        <f t="shared" si="14"/>
        <v>101811.SZ</v>
      </c>
      <c r="V28">
        <f t="shared" ca="1" si="15"/>
        <v>1.1349096174392561E-2</v>
      </c>
      <c r="W28">
        <f t="shared" ca="1" si="16"/>
        <v>101.2664812410048</v>
      </c>
      <c r="X28">
        <f t="shared" ca="1" si="17"/>
        <v>0.13123989353214083</v>
      </c>
      <c r="Y28">
        <f t="shared" ca="1" si="18"/>
        <v>0.77122699999999611</v>
      </c>
    </row>
    <row r="29" spans="1:25" x14ac:dyDescent="0.15">
      <c r="A29" s="1" t="s">
        <v>120</v>
      </c>
      <c r="B29" s="5">
        <v>1.0378000000000001</v>
      </c>
      <c r="C29" t="str">
        <f>[1]!b_info_carrydate(A29)</f>
        <v>2018-08-16</v>
      </c>
      <c r="D29" t="str">
        <f>[1]!b_info_maturitydate(A29)</f>
        <v>2028-08-16</v>
      </c>
      <c r="E29" s="6">
        <f>[1]!b_info_couponrate(A29)</f>
        <v>3.54</v>
      </c>
      <c r="F29">
        <f>[1]!b_info_interestfrequency(A29)</f>
        <v>2</v>
      </c>
      <c r="G29" s="6">
        <f ca="1">[1]!b_anal_net_cnbd(A29,$B$6,1)</f>
        <v>105.7734</v>
      </c>
      <c r="H29">
        <f ca="1">[1]!b_anal_dirty_cnbd(A29,$B$6,1)</f>
        <v>106.7653</v>
      </c>
      <c r="I29">
        <f t="shared" ca="1" si="3"/>
        <v>8.2219178082191782</v>
      </c>
      <c r="J29">
        <f t="shared" si="4"/>
        <v>8.7671232876712413E-2</v>
      </c>
      <c r="K29">
        <f t="shared" si="5"/>
        <v>0.31035616438356195</v>
      </c>
      <c r="L29">
        <f t="shared" si="6"/>
        <v>4</v>
      </c>
      <c r="M29">
        <f t="shared" ca="1" si="7"/>
        <v>3</v>
      </c>
      <c r="N29">
        <f t="shared" ca="1" si="8"/>
        <v>1.77</v>
      </c>
      <c r="O29">
        <f t="shared" ca="1" si="9"/>
        <v>0.77917399999998338</v>
      </c>
      <c r="P29">
        <f t="shared" ca="1" si="2"/>
        <v>9.8639618442690324E-3</v>
      </c>
      <c r="Q29">
        <f t="shared" ca="1" si="10"/>
        <v>0.59532711196085575</v>
      </c>
      <c r="R29">
        <f t="shared" ca="1" si="11"/>
        <v>0.18384688803912763</v>
      </c>
      <c r="S29">
        <f t="shared" si="12"/>
        <v>-1000</v>
      </c>
      <c r="T29">
        <f t="shared" ca="1" si="13"/>
        <v>11</v>
      </c>
      <c r="U29" t="str">
        <f t="shared" si="14"/>
        <v>101819.SZ</v>
      </c>
      <c r="V29">
        <f t="shared" ca="1" si="15"/>
        <v>9.8639618442690324E-3</v>
      </c>
      <c r="W29">
        <f t="shared" ca="1" si="16"/>
        <v>101.31055578463797</v>
      </c>
      <c r="X29">
        <f t="shared" ca="1" si="17"/>
        <v>0.18384688803912763</v>
      </c>
      <c r="Y29">
        <f t="shared" ca="1" si="18"/>
        <v>0.77917399999998338</v>
      </c>
    </row>
    <row r="30" spans="1:25" x14ac:dyDescent="0.15">
      <c r="A30" s="1" t="s">
        <v>104</v>
      </c>
      <c r="B30" s="5">
        <v>1.018</v>
      </c>
      <c r="C30" t="str">
        <f>[1]!b_info_carrydate(A30)</f>
        <v>2018-11-22</v>
      </c>
      <c r="D30" t="str">
        <f>[1]!b_info_maturitydate(A30)</f>
        <v>2028-11-22</v>
      </c>
      <c r="E30" s="6">
        <f>[1]!b_info_couponrate(A30)</f>
        <v>3.25</v>
      </c>
      <c r="F30">
        <f>[1]!b_info_interestfrequency(A30)</f>
        <v>2</v>
      </c>
      <c r="G30" s="6">
        <f ca="1">[1]!b_anal_net_cnbd(A30,$B$6,1)</f>
        <v>103.7214</v>
      </c>
      <c r="H30">
        <f ca="1">[1]!b_anal_dirty_cnbd(A30,$B$6,1)</f>
        <v>103.7744</v>
      </c>
      <c r="I30">
        <f t="shared" ca="1" si="3"/>
        <v>8.4904109589041088</v>
      </c>
      <c r="J30">
        <f t="shared" si="4"/>
        <v>0.3191780821917809</v>
      </c>
      <c r="K30">
        <f t="shared" si="5"/>
        <v>1.037328767123288</v>
      </c>
      <c r="L30">
        <f t="shared" si="6"/>
        <v>3</v>
      </c>
      <c r="M30">
        <f t="shared" ca="1" si="7"/>
        <v>3</v>
      </c>
      <c r="N30">
        <f t="shared" ca="1" si="8"/>
        <v>0</v>
      </c>
      <c r="O30">
        <f t="shared" ca="1" si="9"/>
        <v>0.73033999999999821</v>
      </c>
      <c r="P30">
        <f t="shared" ca="1" si="2"/>
        <v>8.1957866683565663E-3</v>
      </c>
      <c r="Q30">
        <f t="shared" ca="1" si="10"/>
        <v>0.52166179782533317</v>
      </c>
      <c r="R30">
        <f t="shared" ca="1" si="11"/>
        <v>0.20867820217466504</v>
      </c>
      <c r="S30">
        <f t="shared" si="12"/>
        <v>-1000</v>
      </c>
      <c r="T30">
        <f t="shared" ca="1" si="13"/>
        <v>11</v>
      </c>
      <c r="U30" t="str">
        <f t="shared" si="14"/>
        <v>101827.SZ</v>
      </c>
      <c r="V30">
        <f t="shared" ca="1" si="15"/>
        <v>8.1957866683565663E-3</v>
      </c>
      <c r="W30">
        <f t="shared" ca="1" si="16"/>
        <v>101.36240631798377</v>
      </c>
      <c r="X30">
        <f t="shared" ca="1" si="17"/>
        <v>0.20867820217466504</v>
      </c>
      <c r="Y30">
        <f t="shared" ca="1" si="18"/>
        <v>0.73033999999999821</v>
      </c>
    </row>
    <row r="31" spans="1:25" x14ac:dyDescent="0.15">
      <c r="A31" s="1" t="s">
        <v>85</v>
      </c>
      <c r="B31" s="5">
        <v>1.022</v>
      </c>
      <c r="C31" t="str">
        <f>[1]!b_info_carrydate(A31)</f>
        <v>2019-05-23</v>
      </c>
      <c r="D31" t="str">
        <f>[1]!b_info_maturitydate(A31)</f>
        <v>2029-05-23</v>
      </c>
      <c r="E31" s="6">
        <f>[1]!b_info_couponrate(A31)</f>
        <v>3.29</v>
      </c>
      <c r="F31">
        <f>[1]!b_info_interestfrequency(A31)</f>
        <v>2</v>
      </c>
      <c r="G31" s="6">
        <f ca="1">[1]!b_anal_net_cnbd(A31,$B$6,1)</f>
        <v>104.1109</v>
      </c>
      <c r="H31">
        <f ca="1">[1]!b_anal_dirty_cnbd(A31,$B$6,1)</f>
        <v>104.15560000000001</v>
      </c>
      <c r="I31">
        <f t="shared" ca="1" si="3"/>
        <v>8.9890410958904106</v>
      </c>
      <c r="J31">
        <f t="shared" si="4"/>
        <v>0.32054794520547936</v>
      </c>
      <c r="K31">
        <f t="shared" si="5"/>
        <v>1.0546027397260271</v>
      </c>
      <c r="L31">
        <f t="shared" si="6"/>
        <v>2</v>
      </c>
      <c r="M31">
        <f t="shared" ca="1" si="7"/>
        <v>2</v>
      </c>
      <c r="N31">
        <f t="shared" ca="1" si="8"/>
        <v>0</v>
      </c>
      <c r="O31">
        <f t="shared" ca="1" si="9"/>
        <v>0.71515999999999735</v>
      </c>
      <c r="P31">
        <f t="shared" ca="1" si="2"/>
        <v>9.4760393949754954E-3</v>
      </c>
      <c r="Q31">
        <f t="shared" ca="1" si="10"/>
        <v>0.5319580860440607</v>
      </c>
      <c r="R31">
        <f t="shared" ca="1" si="11"/>
        <v>0.18320191395593666</v>
      </c>
      <c r="S31">
        <f t="shared" si="12"/>
        <v>-1000</v>
      </c>
      <c r="T31">
        <f t="shared" ca="1" si="13"/>
        <v>11</v>
      </c>
      <c r="U31" t="str">
        <f t="shared" si="14"/>
        <v>101906.SZ</v>
      </c>
      <c r="V31">
        <f t="shared" ca="1" si="15"/>
        <v>9.4760393949754954E-3</v>
      </c>
      <c r="W31">
        <f t="shared" ca="1" si="16"/>
        <v>101.32339349098652</v>
      </c>
      <c r="X31">
        <f t="shared" ca="1" si="17"/>
        <v>0.18320191395593666</v>
      </c>
      <c r="Y31">
        <f t="shared" ca="1" si="18"/>
        <v>0.71515999999999735</v>
      </c>
    </row>
    <row r="32" spans="1:25" x14ac:dyDescent="0.15">
      <c r="A32" s="1" t="s">
        <v>86</v>
      </c>
      <c r="B32" s="5">
        <v>1.0103</v>
      </c>
      <c r="C32" t="str">
        <f>[1]!b_info_carrydate(A32)</f>
        <v>2019-11-21</v>
      </c>
      <c r="D32" t="str">
        <f>[1]!b_info_maturitydate(A32)</f>
        <v>2029-11-21</v>
      </c>
      <c r="E32" s="6">
        <f>[1]!b_info_couponrate(A32)</f>
        <v>3.13</v>
      </c>
      <c r="F32">
        <f>[1]!b_info_interestfrequency(A32)</f>
        <v>2</v>
      </c>
      <c r="G32" s="6">
        <f ca="1">[1]!b_anal_net_cnbd(A32,$B$6,1)</f>
        <v>103.6592</v>
      </c>
      <c r="H32">
        <f ca="1">[1]!b_anal_dirty_cnbd(A32,$B$6,1)</f>
        <v>103.7188</v>
      </c>
      <c r="I32">
        <f t="shared" ca="1" si="3"/>
        <v>9.4876712328767123</v>
      </c>
      <c r="J32">
        <f t="shared" si="4"/>
        <v>0.32191780821917804</v>
      </c>
      <c r="K32">
        <f t="shared" si="5"/>
        <v>1.0076027397260272</v>
      </c>
      <c r="L32">
        <f t="shared" si="6"/>
        <v>1</v>
      </c>
      <c r="M32">
        <f t="shared" ca="1" si="7"/>
        <v>1</v>
      </c>
      <c r="N32">
        <f t="shared" ca="1" si="8"/>
        <v>0</v>
      </c>
      <c r="O32">
        <f t="shared" ca="1" si="9"/>
        <v>1.447148999999996</v>
      </c>
      <c r="P32">
        <f t="shared" ca="1" si="2"/>
        <v>-1.6115237289618677E-2</v>
      </c>
      <c r="Q32">
        <f t="shared" ca="1" si="10"/>
        <v>0.48606668453413404</v>
      </c>
      <c r="R32">
        <f t="shared" ca="1" si="11"/>
        <v>0.96108231546586198</v>
      </c>
      <c r="S32">
        <f t="shared" si="12"/>
        <v>-1000</v>
      </c>
      <c r="T32">
        <f t="shared" ca="1" si="13"/>
        <v>11</v>
      </c>
      <c r="U32" t="str">
        <f t="shared" si="14"/>
        <v>101915.SZ</v>
      </c>
      <c r="V32">
        <f t="shared" ca="1" si="15"/>
        <v>-1.6115237289618677E-2</v>
      </c>
      <c r="W32">
        <f t="shared" ca="1" si="16"/>
        <v>102.10909099777</v>
      </c>
      <c r="X32">
        <f t="shared" ca="1" si="17"/>
        <v>0.96108231546586198</v>
      </c>
      <c r="Y32">
        <f t="shared" ca="1" si="18"/>
        <v>1.447148999999996</v>
      </c>
    </row>
    <row r="33" spans="1:25" x14ac:dyDescent="0.15">
      <c r="A33" s="1" t="s">
        <v>105</v>
      </c>
      <c r="B33" s="5">
        <v>0.97330000000000005</v>
      </c>
      <c r="C33" t="str">
        <f>[1]!b_info_carrydate(A33)</f>
        <v>2020-05-21</v>
      </c>
      <c r="D33" t="str">
        <f>[1]!b_info_maturitydate(A33)</f>
        <v>2030-05-21</v>
      </c>
      <c r="E33" s="6">
        <f>[1]!b_info_couponrate(A33)</f>
        <v>2.68</v>
      </c>
      <c r="F33">
        <f>[1]!b_info_interestfrequency(A33)</f>
        <v>2</v>
      </c>
      <c r="G33" s="6">
        <f ca="1">[1]!b_anal_net_cnbd(A33,$B$6,1)</f>
        <v>99.652100000000004</v>
      </c>
      <c r="H33">
        <f ca="1">[1]!b_anal_dirty_cnbd(A33,$B$6,1)</f>
        <v>99.703100000000006</v>
      </c>
      <c r="I33">
        <f t="shared" ca="1" si="3"/>
        <v>9.9835616438356158</v>
      </c>
      <c r="J33">
        <f t="shared" si="4"/>
        <v>0.32328767123287672</v>
      </c>
      <c r="K33">
        <f t="shared" si="5"/>
        <v>0.86641095890410968</v>
      </c>
      <c r="L33">
        <f t="shared" si="6"/>
        <v>0</v>
      </c>
      <c r="M33">
        <f t="shared" ca="1" si="7"/>
        <v>0</v>
      </c>
      <c r="N33">
        <f t="shared" ca="1" si="8"/>
        <v>0</v>
      </c>
      <c r="O33">
        <f t="shared" ca="1" si="9"/>
        <v>1.1833390000000037</v>
      </c>
      <c r="P33">
        <f t="shared" ca="1" si="2"/>
        <v>-1.2357214717284723E-2</v>
      </c>
      <c r="Q33">
        <f t="shared" ca="1" si="10"/>
        <v>0.36905341943775571</v>
      </c>
      <c r="R33">
        <f t="shared" ca="1" si="11"/>
        <v>0.81428558056224798</v>
      </c>
      <c r="S33">
        <f t="shared" si="12"/>
        <v>-1000</v>
      </c>
      <c r="T33">
        <f t="shared" ca="1" si="13"/>
        <v>11</v>
      </c>
      <c r="U33" t="str">
        <f t="shared" si="14"/>
        <v>102006.SZ</v>
      </c>
      <c r="V33">
        <f t="shared" ca="1" si="15"/>
        <v>-1.2357214717284723E-2</v>
      </c>
      <c r="W33">
        <f t="shared" ca="1" si="16"/>
        <v>101.99208722557289</v>
      </c>
      <c r="X33">
        <f t="shared" ca="1" si="17"/>
        <v>0.81428558056224798</v>
      </c>
      <c r="Y33">
        <f t="shared" ca="1" si="18"/>
        <v>1.1833390000000037</v>
      </c>
    </row>
    <row r="34" spans="1:25" x14ac:dyDescent="0.15">
      <c r="A34" s="1" t="s">
        <v>106</v>
      </c>
      <c r="B34" s="5">
        <v>1.0311999999999999</v>
      </c>
      <c r="C34" t="str">
        <f>[1]!b_info_carrydate(A34)</f>
        <v>2017-05-04</v>
      </c>
      <c r="D34" t="str">
        <f>[1]!b_info_maturitydate(A34)</f>
        <v>2027-05-04</v>
      </c>
      <c r="E34" s="6">
        <f>[1]!b_info_couponrate(A34)</f>
        <v>3.52</v>
      </c>
      <c r="F34">
        <f>[1]!b_info_interestfrequency(A34)</f>
        <v>2</v>
      </c>
      <c r="G34" s="6">
        <f ca="1">[1]!b_anal_net_cnbd(A34,$B$6,1)</f>
        <v>105.76</v>
      </c>
      <c r="H34">
        <f ca="1">[1]!b_anal_dirty_cnbd(A34,$B$6,1)</f>
        <v>105.98950000000001</v>
      </c>
      <c r="I34">
        <f t="shared" ca="1" si="3"/>
        <v>6.934246575342466</v>
      </c>
      <c r="J34">
        <f t="shared" si="4"/>
        <v>0.3726027397260272</v>
      </c>
      <c r="K34">
        <f t="shared" si="5"/>
        <v>1.3115616438356157</v>
      </c>
      <c r="L34">
        <f t="shared" si="6"/>
        <v>6</v>
      </c>
      <c r="M34">
        <f t="shared" ca="1" si="7"/>
        <v>6</v>
      </c>
      <c r="N34">
        <f t="shared" ca="1" si="8"/>
        <v>0</v>
      </c>
      <c r="O34">
        <f t="shared" ca="1" si="9"/>
        <v>1.4334960000000194</v>
      </c>
      <c r="P34">
        <f t="shared" ca="1" si="2"/>
        <v>-1.1103189163926394E-2</v>
      </c>
      <c r="Q34">
        <f t="shared" ca="1" si="10"/>
        <v>0.59271030673128178</v>
      </c>
      <c r="R34">
        <f t="shared" ca="1" si="11"/>
        <v>0.84078569326873764</v>
      </c>
      <c r="S34">
        <f t="shared" ca="1" si="12"/>
        <v>-1.1103189163926394E-2</v>
      </c>
      <c r="T34">
        <f t="shared" ca="1" si="13"/>
        <v>5</v>
      </c>
      <c r="U34" t="str">
        <f t="shared" si="14"/>
        <v>170010.IB</v>
      </c>
      <c r="V34">
        <f t="shared" ca="1" si="15"/>
        <v>-1.1103189163926394E-2</v>
      </c>
      <c r="W34">
        <f t="shared" ca="1" si="16"/>
        <v>101.956360682811</v>
      </c>
      <c r="X34">
        <f t="shared" ca="1" si="17"/>
        <v>0.84078569326873764</v>
      </c>
      <c r="Y34">
        <f t="shared" ca="1" si="18"/>
        <v>1.4334960000000194</v>
      </c>
    </row>
    <row r="35" spans="1:25" x14ac:dyDescent="0.15">
      <c r="A35" s="1" t="s">
        <v>123</v>
      </c>
      <c r="B35" s="5">
        <v>1.0366</v>
      </c>
      <c r="C35" t="str">
        <f>[1]!b_info_carrydate(A35)</f>
        <v>2017-08-03</v>
      </c>
      <c r="D35" t="str">
        <f>[1]!b_info_maturitydate(A35)</f>
        <v>2027-08-03</v>
      </c>
      <c r="E35" s="6">
        <f>[1]!b_info_couponrate(A35)</f>
        <v>3.59</v>
      </c>
      <c r="F35">
        <f>[1]!b_info_interestfrequency(A35)</f>
        <v>2</v>
      </c>
      <c r="G35" s="6">
        <f ca="1">[1]!b_anal_net_cnbd(A35,$B$6,1)</f>
        <v>106.71469999999999</v>
      </c>
      <c r="H35">
        <f ca="1">[1]!b_anal_dirty_cnbd(A35,$B$6,1)</f>
        <v>107.849</v>
      </c>
      <c r="I35">
        <f t="shared" ca="1" si="3"/>
        <v>7.183561643835616</v>
      </c>
      <c r="J35">
        <f t="shared" si="4"/>
        <v>0.12328767123287676</v>
      </c>
      <c r="K35">
        <f t="shared" si="5"/>
        <v>0.44260273972602754</v>
      </c>
      <c r="L35">
        <f t="shared" si="6"/>
        <v>6</v>
      </c>
      <c r="M35">
        <f t="shared" ca="1" si="7"/>
        <v>5</v>
      </c>
      <c r="N35">
        <f t="shared" ca="1" si="8"/>
        <v>1.7949999999999999</v>
      </c>
      <c r="O35">
        <f t="shared" ca="1" si="9"/>
        <v>1.8418779999999941</v>
      </c>
      <c r="P35">
        <f t="shared" ca="1" si="2"/>
        <v>-2.3320296584239824E-2</v>
      </c>
      <c r="Q35">
        <f t="shared" ca="1" si="10"/>
        <v>0.605570970238694</v>
      </c>
      <c r="R35">
        <f t="shared" ca="1" si="11"/>
        <v>1.2363070297613001</v>
      </c>
      <c r="S35">
        <f t="shared" ca="1" si="12"/>
        <v>-2.3320296584239824E-2</v>
      </c>
      <c r="T35">
        <f t="shared" ca="1" si="13"/>
        <v>8</v>
      </c>
      <c r="U35" t="str">
        <f t="shared" si="14"/>
        <v>170018.IB</v>
      </c>
      <c r="V35">
        <f t="shared" ca="1" si="15"/>
        <v>-2.3320296584239824E-2</v>
      </c>
      <c r="W35">
        <f t="shared" ca="1" si="16"/>
        <v>102.32600583201918</v>
      </c>
      <c r="X35">
        <f t="shared" ca="1" si="17"/>
        <v>1.2363070297613001</v>
      </c>
      <c r="Y35">
        <f t="shared" ca="1" si="18"/>
        <v>1.8418779999999941</v>
      </c>
    </row>
    <row r="36" spans="1:25" x14ac:dyDescent="0.15">
      <c r="A36" s="1" t="s">
        <v>42</v>
      </c>
      <c r="B36" s="5">
        <v>1.0525</v>
      </c>
      <c r="C36" t="str">
        <f>[1]!b_info_carrydate(A36)</f>
        <v>2017-11-02</v>
      </c>
      <c r="D36" t="str">
        <f>[1]!b_info_maturitydate(A36)</f>
        <v>2027-11-02</v>
      </c>
      <c r="E36" s="6">
        <f>[1]!b_info_couponrate(A36)</f>
        <v>3.82</v>
      </c>
      <c r="F36">
        <f>[1]!b_info_interestfrequency(A36)</f>
        <v>2</v>
      </c>
      <c r="G36" s="6">
        <f ca="1">[1]!b_anal_net_cnbd(A36,$B$6,1)</f>
        <v>108.68640000000001</v>
      </c>
      <c r="H36">
        <f ca="1">[1]!b_anal_dirty_cnbd(A36,$B$6,1)</f>
        <v>108.9563</v>
      </c>
      <c r="I36">
        <f t="shared" ca="1" si="3"/>
        <v>7.4328767123287669</v>
      </c>
      <c r="J36">
        <f t="shared" si="4"/>
        <v>0.37397260273972588</v>
      </c>
      <c r="K36">
        <f t="shared" si="5"/>
        <v>1.4285753424657528</v>
      </c>
      <c r="L36">
        <f t="shared" si="6"/>
        <v>5</v>
      </c>
      <c r="M36">
        <f t="shared" ca="1" si="7"/>
        <v>5</v>
      </c>
      <c r="N36">
        <f t="shared" ca="1" si="8"/>
        <v>0</v>
      </c>
      <c r="O36">
        <f t="shared" ca="1" si="9"/>
        <v>2.2049750000000046</v>
      </c>
      <c r="P36">
        <f t="shared" ca="1" si="2"/>
        <v>-3.2156598478708394E-2</v>
      </c>
      <c r="Q36">
        <f t="shared" ca="1" si="10"/>
        <v>0.66946616910440992</v>
      </c>
      <c r="R36">
        <f t="shared" ca="1" si="11"/>
        <v>1.5355088308955946</v>
      </c>
      <c r="S36">
        <f t="shared" ca="1" si="12"/>
        <v>-3.2156598478708394E-2</v>
      </c>
      <c r="T36">
        <f t="shared" ca="1" si="13"/>
        <v>10</v>
      </c>
      <c r="U36" t="str">
        <f t="shared" si="14"/>
        <v>170025.IB</v>
      </c>
      <c r="V36">
        <f t="shared" ca="1" si="15"/>
        <v>-3.2156598478708394E-2</v>
      </c>
      <c r="W36">
        <f t="shared" ca="1" si="16"/>
        <v>102.61287070009007</v>
      </c>
      <c r="X36">
        <f t="shared" ca="1" si="17"/>
        <v>1.5355088308955946</v>
      </c>
      <c r="Y36">
        <f t="shared" ca="1" si="18"/>
        <v>2.2049750000000046</v>
      </c>
    </row>
    <row r="37" spans="1:25" x14ac:dyDescent="0.15">
      <c r="A37" s="1" t="s">
        <v>107</v>
      </c>
      <c r="B37" s="5">
        <v>1.0561</v>
      </c>
      <c r="C37" t="str">
        <f>[1]!b_info_carrydate(A37)</f>
        <v>2018-02-01</v>
      </c>
      <c r="D37" t="str">
        <f>[1]!b_info_maturitydate(A37)</f>
        <v>2028-02-01</v>
      </c>
      <c r="E37" s="6">
        <f>[1]!b_info_couponrate(A37)</f>
        <v>3.85</v>
      </c>
      <c r="F37">
        <f>[1]!b_info_interestfrequency(A37)</f>
        <v>2</v>
      </c>
      <c r="G37" s="6">
        <f ca="1">[1]!b_anal_net_cnbd(A37,$B$6,1)</f>
        <v>109.00839999999999</v>
      </c>
      <c r="H37">
        <f ca="1">[1]!b_anal_dirty_cnbd(A37,$B$6,1)</f>
        <v>110.24590000000001</v>
      </c>
      <c r="I37">
        <f t="shared" ca="1" si="3"/>
        <v>7.6821917808219178</v>
      </c>
      <c r="J37">
        <f t="shared" si="4"/>
        <v>0.12465753424657544</v>
      </c>
      <c r="K37">
        <f t="shared" si="5"/>
        <v>0.47993150684931546</v>
      </c>
      <c r="L37">
        <f t="shared" si="6"/>
        <v>5</v>
      </c>
      <c r="M37">
        <f t="shared" ca="1" si="7"/>
        <v>4</v>
      </c>
      <c r="N37">
        <f t="shared" ca="1" si="8"/>
        <v>1.925</v>
      </c>
      <c r="O37">
        <f t="shared" ca="1" si="9"/>
        <v>2.162762999999984</v>
      </c>
      <c r="P37">
        <f t="shared" ca="1" si="2"/>
        <v>-3.0769600140106941E-2</v>
      </c>
      <c r="Q37">
        <f t="shared" ca="1" si="10"/>
        <v>0.67284678439072998</v>
      </c>
      <c r="R37">
        <f t="shared" ca="1" si="11"/>
        <v>1.489916215609254</v>
      </c>
      <c r="S37">
        <f t="shared" ca="1" si="12"/>
        <v>-3.0769600140106941E-2</v>
      </c>
      <c r="T37">
        <f t="shared" ca="1" si="13"/>
        <v>9</v>
      </c>
      <c r="U37" t="str">
        <f t="shared" si="14"/>
        <v>180004.IB</v>
      </c>
      <c r="V37">
        <f t="shared" ca="1" si="15"/>
        <v>-3.0769600140106941E-2</v>
      </c>
      <c r="W37">
        <f t="shared" ca="1" si="16"/>
        <v>102.55708343022231</v>
      </c>
      <c r="X37">
        <f t="shared" ca="1" si="17"/>
        <v>1.489916215609254</v>
      </c>
      <c r="Y37">
        <f t="shared" ca="1" si="18"/>
        <v>2.162762999999984</v>
      </c>
    </row>
    <row r="38" spans="1:25" x14ac:dyDescent="0.15">
      <c r="A38" s="1" t="s">
        <v>124</v>
      </c>
      <c r="B38" s="5">
        <v>1.0468999999999999</v>
      </c>
      <c r="C38" t="str">
        <f>[1]!b_info_carrydate(A38)</f>
        <v>2018-05-17</v>
      </c>
      <c r="D38" t="str">
        <f>[1]!b_info_maturitydate(A38)</f>
        <v>2028-05-17</v>
      </c>
      <c r="E38" s="6">
        <f>[1]!b_info_couponrate(A38)</f>
        <v>3.69</v>
      </c>
      <c r="F38">
        <f>[1]!b_info_interestfrequency(A38)</f>
        <v>2</v>
      </c>
      <c r="G38" s="6">
        <f ca="1">[1]!b_anal_net_cnbd(A38,$B$6,1)</f>
        <v>106.6861</v>
      </c>
      <c r="H38">
        <f ca="1">[1]!b_anal_dirty_cnbd(A38,$B$6,1)</f>
        <v>106.79640000000001</v>
      </c>
      <c r="I38">
        <f t="shared" ca="1" si="3"/>
        <v>7.9726027397260273</v>
      </c>
      <c r="J38">
        <f t="shared" si="4"/>
        <v>0.33698630136986285</v>
      </c>
      <c r="K38">
        <f t="shared" si="5"/>
        <v>1.2434794520547938</v>
      </c>
      <c r="L38">
        <f t="shared" si="6"/>
        <v>4</v>
      </c>
      <c r="M38">
        <f t="shared" ca="1" si="7"/>
        <v>4</v>
      </c>
      <c r="N38">
        <f t="shared" ca="1" si="8"/>
        <v>0</v>
      </c>
      <c r="O38">
        <f t="shared" ca="1" si="9"/>
        <v>0.77122699999999611</v>
      </c>
      <c r="P38">
        <f t="shared" ca="1" si="2"/>
        <v>1.1349096174392561E-2</v>
      </c>
      <c r="Q38">
        <f t="shared" ca="1" si="10"/>
        <v>0.63998710646785528</v>
      </c>
      <c r="R38">
        <f t="shared" ca="1" si="11"/>
        <v>0.13123989353214083</v>
      </c>
      <c r="S38">
        <f t="shared" ca="1" si="12"/>
        <v>1.1349096174392561E-2</v>
      </c>
      <c r="T38">
        <f t="shared" ca="1" si="13"/>
        <v>1</v>
      </c>
      <c r="U38" t="str">
        <f t="shared" si="14"/>
        <v>180011.IB</v>
      </c>
      <c r="V38">
        <f t="shared" ca="1" si="15"/>
        <v>1.1349096174392561E-2</v>
      </c>
      <c r="W38">
        <f t="shared" ca="1" si="16"/>
        <v>101.2664812410048</v>
      </c>
      <c r="X38">
        <f t="shared" ca="1" si="17"/>
        <v>0.13123989353214083</v>
      </c>
      <c r="Y38">
        <f t="shared" ca="1" si="18"/>
        <v>0.77122699999999611</v>
      </c>
    </row>
    <row r="39" spans="1:25" x14ac:dyDescent="0.15">
      <c r="A39" s="1" t="s">
        <v>108</v>
      </c>
      <c r="B39" s="5">
        <v>1.0378000000000001</v>
      </c>
      <c r="C39" t="str">
        <f>[1]!b_info_carrydate(A39)</f>
        <v>2018-08-16</v>
      </c>
      <c r="D39" t="str">
        <f>[1]!b_info_maturitydate(A39)</f>
        <v>2028-08-16</v>
      </c>
      <c r="E39" s="6">
        <f>[1]!b_info_couponrate(A39)</f>
        <v>3.54</v>
      </c>
      <c r="F39">
        <f>[1]!b_info_interestfrequency(A39)</f>
        <v>2</v>
      </c>
      <c r="G39" s="6">
        <f ca="1">[1]!b_anal_net_cnbd(A39,$B$6,1)</f>
        <v>105.7734</v>
      </c>
      <c r="H39">
        <f ca="1">[1]!b_anal_dirty_cnbd(A39,$B$6,1)</f>
        <v>106.7653</v>
      </c>
      <c r="I39">
        <f t="shared" ca="1" si="3"/>
        <v>8.2219178082191782</v>
      </c>
      <c r="J39">
        <f t="shared" si="4"/>
        <v>8.7671232876712413E-2</v>
      </c>
      <c r="K39">
        <f t="shared" si="5"/>
        <v>0.31035616438356195</v>
      </c>
      <c r="L39">
        <f t="shared" si="6"/>
        <v>4</v>
      </c>
      <c r="M39">
        <f t="shared" ca="1" si="7"/>
        <v>3</v>
      </c>
      <c r="N39">
        <f t="shared" ca="1" si="8"/>
        <v>1.77</v>
      </c>
      <c r="O39">
        <f t="shared" ca="1" si="9"/>
        <v>0.77917399999998338</v>
      </c>
      <c r="P39">
        <f t="shared" ca="1" si="2"/>
        <v>9.8639618442690324E-3</v>
      </c>
      <c r="Q39">
        <f t="shared" ca="1" si="10"/>
        <v>0.59532711196085575</v>
      </c>
      <c r="R39">
        <f t="shared" ca="1" si="11"/>
        <v>0.18384688803912763</v>
      </c>
      <c r="S39">
        <f t="shared" ca="1" si="12"/>
        <v>9.8639618442690324E-3</v>
      </c>
      <c r="T39">
        <f t="shared" ca="1" si="13"/>
        <v>2</v>
      </c>
      <c r="U39" t="str">
        <f t="shared" si="14"/>
        <v>180019.IB</v>
      </c>
      <c r="V39">
        <f t="shared" ca="1" si="15"/>
        <v>9.8639618442690324E-3</v>
      </c>
      <c r="W39">
        <f t="shared" ca="1" si="16"/>
        <v>101.31055578463797</v>
      </c>
      <c r="X39">
        <f t="shared" ca="1" si="17"/>
        <v>0.18384688803912763</v>
      </c>
      <c r="Y39">
        <f t="shared" ca="1" si="18"/>
        <v>0.77917399999998338</v>
      </c>
    </row>
    <row r="40" spans="1:25" x14ac:dyDescent="0.15">
      <c r="A40" s="1" t="s">
        <v>125</v>
      </c>
      <c r="B40" s="5">
        <v>1.018</v>
      </c>
      <c r="C40" t="str">
        <f>[1]!b_info_carrydate(A40)</f>
        <v>2018-11-22</v>
      </c>
      <c r="D40" t="str">
        <f>[1]!b_info_maturitydate(A40)</f>
        <v>2028-11-22</v>
      </c>
      <c r="E40" s="6">
        <f>[1]!b_info_couponrate(A40)</f>
        <v>3.25</v>
      </c>
      <c r="F40">
        <f>[1]!b_info_interestfrequency(A40)</f>
        <v>2</v>
      </c>
      <c r="G40" s="6">
        <f ca="1">[1]!b_anal_net_cnbd(A40,$B$6,1)</f>
        <v>103.7214</v>
      </c>
      <c r="H40">
        <f ca="1">[1]!b_anal_dirty_cnbd(A40,$B$6,1)</f>
        <v>103.7744</v>
      </c>
      <c r="I40">
        <f t="shared" ca="1" si="3"/>
        <v>8.4904109589041088</v>
      </c>
      <c r="J40">
        <f t="shared" si="4"/>
        <v>0.3191780821917809</v>
      </c>
      <c r="K40">
        <f t="shared" si="5"/>
        <v>1.037328767123288</v>
      </c>
      <c r="L40">
        <f t="shared" si="6"/>
        <v>3</v>
      </c>
      <c r="M40">
        <f t="shared" ca="1" si="7"/>
        <v>3</v>
      </c>
      <c r="N40">
        <f t="shared" ca="1" si="8"/>
        <v>0</v>
      </c>
      <c r="O40">
        <f t="shared" ca="1" si="9"/>
        <v>0.73033999999999821</v>
      </c>
      <c r="P40">
        <f t="shared" ca="1" si="2"/>
        <v>8.1957866683565663E-3</v>
      </c>
      <c r="Q40">
        <f t="shared" ca="1" si="10"/>
        <v>0.52166179782533317</v>
      </c>
      <c r="R40">
        <f t="shared" ca="1" si="11"/>
        <v>0.20867820217466504</v>
      </c>
      <c r="S40">
        <f t="shared" ca="1" si="12"/>
        <v>8.1957866683565663E-3</v>
      </c>
      <c r="T40">
        <f t="shared" ca="1" si="13"/>
        <v>4</v>
      </c>
      <c r="U40" t="str">
        <f t="shared" si="14"/>
        <v>180027.IB</v>
      </c>
      <c r="V40">
        <f t="shared" ca="1" si="15"/>
        <v>8.1957866683565663E-3</v>
      </c>
      <c r="W40">
        <f t="shared" ca="1" si="16"/>
        <v>101.36240631798377</v>
      </c>
      <c r="X40">
        <f t="shared" ca="1" si="17"/>
        <v>0.20867820217466504</v>
      </c>
      <c r="Y40">
        <f t="shared" ca="1" si="18"/>
        <v>0.73033999999999821</v>
      </c>
    </row>
    <row r="41" spans="1:25" x14ac:dyDescent="0.15">
      <c r="A41" s="1" t="s">
        <v>126</v>
      </c>
      <c r="B41" s="5">
        <v>1.022</v>
      </c>
      <c r="C41" t="str">
        <f>[1]!b_info_carrydate(A41)</f>
        <v>2019-05-23</v>
      </c>
      <c r="D41" t="str">
        <f>[1]!b_info_maturitydate(A41)</f>
        <v>2029-05-23</v>
      </c>
      <c r="E41" s="6">
        <f>[1]!b_info_couponrate(A41)</f>
        <v>3.29</v>
      </c>
      <c r="F41">
        <f>[1]!b_info_interestfrequency(A41)</f>
        <v>2</v>
      </c>
      <c r="G41" s="6">
        <f ca="1">[1]!b_anal_net_cnbd(A41,$B$6,1)</f>
        <v>104.1109</v>
      </c>
      <c r="H41">
        <f ca="1">[1]!b_anal_dirty_cnbd(A41,$B$6,1)</f>
        <v>104.15560000000001</v>
      </c>
      <c r="I41">
        <f t="shared" ca="1" si="3"/>
        <v>8.9890410958904106</v>
      </c>
      <c r="J41">
        <f t="shared" si="4"/>
        <v>0.32054794520547936</v>
      </c>
      <c r="K41">
        <f t="shared" si="5"/>
        <v>1.0546027397260271</v>
      </c>
      <c r="L41">
        <f t="shared" si="6"/>
        <v>2</v>
      </c>
      <c r="M41">
        <f t="shared" ca="1" si="7"/>
        <v>2</v>
      </c>
      <c r="N41">
        <f t="shared" ca="1" si="8"/>
        <v>0</v>
      </c>
      <c r="O41">
        <f t="shared" ca="1" si="9"/>
        <v>0.71515999999999735</v>
      </c>
      <c r="P41">
        <f t="shared" ca="1" si="2"/>
        <v>9.4760393949754954E-3</v>
      </c>
      <c r="Q41">
        <f t="shared" ca="1" si="10"/>
        <v>0.5319580860440607</v>
      </c>
      <c r="R41">
        <f t="shared" ca="1" si="11"/>
        <v>0.18320191395593666</v>
      </c>
      <c r="S41">
        <f t="shared" ca="1" si="12"/>
        <v>9.4760393949754954E-3</v>
      </c>
      <c r="T41">
        <f t="shared" ca="1" si="13"/>
        <v>3</v>
      </c>
      <c r="U41" t="str">
        <f t="shared" si="14"/>
        <v>190006.IB</v>
      </c>
      <c r="V41">
        <f t="shared" ca="1" si="15"/>
        <v>9.4760393949754954E-3</v>
      </c>
      <c r="W41">
        <f t="shared" ca="1" si="16"/>
        <v>101.32339349098652</v>
      </c>
      <c r="X41">
        <f t="shared" ca="1" si="17"/>
        <v>0.18320191395593666</v>
      </c>
      <c r="Y41">
        <f t="shared" ca="1" si="18"/>
        <v>0.71515999999999735</v>
      </c>
    </row>
    <row r="42" spans="1:25" x14ac:dyDescent="0.15">
      <c r="A42" s="1" t="s">
        <v>109</v>
      </c>
      <c r="B42" s="5">
        <v>1.0103</v>
      </c>
      <c r="C42" t="str">
        <f>[1]!b_info_carrydate(A42)</f>
        <v>2019-11-21</v>
      </c>
      <c r="D42" t="str">
        <f>[1]!b_info_maturitydate(A42)</f>
        <v>2029-11-21</v>
      </c>
      <c r="E42" s="6">
        <f>[1]!b_info_couponrate(A42)</f>
        <v>3.13</v>
      </c>
      <c r="F42">
        <f>[1]!b_info_interestfrequency(A42)</f>
        <v>2</v>
      </c>
      <c r="G42" s="6">
        <f ca="1">[1]!b_anal_net_cnbd(A42,$B$6,1)</f>
        <v>103.6592</v>
      </c>
      <c r="H42">
        <f ca="1">[1]!b_anal_dirty_cnbd(A42,$B$6,1)</f>
        <v>103.7188</v>
      </c>
      <c r="I42">
        <f t="shared" ca="1" si="3"/>
        <v>9.4876712328767123</v>
      </c>
      <c r="J42">
        <f t="shared" si="4"/>
        <v>0.32191780821917804</v>
      </c>
      <c r="K42">
        <f t="shared" si="5"/>
        <v>1.0076027397260272</v>
      </c>
      <c r="L42">
        <f t="shared" si="6"/>
        <v>1</v>
      </c>
      <c r="M42">
        <f t="shared" ca="1" si="7"/>
        <v>1</v>
      </c>
      <c r="N42">
        <f t="shared" ca="1" si="8"/>
        <v>0</v>
      </c>
      <c r="O42">
        <f t="shared" ca="1" si="9"/>
        <v>1.447148999999996</v>
      </c>
      <c r="P42">
        <f t="shared" ca="1" si="2"/>
        <v>-1.6115237289618677E-2</v>
      </c>
      <c r="Q42">
        <f t="shared" ca="1" si="10"/>
        <v>0.48606668453413404</v>
      </c>
      <c r="R42">
        <f t="shared" ca="1" si="11"/>
        <v>0.96108231546586198</v>
      </c>
      <c r="S42">
        <f t="shared" ca="1" si="12"/>
        <v>-1.6115237289618677E-2</v>
      </c>
      <c r="T42">
        <f t="shared" ca="1" si="13"/>
        <v>7</v>
      </c>
      <c r="U42" t="str">
        <f t="shared" si="14"/>
        <v>190015.IB</v>
      </c>
      <c r="V42">
        <f t="shared" ca="1" si="15"/>
        <v>-1.6115237289618677E-2</v>
      </c>
      <c r="W42">
        <f t="shared" ca="1" si="16"/>
        <v>102.10909099777</v>
      </c>
      <c r="X42">
        <f t="shared" ca="1" si="17"/>
        <v>0.96108231546586198</v>
      </c>
      <c r="Y42">
        <f t="shared" ca="1" si="18"/>
        <v>1.447148999999996</v>
      </c>
    </row>
    <row r="43" spans="1:25" x14ac:dyDescent="0.15">
      <c r="A43" s="1" t="s">
        <v>127</v>
      </c>
      <c r="B43" s="5">
        <v>0.97330000000000005</v>
      </c>
      <c r="C43" t="str">
        <f>[1]!b_info_carrydate(A43)</f>
        <v>2020-05-21</v>
      </c>
      <c r="D43" t="str">
        <f>[1]!b_info_maturitydate(A43)</f>
        <v>2030-05-21</v>
      </c>
      <c r="E43" s="6">
        <f>[1]!b_info_couponrate(A43)</f>
        <v>2.68</v>
      </c>
      <c r="F43">
        <f>[1]!b_info_interestfrequency(A43)</f>
        <v>2</v>
      </c>
      <c r="G43" s="6">
        <f ca="1">[1]!b_anal_net_cnbd(A43,$B$6,1)</f>
        <v>99.652100000000004</v>
      </c>
      <c r="H43">
        <f ca="1">[1]!b_anal_dirty_cnbd(A43,$B$6,1)</f>
        <v>99.703100000000006</v>
      </c>
      <c r="I43">
        <f t="shared" ca="1" si="3"/>
        <v>9.9835616438356158</v>
      </c>
      <c r="J43">
        <f t="shared" si="4"/>
        <v>0.32328767123287672</v>
      </c>
      <c r="K43">
        <f t="shared" si="5"/>
        <v>0.86641095890410968</v>
      </c>
      <c r="L43">
        <f t="shared" si="6"/>
        <v>0</v>
      </c>
      <c r="M43">
        <f t="shared" ca="1" si="7"/>
        <v>0</v>
      </c>
      <c r="N43">
        <f t="shared" ca="1" si="8"/>
        <v>0</v>
      </c>
      <c r="O43">
        <f t="shared" ca="1" si="9"/>
        <v>1.1833390000000037</v>
      </c>
      <c r="P43">
        <f t="shared" ca="1" si="2"/>
        <v>-1.2357214717284723E-2</v>
      </c>
      <c r="Q43">
        <f t="shared" ca="1" si="10"/>
        <v>0.36905341943775571</v>
      </c>
      <c r="R43">
        <f t="shared" ca="1" si="11"/>
        <v>0.81428558056224798</v>
      </c>
      <c r="S43">
        <f t="shared" ca="1" si="12"/>
        <v>-1.2357214717284723E-2</v>
      </c>
      <c r="T43">
        <f t="shared" ca="1" si="13"/>
        <v>6</v>
      </c>
      <c r="U43" t="str">
        <f t="shared" si="14"/>
        <v>200006.IB</v>
      </c>
      <c r="V43">
        <f t="shared" ca="1" si="15"/>
        <v>-1.2357214717284723E-2</v>
      </c>
      <c r="W43">
        <f t="shared" ca="1" si="16"/>
        <v>101.99208722557289</v>
      </c>
      <c r="X43">
        <f t="shared" ca="1" si="17"/>
        <v>0.81428558056224798</v>
      </c>
      <c r="Y43">
        <f t="shared" ca="1" si="18"/>
        <v>1.1833390000000037</v>
      </c>
    </row>
    <row r="44" spans="1:25" x14ac:dyDescent="0.15">
      <c r="C44">
        <f>[1]!b_info_carrydate(A44)</f>
        <v>0</v>
      </c>
      <c r="D44">
        <f>[1]!b_info_maturitydate(A44)</f>
        <v>0</v>
      </c>
      <c r="E44" s="6">
        <f>[1]!b_info_couponrate(A44)</f>
        <v>0</v>
      </c>
      <c r="F44">
        <f>[1]!b_info_interestfrequency(A44)</f>
        <v>0</v>
      </c>
      <c r="G44" s="6">
        <f ca="1">[1]!b_anal_net_cnbd(A44,$B$6,1)</f>
        <v>0</v>
      </c>
      <c r="H44">
        <f ca="1">[1]!b_anal_dirty_cnbd(A44,$B$6,1)</f>
        <v>0</v>
      </c>
      <c r="I44">
        <f t="shared" ca="1" si="3"/>
        <v>-120.49315068493151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ca="1" si="7"/>
        <v>0</v>
      </c>
      <c r="N44">
        <f t="shared" ca="1" si="8"/>
        <v>0</v>
      </c>
      <c r="O44">
        <f t="shared" ca="1" si="9"/>
        <v>0</v>
      </c>
      <c r="P44">
        <f t="shared" ca="1" si="2"/>
        <v>0</v>
      </c>
      <c r="Q44">
        <f t="shared" ca="1" si="10"/>
        <v>0</v>
      </c>
      <c r="R44">
        <f t="shared" ca="1" si="11"/>
        <v>0</v>
      </c>
      <c r="S44">
        <f t="shared" si="12"/>
        <v>-1000</v>
      </c>
      <c r="T44">
        <f t="shared" ca="1" si="13"/>
        <v>11</v>
      </c>
      <c r="U44">
        <f t="shared" si="14"/>
        <v>0</v>
      </c>
      <c r="V44">
        <f t="shared" ca="1" si="15"/>
        <v>0</v>
      </c>
      <c r="W44">
        <f t="shared" ca="1" si="16"/>
        <v>0</v>
      </c>
      <c r="X44">
        <f t="shared" ca="1" si="17"/>
        <v>0</v>
      </c>
      <c r="Y44">
        <f t="shared" ca="1" si="18"/>
        <v>0</v>
      </c>
    </row>
    <row r="45" spans="1:25" x14ac:dyDescent="0.15">
      <c r="C45">
        <f>[1]!b_info_carrydate(A45)</f>
        <v>0</v>
      </c>
      <c r="D45">
        <f>[1]!b_info_maturitydate(A45)</f>
        <v>0</v>
      </c>
      <c r="E45" s="6">
        <f>[1]!b_info_couponrate(A45)</f>
        <v>0</v>
      </c>
      <c r="F45">
        <f>[1]!b_info_interestfrequency(A45)</f>
        <v>0</v>
      </c>
      <c r="G45" s="6">
        <f ca="1">[1]!b_anal_net_cnbd(A45,$B$6,1)</f>
        <v>0</v>
      </c>
      <c r="H45">
        <f ca="1">[1]!b_anal_dirty_cnbd(A45,$B$6,1)</f>
        <v>0</v>
      </c>
      <c r="I45">
        <f t="shared" ca="1" si="3"/>
        <v>-120.49315068493151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  <c r="P45">
        <f t="shared" ca="1" si="2"/>
        <v>0</v>
      </c>
      <c r="Q45">
        <f t="shared" ca="1" si="10"/>
        <v>0</v>
      </c>
      <c r="R45">
        <f t="shared" ca="1" si="11"/>
        <v>0</v>
      </c>
      <c r="S45">
        <f t="shared" si="12"/>
        <v>-1000</v>
      </c>
      <c r="T45">
        <f t="shared" ca="1" si="13"/>
        <v>11</v>
      </c>
      <c r="U45">
        <f t="shared" si="14"/>
        <v>0</v>
      </c>
      <c r="V45">
        <f t="shared" ca="1" si="15"/>
        <v>0</v>
      </c>
      <c r="W45">
        <f t="shared" ca="1" si="16"/>
        <v>0</v>
      </c>
      <c r="X45">
        <f t="shared" ca="1" si="17"/>
        <v>0</v>
      </c>
      <c r="Y45">
        <f t="shared" ca="1" si="18"/>
        <v>0</v>
      </c>
    </row>
    <row r="46" spans="1:25" x14ac:dyDescent="0.15">
      <c r="C46">
        <f>[1]!b_info_carrydate(A46)</f>
        <v>0</v>
      </c>
      <c r="D46">
        <f>[1]!b_info_maturitydate(A46)</f>
        <v>0</v>
      </c>
      <c r="E46" s="6">
        <f>[1]!b_info_couponrate(A46)</f>
        <v>0</v>
      </c>
      <c r="F46">
        <f>[1]!b_info_interestfrequency(A46)</f>
        <v>0</v>
      </c>
      <c r="G46" s="6">
        <f ca="1">[1]!b_anal_net_cnbd(A46,$B$6,1)</f>
        <v>0</v>
      </c>
      <c r="H46">
        <f ca="1">[1]!b_anal_dirty_cnbd(A46,$B$6,1)</f>
        <v>0</v>
      </c>
      <c r="I46">
        <f t="shared" ca="1" si="3"/>
        <v>-120.49315068493151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ca="1" si="7"/>
        <v>0</v>
      </c>
      <c r="N46">
        <f t="shared" ca="1" si="8"/>
        <v>0</v>
      </c>
      <c r="O46">
        <f t="shared" ca="1" si="9"/>
        <v>0</v>
      </c>
      <c r="P46">
        <f t="shared" ref="P46:P82" ca="1" si="19">IFERROR(($B$2*B46+K46-H46+N46)/(H46-N46)/$B$8,0)</f>
        <v>0</v>
      </c>
      <c r="Q46">
        <f t="shared" ca="1" si="10"/>
        <v>0</v>
      </c>
      <c r="R46">
        <f t="shared" ca="1" si="11"/>
        <v>0</v>
      </c>
      <c r="S46">
        <f t="shared" si="12"/>
        <v>-1000</v>
      </c>
      <c r="T46">
        <f t="shared" ca="1" si="13"/>
        <v>11</v>
      </c>
      <c r="U46">
        <f t="shared" si="14"/>
        <v>0</v>
      </c>
      <c r="V46">
        <f t="shared" ca="1" si="15"/>
        <v>0</v>
      </c>
      <c r="W46">
        <f t="shared" ca="1" si="16"/>
        <v>0</v>
      </c>
      <c r="X46">
        <f t="shared" ca="1" si="17"/>
        <v>0</v>
      </c>
      <c r="Y46">
        <f t="shared" ca="1" si="18"/>
        <v>0</v>
      </c>
    </row>
    <row r="47" spans="1:25" x14ac:dyDescent="0.15">
      <c r="C47">
        <f>[1]!b_info_carrydate(A47)</f>
        <v>0</v>
      </c>
      <c r="D47">
        <f>[1]!b_info_maturitydate(A47)</f>
        <v>0</v>
      </c>
      <c r="E47" s="6">
        <f>[1]!b_info_couponrate(A47)</f>
        <v>0</v>
      </c>
      <c r="F47">
        <f>[1]!b_info_interestfrequency(A47)</f>
        <v>0</v>
      </c>
      <c r="G47" s="6">
        <f ca="1">[1]!b_anal_net_cnbd(A47,$B$6,1)</f>
        <v>0</v>
      </c>
      <c r="H47">
        <f ca="1">[1]!b_anal_dirty_cnbd(A47,$B$6,1)</f>
        <v>0</v>
      </c>
      <c r="I47">
        <f t="shared" ca="1" si="3"/>
        <v>-120.49315068493151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ca="1" si="7"/>
        <v>0</v>
      </c>
      <c r="N47">
        <f t="shared" ca="1" si="8"/>
        <v>0</v>
      </c>
      <c r="O47">
        <f t="shared" ca="1" si="9"/>
        <v>0</v>
      </c>
      <c r="P47">
        <f t="shared" ca="1" si="19"/>
        <v>0</v>
      </c>
      <c r="Q47">
        <f t="shared" ca="1" si="10"/>
        <v>0</v>
      </c>
      <c r="R47">
        <f t="shared" ca="1" si="11"/>
        <v>0</v>
      </c>
      <c r="S47">
        <f t="shared" si="12"/>
        <v>-1000</v>
      </c>
      <c r="T47">
        <f t="shared" ca="1" si="13"/>
        <v>11</v>
      </c>
      <c r="U47">
        <f t="shared" si="14"/>
        <v>0</v>
      </c>
      <c r="V47">
        <f t="shared" ca="1" si="15"/>
        <v>0</v>
      </c>
      <c r="W47">
        <f t="shared" ca="1" si="16"/>
        <v>0</v>
      </c>
      <c r="X47">
        <f t="shared" ca="1" si="17"/>
        <v>0</v>
      </c>
      <c r="Y47">
        <f t="shared" ca="1" si="18"/>
        <v>0</v>
      </c>
    </row>
    <row r="48" spans="1:25" x14ac:dyDescent="0.15">
      <c r="C48">
        <f>[1]!b_info_carrydate(A48)</f>
        <v>0</v>
      </c>
      <c r="D48">
        <f>[1]!b_info_maturitydate(A48)</f>
        <v>0</v>
      </c>
      <c r="E48" s="6">
        <f>[1]!b_info_couponrate(A48)</f>
        <v>0</v>
      </c>
      <c r="F48">
        <f>[1]!b_info_interestfrequency(A48)</f>
        <v>0</v>
      </c>
      <c r="G48" s="6">
        <f ca="1">[1]!b_anal_net_cnbd(A48,$B$6,1)</f>
        <v>0</v>
      </c>
      <c r="H48">
        <f ca="1">[1]!b_anal_dirty_cnbd(A48,$B$6,1)</f>
        <v>0</v>
      </c>
      <c r="I48">
        <f t="shared" ca="1" si="3"/>
        <v>-120.49315068493151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  <c r="P48">
        <f t="shared" ca="1" si="19"/>
        <v>0</v>
      </c>
      <c r="Q48">
        <f t="shared" ca="1" si="10"/>
        <v>0</v>
      </c>
      <c r="R48">
        <f t="shared" ca="1" si="11"/>
        <v>0</v>
      </c>
      <c r="S48">
        <f t="shared" si="12"/>
        <v>-1000</v>
      </c>
      <c r="T48">
        <f t="shared" ca="1" si="13"/>
        <v>11</v>
      </c>
      <c r="U48">
        <f t="shared" si="14"/>
        <v>0</v>
      </c>
      <c r="V48">
        <f t="shared" ca="1" si="15"/>
        <v>0</v>
      </c>
      <c r="W48">
        <f t="shared" ca="1" si="16"/>
        <v>0</v>
      </c>
      <c r="X48">
        <f t="shared" ca="1" si="17"/>
        <v>0</v>
      </c>
      <c r="Y48">
        <f t="shared" ca="1" si="18"/>
        <v>0</v>
      </c>
    </row>
    <row r="49" spans="3:25" x14ac:dyDescent="0.15">
      <c r="C49">
        <f>[1]!b_info_carrydate(A49)</f>
        <v>0</v>
      </c>
      <c r="D49">
        <f>[1]!b_info_maturitydate(A49)</f>
        <v>0</v>
      </c>
      <c r="E49" s="6">
        <f>[1]!b_info_couponrate(A49)</f>
        <v>0</v>
      </c>
      <c r="F49">
        <f>[1]!b_info_interestfrequency(A49)</f>
        <v>0</v>
      </c>
      <c r="G49" s="6">
        <f ca="1">[1]!b_anal_net_cnbd(A49,$B$6,1)</f>
        <v>0</v>
      </c>
      <c r="H49">
        <f ca="1">[1]!b_anal_dirty_cnbd(A49,$B$6,1)</f>
        <v>0</v>
      </c>
      <c r="I49">
        <f t="shared" ca="1" si="3"/>
        <v>-120.49315068493151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</v>
      </c>
      <c r="P49">
        <f t="shared" ca="1" si="19"/>
        <v>0</v>
      </c>
      <c r="Q49">
        <f t="shared" ca="1" si="10"/>
        <v>0</v>
      </c>
      <c r="R49">
        <f t="shared" ca="1" si="11"/>
        <v>0</v>
      </c>
      <c r="S49">
        <f t="shared" si="12"/>
        <v>-1000</v>
      </c>
      <c r="T49">
        <f t="shared" ca="1" si="13"/>
        <v>11</v>
      </c>
      <c r="U49">
        <f t="shared" si="14"/>
        <v>0</v>
      </c>
      <c r="V49">
        <f t="shared" ca="1" si="15"/>
        <v>0</v>
      </c>
      <c r="W49">
        <f t="shared" ca="1" si="16"/>
        <v>0</v>
      </c>
      <c r="X49">
        <f t="shared" ca="1" si="17"/>
        <v>0</v>
      </c>
      <c r="Y49">
        <f t="shared" ca="1" si="18"/>
        <v>0</v>
      </c>
    </row>
    <row r="50" spans="3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3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3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3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3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3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3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3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3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3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3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3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3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3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3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"/>
  <sheetViews>
    <sheetView workbookViewId="0">
      <selection activeCell="N21" sqref="N21"/>
    </sheetView>
  </sheetViews>
  <sheetFormatPr defaultRowHeight="13.5" x14ac:dyDescent="0.15"/>
  <cols>
    <col min="1" max="1" width="21.625" customWidth="1"/>
    <col min="2" max="2" width="17.625" customWidth="1"/>
    <col min="3" max="4" width="11.625" bestFit="1" customWidth="1"/>
    <col min="6" max="6" width="10.125" bestFit="1" customWidth="1"/>
    <col min="7" max="7" width="15.125" bestFit="1" customWidth="1"/>
    <col min="8" max="8" width="18.5" bestFit="1" customWidth="1"/>
    <col min="9" max="9" width="13" bestFit="1" customWidth="1"/>
    <col min="10" max="10" width="9.5" bestFit="1" customWidth="1"/>
    <col min="12" max="13" width="13.875" bestFit="1" customWidth="1"/>
    <col min="14" max="14" width="18.375" bestFit="1" customWidth="1"/>
    <col min="15" max="15" width="12.75" bestFit="1" customWidth="1"/>
    <col min="16" max="17" width="13.875" bestFit="1" customWidth="1"/>
    <col min="21" max="21" width="10.5" bestFit="1" customWidth="1"/>
  </cols>
  <sheetData>
    <row r="1" spans="1:25" s="3" customFormat="1" x14ac:dyDescent="0.15">
      <c r="A1" s="3" t="s">
        <v>0</v>
      </c>
      <c r="B1" s="3" t="s">
        <v>1</v>
      </c>
      <c r="C1" s="3" t="s">
        <v>11</v>
      </c>
      <c r="D1" s="3" t="s">
        <v>36</v>
      </c>
      <c r="E1" s="3" t="s">
        <v>37</v>
      </c>
      <c r="F1" s="3" t="s">
        <v>43</v>
      </c>
      <c r="G1" s="3" t="s">
        <v>44</v>
      </c>
      <c r="H1" s="3" t="s">
        <v>45</v>
      </c>
    </row>
    <row r="2" spans="1:25" x14ac:dyDescent="0.15">
      <c r="A2" s="2" t="str">
        <f>[1]!s_info_code("T02.CFE")</f>
        <v>T2012</v>
      </c>
      <c r="B2">
        <f>RTD("wdf.rtq", ,A2, "rt_latest","RT_Price")</f>
        <v>100.61500000000001</v>
      </c>
      <c r="C2" t="str">
        <f>[1]!s_info_lddate(A2)</f>
        <v>2020-12-16</v>
      </c>
      <c r="D2" t="str">
        <f ca="1">VLOOKUP(1,$T$14:$Y$49,2,FALSE)</f>
        <v>180011.IB</v>
      </c>
      <c r="E2" s="9">
        <f ca="1">VLOOKUP(1,$T$14:$Y$49,3,FALSE)</f>
        <v>9.9134008693550022E-3</v>
      </c>
      <c r="F2">
        <f ca="1">VLOOKUP(1,$T$14:$Y$49,6,FALSE)</f>
        <v>1.4830559999999764</v>
      </c>
      <c r="G2">
        <f ca="1">VLOOKUP(1,$T$14:$Y$49,5,FALSE)</f>
        <v>0.36645261730153389</v>
      </c>
      <c r="H2">
        <f ca="1">VLOOKUP(1,$T$14:$Y$49,4,FALSE)</f>
        <v>100.92425769961312</v>
      </c>
      <c r="N2">
        <v>0</v>
      </c>
      <c r="O2">
        <f>7/365</f>
        <v>1.9178082191780823E-2</v>
      </c>
      <c r="P2">
        <f>14/365</f>
        <v>3.8356164383561646E-2</v>
      </c>
      <c r="Q2">
        <f>1/12</f>
        <v>8.3333333333333329E-2</v>
      </c>
      <c r="R2">
        <v>0.25</v>
      </c>
      <c r="S2">
        <v>0.5</v>
      </c>
      <c r="T2">
        <v>0.75</v>
      </c>
      <c r="U2">
        <v>1</v>
      </c>
    </row>
    <row r="3" spans="1:25" x14ac:dyDescent="0.15">
      <c r="M3" s="2" t="s">
        <v>17</v>
      </c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</row>
    <row r="4" spans="1:25" x14ac:dyDescent="0.15">
      <c r="M4" s="2" t="s">
        <v>19</v>
      </c>
      <c r="N4" s="2" t="s">
        <v>63</v>
      </c>
      <c r="O4" s="2" t="s">
        <v>64</v>
      </c>
      <c r="P4" s="2" t="s">
        <v>65</v>
      </c>
      <c r="Q4" s="2" t="s">
        <v>66</v>
      </c>
      <c r="R4" s="2" t="s">
        <v>67</v>
      </c>
      <c r="S4" s="2" t="s">
        <v>68</v>
      </c>
      <c r="T4" s="2" t="s">
        <v>69</v>
      </c>
      <c r="U4" s="2" t="s">
        <v>70</v>
      </c>
    </row>
    <row r="5" spans="1:25" x14ac:dyDescent="0.15">
      <c r="A5" t="s">
        <v>22</v>
      </c>
      <c r="B5" s="8" t="str">
        <f ca="1">TEXT(TODAY(),"YYYY-MM-DD")</f>
        <v>2020-05-29</v>
      </c>
      <c r="M5" s="2" t="s">
        <v>75</v>
      </c>
      <c r="N5" s="20">
        <f ca="1">[1]!s_dq_close(N3,$B$6,1)</f>
        <v>2.1019999999999999</v>
      </c>
      <c r="O5" s="20">
        <f ca="1">[1]!s_dq_close(O3,$B$6,1)</f>
        <v>2.1789999999999998</v>
      </c>
      <c r="P5" s="20">
        <f ca="1">[1]!s_dq_close(P3,$B$6,1)</f>
        <v>1.847</v>
      </c>
      <c r="Q5" s="20">
        <f ca="1">[1]!s_dq_close(Q3,$B$6,1)</f>
        <v>1.4119999999999999</v>
      </c>
      <c r="R5" s="20">
        <f ca="1">[1]!s_dq_close(R3,$B$6,1)</f>
        <v>1.43</v>
      </c>
      <c r="S5" s="20">
        <f ca="1">[1]!s_dq_close(S3,$B$6,1)</f>
        <v>1.5249999999999999</v>
      </c>
      <c r="T5" s="20">
        <f ca="1">[1]!s_dq_close(T3,$B$6,1)</f>
        <v>1.64</v>
      </c>
      <c r="U5" s="20">
        <f ca="1">[1]!s_dq_close(U3,$B$6,1)</f>
        <v>1.748</v>
      </c>
      <c r="V5" t="s">
        <v>73</v>
      </c>
      <c r="W5" t="s">
        <v>74</v>
      </c>
    </row>
    <row r="6" spans="1:25" x14ac:dyDescent="0.15">
      <c r="A6" t="s">
        <v>23</v>
      </c>
      <c r="B6" s="8">
        <f ca="1">[1]!TDaysOffset(B5,"Offset=-1")</f>
        <v>43979</v>
      </c>
      <c r="M6" s="2" t="s">
        <v>71</v>
      </c>
      <c r="N6" s="2">
        <f ca="1">IF(AND(N2&lt;=$B$8,O2&gt;$B$8),1,0)</f>
        <v>0</v>
      </c>
      <c r="O6" s="2">
        <f t="shared" ref="O6:T6" ca="1" si="0">IF(AND(O2&lt;=$B$8,P2&gt;$B$8),1,0)</f>
        <v>0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1</v>
      </c>
      <c r="T6" s="2">
        <f t="shared" ca="1" si="0"/>
        <v>0</v>
      </c>
      <c r="U6" s="2">
        <v>0</v>
      </c>
      <c r="V6" s="2">
        <f ca="1">SUMPRODUCT(N6:U6,N2:U2)</f>
        <v>0.5</v>
      </c>
      <c r="W6">
        <f ca="1">+SUMPRODUCT(N6:U6,N5:U5)</f>
        <v>1.5249999999999999</v>
      </c>
    </row>
    <row r="7" spans="1:25" x14ac:dyDescent="0.15">
      <c r="A7" t="s">
        <v>10</v>
      </c>
      <c r="B7" s="19">
        <f ca="1">((W6*(V7-B8)+W7*(B8-V6))/(V7-V6))/100</f>
        <v>1.5470547945205479E-2</v>
      </c>
      <c r="M7" s="2" t="s">
        <v>72</v>
      </c>
      <c r="N7" s="7">
        <v>0</v>
      </c>
      <c r="O7" s="7">
        <f ca="1">IF(AND(O2&gt;$B$8,N2&lt;=$B$8),1,0)</f>
        <v>0</v>
      </c>
      <c r="P7" s="7">
        <f t="shared" ref="P7:U7" ca="1" si="1">IF(AND(P2&gt;$B$8,O2&lt;=$B$8),1,0)</f>
        <v>0</v>
      </c>
      <c r="Q7" s="7">
        <f t="shared" ca="1" si="1"/>
        <v>0</v>
      </c>
      <c r="R7" s="7">
        <f t="shared" ca="1" si="1"/>
        <v>0</v>
      </c>
      <c r="S7" s="7">
        <f t="shared" ca="1" si="1"/>
        <v>0</v>
      </c>
      <c r="T7" s="7">
        <f t="shared" ca="1" si="1"/>
        <v>1</v>
      </c>
      <c r="U7" s="7">
        <f t="shared" ca="1" si="1"/>
        <v>0</v>
      </c>
      <c r="V7" s="7">
        <f ca="1">SUMPRODUCT(N7:U7,N2:U2)</f>
        <v>0.75</v>
      </c>
      <c r="W7" s="7">
        <f ca="1">SUMPRODUCT(N7:U7,N5:U5)</f>
        <v>1.64</v>
      </c>
    </row>
    <row r="8" spans="1:25" x14ac:dyDescent="0.15">
      <c r="A8" t="s">
        <v>34</v>
      </c>
      <c r="B8" s="10">
        <f ca="1">(C2-B5-1)/365</f>
        <v>0.54794520547945202</v>
      </c>
    </row>
    <row r="9" spans="1:25" x14ac:dyDescent="0.15">
      <c r="A9" t="s">
        <v>2</v>
      </c>
      <c r="B9" t="s">
        <v>9</v>
      </c>
      <c r="M9" s="2" t="s">
        <v>17</v>
      </c>
      <c r="N9" s="2" t="s">
        <v>18</v>
      </c>
    </row>
    <row r="10" spans="1:25" x14ac:dyDescent="0.15">
      <c r="A10" t="s">
        <v>3</v>
      </c>
      <c r="B10" s="4" t="s">
        <v>4</v>
      </c>
      <c r="M10" s="2" t="s">
        <v>19</v>
      </c>
      <c r="N10" s="2" t="s">
        <v>20</v>
      </c>
    </row>
    <row r="11" spans="1:25" x14ac:dyDescent="0.15">
      <c r="A11" t="s">
        <v>5</v>
      </c>
      <c r="B11" s="2" t="str">
        <f>A2&amp;B9</f>
        <v>T2012.CFE</v>
      </c>
      <c r="M11" s="2" t="s">
        <v>21</v>
      </c>
      <c r="N11" s="7">
        <f>RTD("wdf.rtq", ,"019575.SH", "rt_last_dp","RT_Price")</f>
        <v>0</v>
      </c>
    </row>
    <row r="12" spans="1:25" x14ac:dyDescent="0.15">
      <c r="A12" t="s">
        <v>6</v>
      </c>
      <c r="B12" s="1"/>
    </row>
    <row r="13" spans="1:25" x14ac:dyDescent="0.15">
      <c r="A13" t="s">
        <v>7</v>
      </c>
      <c r="B13" t="s">
        <v>8</v>
      </c>
      <c r="C13" t="s">
        <v>53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38</v>
      </c>
      <c r="T13" t="s">
        <v>35</v>
      </c>
      <c r="V13" t="s">
        <v>48</v>
      </c>
      <c r="W13" t="s">
        <v>46</v>
      </c>
      <c r="X13" t="s">
        <v>47</v>
      </c>
      <c r="Y13" t="s">
        <v>49</v>
      </c>
    </row>
    <row r="14" spans="1:25" x14ac:dyDescent="0.15">
      <c r="A14" s="4" t="str">
        <f>[1]!wset("conversionfactor","windcode="&amp;B11,"field=wind_code,cf","cols=2;rows=27")</f>
        <v>019572.SH</v>
      </c>
      <c r="B14" s="5">
        <v>1.0354000000000001</v>
      </c>
      <c r="C14" t="str">
        <f>[1]!b_info_carrydate(A14)</f>
        <v>2017-08-03</v>
      </c>
      <c r="D14" t="str">
        <f>[1]!b_info_maturitydate(A14)</f>
        <v>2027-08-03</v>
      </c>
      <c r="E14" s="6">
        <f>[1]!b_info_couponrate(A14)</f>
        <v>3.59</v>
      </c>
      <c r="F14">
        <f>[1]!b_info_interestfrequency(A14)</f>
        <v>2</v>
      </c>
      <c r="G14" s="6">
        <f ca="1">[1]!b_anal_net_cnbd(A14,$B$6,1)</f>
        <v>106.71469999999999</v>
      </c>
      <c r="H14">
        <f ca="1">[1]!b_anal_dirty_cnbd(A14,$B$6,1)</f>
        <v>107.849</v>
      </c>
      <c r="I14">
        <f ca="1">+(D14-$B$5)/365</f>
        <v>7.183561643835616</v>
      </c>
      <c r="J14">
        <f>IFERROR(MOD(($C$2-C14)/365,(1/F14)),0)</f>
        <v>0.3726027397260272</v>
      </c>
      <c r="K14">
        <f>E14*J14</f>
        <v>1.3376438356164375</v>
      </c>
      <c r="L14">
        <f>+IFERROR(INT(($C$2-C14)/365/(1/F14)),0)</f>
        <v>6</v>
      </c>
      <c r="M14">
        <f ca="1">+IFERROR(INT(($B$5-C14)/365/(1/F14)),0)</f>
        <v>5</v>
      </c>
      <c r="N14">
        <f ca="1">+IFERROR(-(M14-L14)*E14/F14,0)</f>
        <v>1.7949999999999999</v>
      </c>
      <c r="O14">
        <f ca="1">+G14-B14*$B$2</f>
        <v>2.537928999999977</v>
      </c>
      <c r="P14">
        <f t="shared" ref="P14:P45" ca="1" si="2">IFERROR(($B$2*B14+K14-H14+N14)/(H14-N14)/$B$8,0)</f>
        <v>-9.2852973485204431E-3</v>
      </c>
      <c r="Q14">
        <f ca="1">+E14*$B$8-$B$7*H14*$B$8</f>
        <v>1.052885958716457</v>
      </c>
      <c r="R14">
        <f ca="1">+O14-Q14</f>
        <v>1.48504304128352</v>
      </c>
      <c r="S14">
        <f>IF(RIGHT(U14,2)="IB",P14,-1000)</f>
        <v>-1000</v>
      </c>
      <c r="T14">
        <f ca="1">RANK(S14,$S$14:$S$49,0)</f>
        <v>10</v>
      </c>
      <c r="U14" t="str">
        <f>+A14</f>
        <v>019572.SH</v>
      </c>
      <c r="V14">
        <f ca="1">+P14</f>
        <v>-9.2852973485204431E-3</v>
      </c>
      <c r="W14">
        <f ca="1">IFERROR(((H14-N14)*EXP($B$7*$B$8)-K14)/B14,0)</f>
        <v>102.00811140854962</v>
      </c>
      <c r="X14">
        <f ca="1">R14</f>
        <v>1.48504304128352</v>
      </c>
      <c r="Y14">
        <f ca="1">O14</f>
        <v>2.537928999999977</v>
      </c>
    </row>
    <row r="15" spans="1:25" x14ac:dyDescent="0.15">
      <c r="A15" s="1" t="s">
        <v>40</v>
      </c>
      <c r="B15" s="5">
        <v>1.0508999999999999</v>
      </c>
      <c r="C15" t="str">
        <f>[1]!b_info_carrydate(A15)</f>
        <v>2017-11-02</v>
      </c>
      <c r="D15" t="str">
        <f>[1]!b_info_maturitydate(A15)</f>
        <v>2027-11-02</v>
      </c>
      <c r="E15" s="6">
        <f>[1]!b_info_couponrate(A15)</f>
        <v>3.82</v>
      </c>
      <c r="F15">
        <f>[1]!b_info_interestfrequency(A15)</f>
        <v>2</v>
      </c>
      <c r="G15" s="6">
        <f ca="1">[1]!b_anal_net_cnbd(A15,$B$6,1)</f>
        <v>108.68640000000001</v>
      </c>
      <c r="H15">
        <f ca="1">[1]!b_anal_dirty_cnbd(A15,$B$6,1)</f>
        <v>108.9563</v>
      </c>
      <c r="I15">
        <f t="shared" ref="I15:I78" ca="1" si="3">+(D15-$B$5)/365</f>
        <v>7.4328767123287669</v>
      </c>
      <c r="J15">
        <f t="shared" ref="J15:J78" si="4">IFERROR(MOD(($C$2-C15)/365,(1/F15)),0)</f>
        <v>0.12328767123287676</v>
      </c>
      <c r="K15">
        <f t="shared" ref="K15:K78" si="5">E15*J15</f>
        <v>0.47095890410958918</v>
      </c>
      <c r="L15">
        <f t="shared" ref="L15:L78" si="6">+IFERROR(INT(($C$2-C15)/365/(1/F15)),0)</f>
        <v>6</v>
      </c>
      <c r="M15">
        <f t="shared" ref="M15:M78" ca="1" si="7">+IFERROR(INT(($B$5-C15)/365/(1/F15)),0)</f>
        <v>5</v>
      </c>
      <c r="N15">
        <f t="shared" ref="N15:N78" ca="1" si="8">+IFERROR(-(M15-L15)*E15/F15,0)</f>
        <v>1.91</v>
      </c>
      <c r="O15">
        <f t="shared" ref="O15:O78" ca="1" si="9">+G15-B15*$B$2</f>
        <v>2.9500965000000008</v>
      </c>
      <c r="P15">
        <f t="shared" ca="1" si="2"/>
        <v>-1.4304498263835178E-2</v>
      </c>
      <c r="Q15">
        <f t="shared" ref="Q15:Q78" ca="1" si="10">+E15*$B$8-$B$7*H15*$B$8</f>
        <v>1.1695267599549632</v>
      </c>
      <c r="R15">
        <f t="shared" ref="R15:R78" ca="1" si="11">+O15-Q15</f>
        <v>1.7805697400450375</v>
      </c>
      <c r="S15">
        <f t="shared" ref="S15:S78" si="12">IF(RIGHT(U15,2)="IB",P15,-1000)</f>
        <v>-1000</v>
      </c>
      <c r="T15">
        <f t="shared" ref="T15:T49" ca="1" si="13">RANK(S15,$S$14:$S$49,0)</f>
        <v>10</v>
      </c>
      <c r="U15" t="str">
        <f t="shared" ref="U15:U78" si="14">+A15</f>
        <v>019580.SH</v>
      </c>
      <c r="V15">
        <f t="shared" ref="V15:V78" ca="1" si="15">+P15</f>
        <v>-1.4304498263835178E-2</v>
      </c>
      <c r="W15">
        <f t="shared" ref="W15:W78" ca="1" si="16">IFERROR(((H15-N15)*EXP($B$7*$B$8)-K15)/B15,0)</f>
        <v>102.28055093506919</v>
      </c>
      <c r="X15">
        <f t="shared" ref="X15:X78" ca="1" si="17">R15</f>
        <v>1.7805697400450375</v>
      </c>
      <c r="Y15">
        <f t="shared" ref="Y15:Y78" ca="1" si="18">O15</f>
        <v>2.9500965000000008</v>
      </c>
    </row>
    <row r="16" spans="1:25" x14ac:dyDescent="0.15">
      <c r="A16" s="1" t="s">
        <v>98</v>
      </c>
      <c r="B16" s="5">
        <v>1.0544</v>
      </c>
      <c r="C16" t="str">
        <f>[1]!b_info_carrydate(A16)</f>
        <v>2018-02-01</v>
      </c>
      <c r="D16" t="str">
        <f>[1]!b_info_maturitydate(A16)</f>
        <v>2028-02-01</v>
      </c>
      <c r="E16" s="6">
        <f>[1]!b_info_couponrate(A16)</f>
        <v>3.85</v>
      </c>
      <c r="F16">
        <f>[1]!b_info_interestfrequency(A16)</f>
        <v>2</v>
      </c>
      <c r="G16" s="6">
        <f ca="1">[1]!b_anal_net_cnbd(A16,$B$6,1)</f>
        <v>109.00839999999999</v>
      </c>
      <c r="H16">
        <f ca="1">[1]!b_anal_dirty_cnbd(A16,$B$6,1)</f>
        <v>110.24590000000001</v>
      </c>
      <c r="I16">
        <f t="shared" ca="1" si="3"/>
        <v>7.6821917808219178</v>
      </c>
      <c r="J16">
        <f t="shared" si="4"/>
        <v>0.37397260273972588</v>
      </c>
      <c r="K16">
        <f t="shared" si="5"/>
        <v>1.4397945205479448</v>
      </c>
      <c r="L16">
        <f t="shared" si="6"/>
        <v>5</v>
      </c>
      <c r="M16">
        <f t="shared" ca="1" si="7"/>
        <v>4</v>
      </c>
      <c r="N16">
        <f t="shared" ca="1" si="8"/>
        <v>1.925</v>
      </c>
      <c r="O16">
        <f t="shared" ca="1" si="9"/>
        <v>2.9199439999999868</v>
      </c>
      <c r="P16">
        <f t="shared" ca="1" si="2"/>
        <v>-1.3354627777280192E-2</v>
      </c>
      <c r="Q16">
        <f t="shared" ca="1" si="10"/>
        <v>1.1750331607055733</v>
      </c>
      <c r="R16">
        <f t="shared" ca="1" si="11"/>
        <v>1.7449108392944135</v>
      </c>
      <c r="S16">
        <f t="shared" si="12"/>
        <v>-1000</v>
      </c>
      <c r="T16">
        <f t="shared" ca="1" si="13"/>
        <v>10</v>
      </c>
      <c r="U16" t="str">
        <f t="shared" si="14"/>
        <v>019586.SH</v>
      </c>
      <c r="V16">
        <f t="shared" ca="1" si="15"/>
        <v>-1.3354627777280192E-2</v>
      </c>
      <c r="W16">
        <f t="shared" ca="1" si="16"/>
        <v>102.24131836811878</v>
      </c>
      <c r="X16">
        <f t="shared" ca="1" si="17"/>
        <v>1.7449108392944135</v>
      </c>
      <c r="Y16">
        <f t="shared" ca="1" si="18"/>
        <v>2.9199439999999868</v>
      </c>
    </row>
    <row r="17" spans="1:25" x14ac:dyDescent="0.15">
      <c r="A17" s="1" t="s">
        <v>41</v>
      </c>
      <c r="B17" s="5">
        <v>1.0456000000000001</v>
      </c>
      <c r="C17" t="str">
        <f>[1]!b_info_carrydate(A17)</f>
        <v>2018-05-17</v>
      </c>
      <c r="D17" t="str">
        <f>[1]!b_info_maturitydate(A17)</f>
        <v>2028-05-17</v>
      </c>
      <c r="E17" s="6">
        <f>[1]!b_info_couponrate(A17)</f>
        <v>3.69</v>
      </c>
      <c r="F17">
        <f>[1]!b_info_interestfrequency(A17)</f>
        <v>2</v>
      </c>
      <c r="G17" s="6">
        <f ca="1">[1]!b_anal_net_cnbd(A17,$B$6,1)</f>
        <v>106.6861</v>
      </c>
      <c r="H17">
        <f ca="1">[1]!b_anal_dirty_cnbd(A17,$B$6,1)</f>
        <v>106.79640000000001</v>
      </c>
      <c r="I17">
        <f t="shared" ca="1" si="3"/>
        <v>7.9726027397260273</v>
      </c>
      <c r="J17">
        <f t="shared" si="4"/>
        <v>8.6301369863013733E-2</v>
      </c>
      <c r="K17">
        <f t="shared" si="5"/>
        <v>0.31845205479452066</v>
      </c>
      <c r="L17">
        <f t="shared" si="6"/>
        <v>5</v>
      </c>
      <c r="M17">
        <f t="shared" ca="1" si="7"/>
        <v>4</v>
      </c>
      <c r="N17">
        <f t="shared" ca="1" si="8"/>
        <v>1.845</v>
      </c>
      <c r="O17">
        <f t="shared" ca="1" si="9"/>
        <v>1.4830559999999764</v>
      </c>
      <c r="P17">
        <f t="shared" ca="1" si="2"/>
        <v>9.9134008693550022E-3</v>
      </c>
      <c r="Q17">
        <f t="shared" ca="1" si="10"/>
        <v>1.1166033826984425</v>
      </c>
      <c r="R17">
        <f t="shared" ca="1" si="11"/>
        <v>0.36645261730153389</v>
      </c>
      <c r="S17">
        <f t="shared" si="12"/>
        <v>-1000</v>
      </c>
      <c r="T17">
        <f t="shared" ca="1" si="13"/>
        <v>10</v>
      </c>
      <c r="U17" t="str">
        <f t="shared" si="14"/>
        <v>019593.SH</v>
      </c>
      <c r="V17">
        <f t="shared" ca="1" si="15"/>
        <v>9.9134008693550022E-3</v>
      </c>
      <c r="W17">
        <f t="shared" ca="1" si="16"/>
        <v>100.92425769961312</v>
      </c>
      <c r="X17">
        <f t="shared" ca="1" si="17"/>
        <v>0.36645261730153389</v>
      </c>
      <c r="Y17">
        <f t="shared" ca="1" si="18"/>
        <v>1.4830559999999764</v>
      </c>
    </row>
    <row r="18" spans="1:25" x14ac:dyDescent="0.15">
      <c r="A18" s="1" t="s">
        <v>99</v>
      </c>
      <c r="B18" s="5">
        <v>1.0367</v>
      </c>
      <c r="C18" t="str">
        <f>[1]!b_info_carrydate(A18)</f>
        <v>2018-08-16</v>
      </c>
      <c r="D18" t="str">
        <f>[1]!b_info_maturitydate(A18)</f>
        <v>2028-08-16</v>
      </c>
      <c r="E18" s="6">
        <f>[1]!b_info_couponrate(A18)</f>
        <v>3.54</v>
      </c>
      <c r="F18">
        <f>[1]!b_info_interestfrequency(A18)</f>
        <v>2</v>
      </c>
      <c r="G18" s="6">
        <f ca="1">[1]!b_anal_net_cnbd(A18,$B$6,1)</f>
        <v>105.7734</v>
      </c>
      <c r="H18">
        <f ca="1">[1]!b_anal_dirty_cnbd(A18,$B$6,1)</f>
        <v>106.7653</v>
      </c>
      <c r="I18">
        <f t="shared" ca="1" si="3"/>
        <v>8.2219178082191782</v>
      </c>
      <c r="J18">
        <f t="shared" si="4"/>
        <v>0.33698630136986285</v>
      </c>
      <c r="K18">
        <f t="shared" si="5"/>
        <v>1.1929315068493145</v>
      </c>
      <c r="L18">
        <f t="shared" si="6"/>
        <v>4</v>
      </c>
      <c r="M18">
        <f t="shared" ca="1" si="7"/>
        <v>3</v>
      </c>
      <c r="N18">
        <f t="shared" ca="1" si="8"/>
        <v>1.77</v>
      </c>
      <c r="O18">
        <f t="shared" ca="1" si="9"/>
        <v>1.4658294999999839</v>
      </c>
      <c r="P18">
        <f t="shared" ca="1" si="2"/>
        <v>8.7812850908567872E-3</v>
      </c>
      <c r="Q18">
        <f ca="1">+E18*$B$8-$B$7*H18*$B$8</f>
        <v>1.034675236967536</v>
      </c>
      <c r="R18">
        <f t="shared" ca="1" si="11"/>
        <v>0.43115426303244786</v>
      </c>
      <c r="S18">
        <f t="shared" si="12"/>
        <v>-1000</v>
      </c>
      <c r="T18">
        <f t="shared" ca="1" si="13"/>
        <v>10</v>
      </c>
      <c r="U18" t="str">
        <f t="shared" si="14"/>
        <v>019601.SH</v>
      </c>
      <c r="V18">
        <f t="shared" ca="1" si="15"/>
        <v>8.7812850908567872E-3</v>
      </c>
      <c r="W18">
        <f t="shared" ca="1" si="16"/>
        <v>100.98986989611305</v>
      </c>
      <c r="X18">
        <f t="shared" ca="1" si="17"/>
        <v>0.43115426303244786</v>
      </c>
      <c r="Y18">
        <f t="shared" ca="1" si="18"/>
        <v>1.4658294999999839</v>
      </c>
    </row>
    <row r="19" spans="1:25" x14ac:dyDescent="0.15">
      <c r="A19" s="1" t="s">
        <v>116</v>
      </c>
      <c r="B19" s="5">
        <v>1.0175000000000001</v>
      </c>
      <c r="C19" t="str">
        <f>[1]!b_info_carrydate(A19)</f>
        <v>2018-11-22</v>
      </c>
      <c r="D19" t="str">
        <f>[1]!b_info_maturitydate(A19)</f>
        <v>2028-11-22</v>
      </c>
      <c r="E19" s="6">
        <f>[1]!b_info_couponrate(A19)</f>
        <v>3.25</v>
      </c>
      <c r="F19">
        <f>[1]!b_info_interestfrequency(A19)</f>
        <v>2</v>
      </c>
      <c r="G19" s="6">
        <f ca="1">[1]!b_anal_net_cnbd(A19,$B$6,1)</f>
        <v>103.7214</v>
      </c>
      <c r="H19">
        <f ca="1">[1]!b_anal_dirty_cnbd(A19,$B$6,1)</f>
        <v>103.7744</v>
      </c>
      <c r="I19">
        <f t="shared" ca="1" si="3"/>
        <v>8.4904109589041088</v>
      </c>
      <c r="J19">
        <f t="shared" si="4"/>
        <v>6.8493150684931337E-2</v>
      </c>
      <c r="K19">
        <f t="shared" si="5"/>
        <v>0.22260273972602684</v>
      </c>
      <c r="L19">
        <f t="shared" si="6"/>
        <v>4</v>
      </c>
      <c r="M19">
        <f t="shared" ca="1" si="7"/>
        <v>3</v>
      </c>
      <c r="N19">
        <f t="shared" ca="1" si="8"/>
        <v>1.625</v>
      </c>
      <c r="O19">
        <f t="shared" ca="1" si="9"/>
        <v>1.3456374999999809</v>
      </c>
      <c r="P19">
        <f t="shared" ca="1" si="2"/>
        <v>8.0212077848723657E-3</v>
      </c>
      <c r="Q19">
        <f t="shared" ca="1" si="10"/>
        <v>0.9011250242822294</v>
      </c>
      <c r="R19">
        <f t="shared" ca="1" si="11"/>
        <v>0.44451247571775154</v>
      </c>
      <c r="S19">
        <f t="shared" si="12"/>
        <v>-1000</v>
      </c>
      <c r="T19">
        <f t="shared" ca="1" si="13"/>
        <v>10</v>
      </c>
      <c r="U19" t="str">
        <f t="shared" si="14"/>
        <v>019609.SH</v>
      </c>
      <c r="V19">
        <f t="shared" ca="1" si="15"/>
        <v>8.0212077848723657E-3</v>
      </c>
      <c r="W19">
        <f t="shared" ca="1" si="16"/>
        <v>101.02840257098448</v>
      </c>
      <c r="X19">
        <f t="shared" ca="1" si="17"/>
        <v>0.44451247571775154</v>
      </c>
      <c r="Y19">
        <f t="shared" ca="1" si="18"/>
        <v>1.3456374999999809</v>
      </c>
    </row>
    <row r="20" spans="1:25" x14ac:dyDescent="0.15">
      <c r="A20" s="1" t="s">
        <v>82</v>
      </c>
      <c r="B20" s="5">
        <v>1.0214000000000001</v>
      </c>
      <c r="C20" t="str">
        <f>[1]!b_info_carrydate(A20)</f>
        <v>2019-05-23</v>
      </c>
      <c r="D20" t="str">
        <f>[1]!b_info_maturitydate(A20)</f>
        <v>2029-05-23</v>
      </c>
      <c r="E20" s="6">
        <f>[1]!b_info_couponrate(A20)</f>
        <v>3.29</v>
      </c>
      <c r="F20">
        <f>[1]!b_info_interestfrequency(A20)</f>
        <v>2</v>
      </c>
      <c r="G20" s="6">
        <f ca="1">[1]!b_anal_net_cnbd(A20,$B$6,1)</f>
        <v>104.1109</v>
      </c>
      <c r="H20">
        <f ca="1">[1]!b_anal_dirty_cnbd(A20,$B$6,1)</f>
        <v>104.15560000000001</v>
      </c>
      <c r="I20">
        <f t="shared" ca="1" si="3"/>
        <v>8.9890410958904106</v>
      </c>
      <c r="J20">
        <f t="shared" si="4"/>
        <v>6.9863013698630239E-2</v>
      </c>
      <c r="K20">
        <f t="shared" si="5"/>
        <v>0.22984931506849349</v>
      </c>
      <c r="L20">
        <f t="shared" si="6"/>
        <v>3</v>
      </c>
      <c r="M20">
        <f t="shared" ca="1" si="7"/>
        <v>2</v>
      </c>
      <c r="N20">
        <f t="shared" ca="1" si="8"/>
        <v>1.645</v>
      </c>
      <c r="O20">
        <f t="shared" ca="1" si="9"/>
        <v>1.3427389999999804</v>
      </c>
      <c r="P20">
        <f t="shared" ca="1" si="2"/>
        <v>8.6773838510361152E-3</v>
      </c>
      <c r="Q20">
        <f t="shared" ca="1" si="10"/>
        <v>0.91981139530868827</v>
      </c>
      <c r="R20">
        <f t="shared" ca="1" si="11"/>
        <v>0.42292760469129209</v>
      </c>
      <c r="S20">
        <f t="shared" si="12"/>
        <v>-1000</v>
      </c>
      <c r="T20">
        <f t="shared" ca="1" si="13"/>
        <v>10</v>
      </c>
      <c r="U20" t="str">
        <f t="shared" si="14"/>
        <v>019616.SH</v>
      </c>
      <c r="V20">
        <f t="shared" ca="1" si="15"/>
        <v>8.6773838510361152E-3</v>
      </c>
      <c r="W20">
        <f t="shared" ca="1" si="16"/>
        <v>100.99219497962991</v>
      </c>
      <c r="X20">
        <f t="shared" ca="1" si="17"/>
        <v>0.42292760469129209</v>
      </c>
      <c r="Y20">
        <f t="shared" ca="1" si="18"/>
        <v>1.3427389999999804</v>
      </c>
    </row>
    <row r="21" spans="1:25" x14ac:dyDescent="0.15">
      <c r="A21" s="1" t="s">
        <v>83</v>
      </c>
      <c r="B21" s="5">
        <v>1.0101</v>
      </c>
      <c r="C21" t="str">
        <f>[1]!b_info_carrydate(A21)</f>
        <v>2019-11-21</v>
      </c>
      <c r="D21" t="str">
        <f>[1]!b_info_maturitydate(A21)</f>
        <v>2029-11-21</v>
      </c>
      <c r="E21" s="6">
        <f>[1]!b_info_couponrate(A21)</f>
        <v>3.13</v>
      </c>
      <c r="F21">
        <f>[1]!b_info_interestfrequency(A21)</f>
        <v>2</v>
      </c>
      <c r="G21" s="6">
        <f ca="1">[1]!b_anal_net_cnbd(A21,$B$6,1)</f>
        <v>103.6592</v>
      </c>
      <c r="H21">
        <f ca="1">[1]!b_anal_dirty_cnbd(A21,$B$6,1)</f>
        <v>103.7188</v>
      </c>
      <c r="I21">
        <f t="shared" ca="1" si="3"/>
        <v>9.4876712328767123</v>
      </c>
      <c r="J21">
        <f t="shared" si="4"/>
        <v>7.1232876712328697E-2</v>
      </c>
      <c r="K21">
        <f t="shared" si="5"/>
        <v>0.22295890410958882</v>
      </c>
      <c r="L21">
        <f t="shared" si="6"/>
        <v>2</v>
      </c>
      <c r="M21">
        <f t="shared" ca="1" si="7"/>
        <v>1</v>
      </c>
      <c r="N21">
        <f t="shared" ca="1" si="8"/>
        <v>1.5649999999999999</v>
      </c>
      <c r="O21">
        <f t="shared" ca="1" si="9"/>
        <v>2.0279884999999922</v>
      </c>
      <c r="P21">
        <f t="shared" ca="1" si="2"/>
        <v>-5.3529483239976531E-3</v>
      </c>
      <c r="Q21">
        <f t="shared" ca="1" si="10"/>
        <v>0.83584292152373796</v>
      </c>
      <c r="R21">
        <f t="shared" ca="1" si="11"/>
        <v>1.1921455784762542</v>
      </c>
      <c r="S21">
        <f t="shared" si="12"/>
        <v>-1000</v>
      </c>
      <c r="T21">
        <f t="shared" ca="1" si="13"/>
        <v>10</v>
      </c>
      <c r="U21" t="str">
        <f t="shared" si="14"/>
        <v>019625.SH</v>
      </c>
      <c r="V21">
        <f t="shared" ca="1" si="15"/>
        <v>-5.3529483239976531E-3</v>
      </c>
      <c r="W21">
        <f t="shared" ca="1" si="16"/>
        <v>101.77257787247558</v>
      </c>
      <c r="X21">
        <f t="shared" ca="1" si="17"/>
        <v>1.1921455784762542</v>
      </c>
      <c r="Y21">
        <f t="shared" ca="1" si="18"/>
        <v>2.0279884999999922</v>
      </c>
    </row>
    <row r="22" spans="1:25" x14ac:dyDescent="0.15">
      <c r="A22" s="1" t="s">
        <v>117</v>
      </c>
      <c r="B22" s="5">
        <v>0.97389999999999999</v>
      </c>
      <c r="C22" t="str">
        <f>[1]!b_info_carrydate(A22)</f>
        <v>2020-05-21</v>
      </c>
      <c r="D22" t="str">
        <f>[1]!b_info_maturitydate(A22)</f>
        <v>2030-05-21</v>
      </c>
      <c r="E22" s="6">
        <f>[1]!b_info_couponrate(A22)</f>
        <v>2.68</v>
      </c>
      <c r="F22">
        <f>[1]!b_info_interestfrequency(A22)</f>
        <v>2</v>
      </c>
      <c r="G22" s="6">
        <f ca="1">[1]!b_anal_net_cnbd(A22,$B$6,1)</f>
        <v>99.652100000000004</v>
      </c>
      <c r="H22">
        <f ca="1">[1]!b_anal_dirty_cnbd(A22,$B$6,1)</f>
        <v>99.703100000000006</v>
      </c>
      <c r="I22">
        <f t="shared" ca="1" si="3"/>
        <v>9.9835616438356158</v>
      </c>
      <c r="J22">
        <f t="shared" si="4"/>
        <v>7.2602739726027377E-2</v>
      </c>
      <c r="K22">
        <f t="shared" si="5"/>
        <v>0.19457534246575339</v>
      </c>
      <c r="L22">
        <f t="shared" si="6"/>
        <v>1</v>
      </c>
      <c r="M22">
        <f t="shared" ca="1" si="7"/>
        <v>0</v>
      </c>
      <c r="N22">
        <f t="shared" ca="1" si="8"/>
        <v>1.34</v>
      </c>
      <c r="O22">
        <f t="shared" ca="1" si="9"/>
        <v>1.6631514999999979</v>
      </c>
      <c r="P22">
        <f t="shared" ca="1" si="2"/>
        <v>-3.3318031609414372E-3</v>
      </c>
      <c r="Q22">
        <f t="shared" ca="1" si="10"/>
        <v>0.62330871844623748</v>
      </c>
      <c r="R22">
        <f t="shared" ca="1" si="11"/>
        <v>1.0398427815537605</v>
      </c>
      <c r="S22">
        <f t="shared" si="12"/>
        <v>-1000</v>
      </c>
      <c r="T22">
        <f t="shared" ca="1" si="13"/>
        <v>10</v>
      </c>
      <c r="U22" t="str">
        <f t="shared" si="14"/>
        <v>019632.SH</v>
      </c>
      <c r="V22">
        <f t="shared" ca="1" si="15"/>
        <v>-3.3318031609414372E-3</v>
      </c>
      <c r="W22">
        <f t="shared" ca="1" si="16"/>
        <v>101.65919917243882</v>
      </c>
      <c r="X22">
        <f t="shared" ca="1" si="17"/>
        <v>1.0398427815537605</v>
      </c>
      <c r="Y22">
        <f t="shared" ca="1" si="18"/>
        <v>1.6631514999999979</v>
      </c>
    </row>
    <row r="23" spans="1:25" x14ac:dyDescent="0.15">
      <c r="A23" s="1" t="s">
        <v>101</v>
      </c>
      <c r="B23" s="5">
        <v>1.0354000000000001</v>
      </c>
      <c r="C23" t="str">
        <f>[1]!b_info_carrydate(A23)</f>
        <v>2017-08-03</v>
      </c>
      <c r="D23" t="str">
        <f>[1]!b_info_maturitydate(A23)</f>
        <v>2027-08-03</v>
      </c>
      <c r="E23" s="6">
        <f>[1]!b_info_couponrate(A23)</f>
        <v>3.59</v>
      </c>
      <c r="F23">
        <f>[1]!b_info_interestfrequency(A23)</f>
        <v>2</v>
      </c>
      <c r="G23" s="6">
        <f ca="1">[1]!b_anal_net_cnbd(A23,$B$6,1)</f>
        <v>106.71469999999999</v>
      </c>
      <c r="H23">
        <f ca="1">[1]!b_anal_dirty_cnbd(A23,$B$6,1)</f>
        <v>107.849</v>
      </c>
      <c r="I23">
        <f t="shared" ca="1" si="3"/>
        <v>7.183561643835616</v>
      </c>
      <c r="J23">
        <f t="shared" si="4"/>
        <v>0.3726027397260272</v>
      </c>
      <c r="K23">
        <f t="shared" si="5"/>
        <v>1.3376438356164375</v>
      </c>
      <c r="L23">
        <f t="shared" si="6"/>
        <v>6</v>
      </c>
      <c r="M23">
        <f t="shared" ca="1" si="7"/>
        <v>5</v>
      </c>
      <c r="N23">
        <f t="shared" ca="1" si="8"/>
        <v>1.7949999999999999</v>
      </c>
      <c r="O23">
        <f t="shared" ca="1" si="9"/>
        <v>2.537928999999977</v>
      </c>
      <c r="P23">
        <f t="shared" ca="1" si="2"/>
        <v>-9.2852973485204431E-3</v>
      </c>
      <c r="Q23">
        <f t="shared" ca="1" si="10"/>
        <v>1.052885958716457</v>
      </c>
      <c r="R23">
        <f t="shared" ca="1" si="11"/>
        <v>1.48504304128352</v>
      </c>
      <c r="S23">
        <f t="shared" si="12"/>
        <v>-1000</v>
      </c>
      <c r="T23">
        <f t="shared" ca="1" si="13"/>
        <v>10</v>
      </c>
      <c r="U23" t="str">
        <f t="shared" si="14"/>
        <v>101718.SZ</v>
      </c>
      <c r="V23">
        <f t="shared" ca="1" si="15"/>
        <v>-9.2852973485204431E-3</v>
      </c>
      <c r="W23">
        <f t="shared" ca="1" si="16"/>
        <v>102.00811140854962</v>
      </c>
      <c r="X23">
        <f t="shared" ca="1" si="17"/>
        <v>1.48504304128352</v>
      </c>
      <c r="Y23">
        <f t="shared" ca="1" si="18"/>
        <v>2.537928999999977</v>
      </c>
    </row>
    <row r="24" spans="1:25" x14ac:dyDescent="0.15">
      <c r="A24" s="1" t="s">
        <v>102</v>
      </c>
      <c r="B24" s="5">
        <v>1.0508999999999999</v>
      </c>
      <c r="C24" t="str">
        <f>[1]!b_info_carrydate(A24)</f>
        <v>2017-11-02</v>
      </c>
      <c r="D24" t="str">
        <f>[1]!b_info_maturitydate(A24)</f>
        <v>2027-11-02</v>
      </c>
      <c r="E24" s="6">
        <f>[1]!b_info_couponrate(A24)</f>
        <v>3.82</v>
      </c>
      <c r="F24">
        <f>[1]!b_info_interestfrequency(A24)</f>
        <v>2</v>
      </c>
      <c r="G24" s="6">
        <f ca="1">[1]!b_anal_net_cnbd(A24,$B$6,1)</f>
        <v>108.68640000000001</v>
      </c>
      <c r="H24">
        <f ca="1">[1]!b_anal_dirty_cnbd(A24,$B$6,1)</f>
        <v>108.9563</v>
      </c>
      <c r="I24">
        <f t="shared" ca="1" si="3"/>
        <v>7.4328767123287669</v>
      </c>
      <c r="J24">
        <f t="shared" si="4"/>
        <v>0.12328767123287676</v>
      </c>
      <c r="K24">
        <f t="shared" si="5"/>
        <v>0.47095890410958918</v>
      </c>
      <c r="L24">
        <f t="shared" si="6"/>
        <v>6</v>
      </c>
      <c r="M24">
        <f t="shared" ca="1" si="7"/>
        <v>5</v>
      </c>
      <c r="N24">
        <f t="shared" ca="1" si="8"/>
        <v>1.91</v>
      </c>
      <c r="O24">
        <f t="shared" ca="1" si="9"/>
        <v>2.9500965000000008</v>
      </c>
      <c r="P24">
        <f t="shared" ca="1" si="2"/>
        <v>-1.4304498263835178E-2</v>
      </c>
      <c r="Q24">
        <f t="shared" ca="1" si="10"/>
        <v>1.1695267599549632</v>
      </c>
      <c r="R24">
        <f t="shared" ca="1" si="11"/>
        <v>1.7805697400450375</v>
      </c>
      <c r="S24">
        <f t="shared" si="12"/>
        <v>-1000</v>
      </c>
      <c r="T24">
        <f t="shared" ca="1" si="13"/>
        <v>10</v>
      </c>
      <c r="U24" t="str">
        <f t="shared" si="14"/>
        <v>101725.SZ</v>
      </c>
      <c r="V24">
        <f t="shared" ca="1" si="15"/>
        <v>-1.4304498263835178E-2</v>
      </c>
      <c r="W24">
        <f t="shared" ca="1" si="16"/>
        <v>102.28055093506919</v>
      </c>
      <c r="X24">
        <f t="shared" ca="1" si="17"/>
        <v>1.7805697400450375</v>
      </c>
      <c r="Y24">
        <f t="shared" ca="1" si="18"/>
        <v>2.9500965000000008</v>
      </c>
    </row>
    <row r="25" spans="1:25" x14ac:dyDescent="0.15">
      <c r="A25" s="1" t="s">
        <v>103</v>
      </c>
      <c r="B25" s="5">
        <v>1.0544</v>
      </c>
      <c r="C25" t="str">
        <f>[1]!b_info_carrydate(A25)</f>
        <v>2018-02-01</v>
      </c>
      <c r="D25" t="str">
        <f>[1]!b_info_maturitydate(A25)</f>
        <v>2028-02-01</v>
      </c>
      <c r="E25" s="6">
        <f>[1]!b_info_couponrate(A25)</f>
        <v>3.85</v>
      </c>
      <c r="F25">
        <f>[1]!b_info_interestfrequency(A25)</f>
        <v>2</v>
      </c>
      <c r="G25" s="6">
        <f ca="1">[1]!b_anal_net_cnbd(A25,$B$6,1)</f>
        <v>109.00839999999999</v>
      </c>
      <c r="H25">
        <f ca="1">[1]!b_anal_dirty_cnbd(A25,$B$6,1)</f>
        <v>110.24590000000001</v>
      </c>
      <c r="I25">
        <f t="shared" ca="1" si="3"/>
        <v>7.6821917808219178</v>
      </c>
      <c r="J25">
        <f t="shared" si="4"/>
        <v>0.37397260273972588</v>
      </c>
      <c r="K25">
        <f t="shared" si="5"/>
        <v>1.4397945205479448</v>
      </c>
      <c r="L25">
        <f t="shared" si="6"/>
        <v>5</v>
      </c>
      <c r="M25">
        <f t="shared" ca="1" si="7"/>
        <v>4</v>
      </c>
      <c r="N25">
        <f t="shared" ca="1" si="8"/>
        <v>1.925</v>
      </c>
      <c r="O25">
        <f t="shared" ca="1" si="9"/>
        <v>2.9199439999999868</v>
      </c>
      <c r="P25">
        <f t="shared" ca="1" si="2"/>
        <v>-1.3354627777280192E-2</v>
      </c>
      <c r="Q25">
        <f t="shared" ca="1" si="10"/>
        <v>1.1750331607055733</v>
      </c>
      <c r="R25">
        <f t="shared" ca="1" si="11"/>
        <v>1.7449108392944135</v>
      </c>
      <c r="S25">
        <f t="shared" si="12"/>
        <v>-1000</v>
      </c>
      <c r="T25">
        <f t="shared" ca="1" si="13"/>
        <v>10</v>
      </c>
      <c r="U25" t="str">
        <f t="shared" si="14"/>
        <v>101804.SZ</v>
      </c>
      <c r="V25">
        <f t="shared" ca="1" si="15"/>
        <v>-1.3354627777280192E-2</v>
      </c>
      <c r="W25">
        <f t="shared" ca="1" si="16"/>
        <v>102.24131836811878</v>
      </c>
      <c r="X25">
        <f t="shared" ca="1" si="17"/>
        <v>1.7449108392944135</v>
      </c>
      <c r="Y25">
        <f t="shared" ca="1" si="18"/>
        <v>2.9199439999999868</v>
      </c>
    </row>
    <row r="26" spans="1:25" x14ac:dyDescent="0.15">
      <c r="A26" s="1" t="s">
        <v>119</v>
      </c>
      <c r="B26" s="5">
        <v>1.0456000000000001</v>
      </c>
      <c r="C26" t="str">
        <f>[1]!b_info_carrydate(A26)</f>
        <v>2018-05-17</v>
      </c>
      <c r="D26" t="str">
        <f>[1]!b_info_maturitydate(A26)</f>
        <v>2028-05-17</v>
      </c>
      <c r="E26" s="6">
        <f>[1]!b_info_couponrate(A26)</f>
        <v>3.69</v>
      </c>
      <c r="F26">
        <f>[1]!b_info_interestfrequency(A26)</f>
        <v>2</v>
      </c>
      <c r="G26" s="6">
        <f ca="1">[1]!b_anal_net_cnbd(A26,$B$6,1)</f>
        <v>106.6861</v>
      </c>
      <c r="H26">
        <f ca="1">[1]!b_anal_dirty_cnbd(A26,$B$6,1)</f>
        <v>106.79640000000001</v>
      </c>
      <c r="I26">
        <f t="shared" ca="1" si="3"/>
        <v>7.9726027397260273</v>
      </c>
      <c r="J26">
        <f t="shared" si="4"/>
        <v>8.6301369863013733E-2</v>
      </c>
      <c r="K26">
        <f t="shared" si="5"/>
        <v>0.31845205479452066</v>
      </c>
      <c r="L26">
        <f t="shared" si="6"/>
        <v>5</v>
      </c>
      <c r="M26">
        <f t="shared" ca="1" si="7"/>
        <v>4</v>
      </c>
      <c r="N26">
        <f t="shared" ca="1" si="8"/>
        <v>1.845</v>
      </c>
      <c r="O26">
        <f t="shared" ca="1" si="9"/>
        <v>1.4830559999999764</v>
      </c>
      <c r="P26">
        <f t="shared" ca="1" si="2"/>
        <v>9.9134008693550022E-3</v>
      </c>
      <c r="Q26">
        <f t="shared" ca="1" si="10"/>
        <v>1.1166033826984425</v>
      </c>
      <c r="R26">
        <f t="shared" ca="1" si="11"/>
        <v>0.36645261730153389</v>
      </c>
      <c r="S26">
        <f t="shared" si="12"/>
        <v>-1000</v>
      </c>
      <c r="T26">
        <f t="shared" ca="1" si="13"/>
        <v>10</v>
      </c>
      <c r="U26" t="str">
        <f t="shared" si="14"/>
        <v>101811.SZ</v>
      </c>
      <c r="V26">
        <f t="shared" ca="1" si="15"/>
        <v>9.9134008693550022E-3</v>
      </c>
      <c r="W26">
        <f t="shared" ca="1" si="16"/>
        <v>100.92425769961312</v>
      </c>
      <c r="X26">
        <f t="shared" ca="1" si="17"/>
        <v>0.36645261730153389</v>
      </c>
      <c r="Y26">
        <f t="shared" ca="1" si="18"/>
        <v>1.4830559999999764</v>
      </c>
    </row>
    <row r="27" spans="1:25" x14ac:dyDescent="0.15">
      <c r="A27" s="1" t="s">
        <v>120</v>
      </c>
      <c r="B27" s="5">
        <v>1.0367</v>
      </c>
      <c r="C27" t="str">
        <f>[1]!b_info_carrydate(A27)</f>
        <v>2018-08-16</v>
      </c>
      <c r="D27" t="str">
        <f>[1]!b_info_maturitydate(A27)</f>
        <v>2028-08-16</v>
      </c>
      <c r="E27" s="6">
        <f>[1]!b_info_couponrate(A27)</f>
        <v>3.54</v>
      </c>
      <c r="F27">
        <f>[1]!b_info_interestfrequency(A27)</f>
        <v>2</v>
      </c>
      <c r="G27" s="6">
        <f ca="1">[1]!b_anal_net_cnbd(A27,$B$6,1)</f>
        <v>105.7734</v>
      </c>
      <c r="H27">
        <f ca="1">[1]!b_anal_dirty_cnbd(A27,$B$6,1)</f>
        <v>106.7653</v>
      </c>
      <c r="I27">
        <f t="shared" ca="1" si="3"/>
        <v>8.2219178082191782</v>
      </c>
      <c r="J27">
        <f t="shared" si="4"/>
        <v>0.33698630136986285</v>
      </c>
      <c r="K27">
        <f t="shared" si="5"/>
        <v>1.1929315068493145</v>
      </c>
      <c r="L27">
        <f t="shared" si="6"/>
        <v>4</v>
      </c>
      <c r="M27">
        <f t="shared" ca="1" si="7"/>
        <v>3</v>
      </c>
      <c r="N27">
        <f t="shared" ca="1" si="8"/>
        <v>1.77</v>
      </c>
      <c r="O27">
        <f t="shared" ca="1" si="9"/>
        <v>1.4658294999999839</v>
      </c>
      <c r="P27">
        <f t="shared" ca="1" si="2"/>
        <v>8.7812850908567872E-3</v>
      </c>
      <c r="Q27">
        <f t="shared" ca="1" si="10"/>
        <v>1.034675236967536</v>
      </c>
      <c r="R27">
        <f t="shared" ca="1" si="11"/>
        <v>0.43115426303244786</v>
      </c>
      <c r="S27">
        <f t="shared" si="12"/>
        <v>-1000</v>
      </c>
      <c r="T27">
        <f t="shared" ca="1" si="13"/>
        <v>10</v>
      </c>
      <c r="U27" t="str">
        <f t="shared" si="14"/>
        <v>101819.SZ</v>
      </c>
      <c r="V27">
        <f t="shared" ca="1" si="15"/>
        <v>8.7812850908567872E-3</v>
      </c>
      <c r="W27">
        <f t="shared" ca="1" si="16"/>
        <v>100.98986989611305</v>
      </c>
      <c r="X27">
        <f t="shared" ca="1" si="17"/>
        <v>0.43115426303244786</v>
      </c>
      <c r="Y27">
        <f t="shared" ca="1" si="18"/>
        <v>1.4658294999999839</v>
      </c>
    </row>
    <row r="28" spans="1:25" x14ac:dyDescent="0.15">
      <c r="A28" s="1" t="s">
        <v>104</v>
      </c>
      <c r="B28" s="5">
        <v>1.0175000000000001</v>
      </c>
      <c r="C28" t="str">
        <f>[1]!b_info_carrydate(A28)</f>
        <v>2018-11-22</v>
      </c>
      <c r="D28" t="str">
        <f>[1]!b_info_maturitydate(A28)</f>
        <v>2028-11-22</v>
      </c>
      <c r="E28" s="6">
        <f>[1]!b_info_couponrate(A28)</f>
        <v>3.25</v>
      </c>
      <c r="F28">
        <f>[1]!b_info_interestfrequency(A28)</f>
        <v>2</v>
      </c>
      <c r="G28" s="6">
        <f ca="1">[1]!b_anal_net_cnbd(A28,$B$6,1)</f>
        <v>103.7214</v>
      </c>
      <c r="H28">
        <f ca="1">[1]!b_anal_dirty_cnbd(A28,$B$6,1)</f>
        <v>103.7744</v>
      </c>
      <c r="I28">
        <f t="shared" ca="1" si="3"/>
        <v>8.4904109589041088</v>
      </c>
      <c r="J28">
        <f t="shared" si="4"/>
        <v>6.8493150684931337E-2</v>
      </c>
      <c r="K28">
        <f t="shared" si="5"/>
        <v>0.22260273972602684</v>
      </c>
      <c r="L28">
        <f t="shared" si="6"/>
        <v>4</v>
      </c>
      <c r="M28">
        <f t="shared" ca="1" si="7"/>
        <v>3</v>
      </c>
      <c r="N28">
        <f t="shared" ca="1" si="8"/>
        <v>1.625</v>
      </c>
      <c r="O28">
        <f t="shared" ca="1" si="9"/>
        <v>1.3456374999999809</v>
      </c>
      <c r="P28">
        <f t="shared" ca="1" si="2"/>
        <v>8.0212077848723657E-3</v>
      </c>
      <c r="Q28">
        <f t="shared" ca="1" si="10"/>
        <v>0.9011250242822294</v>
      </c>
      <c r="R28">
        <f t="shared" ca="1" si="11"/>
        <v>0.44451247571775154</v>
      </c>
      <c r="S28">
        <f t="shared" si="12"/>
        <v>-1000</v>
      </c>
      <c r="T28">
        <f t="shared" ca="1" si="13"/>
        <v>10</v>
      </c>
      <c r="U28" t="str">
        <f t="shared" si="14"/>
        <v>101827.SZ</v>
      </c>
      <c r="V28">
        <f t="shared" ca="1" si="15"/>
        <v>8.0212077848723657E-3</v>
      </c>
      <c r="W28">
        <f t="shared" ca="1" si="16"/>
        <v>101.02840257098448</v>
      </c>
      <c r="X28">
        <f t="shared" ca="1" si="17"/>
        <v>0.44451247571775154</v>
      </c>
      <c r="Y28">
        <f t="shared" ca="1" si="18"/>
        <v>1.3456374999999809</v>
      </c>
    </row>
    <row r="29" spans="1:25" x14ac:dyDescent="0.15">
      <c r="A29" s="1" t="s">
        <v>85</v>
      </c>
      <c r="B29" s="5">
        <v>1.0214000000000001</v>
      </c>
      <c r="C29" t="str">
        <f>[1]!b_info_carrydate(A29)</f>
        <v>2019-05-23</v>
      </c>
      <c r="D29" t="str">
        <f>[1]!b_info_maturitydate(A29)</f>
        <v>2029-05-23</v>
      </c>
      <c r="E29" s="6">
        <f>[1]!b_info_couponrate(A29)</f>
        <v>3.29</v>
      </c>
      <c r="F29">
        <f>[1]!b_info_interestfrequency(A29)</f>
        <v>2</v>
      </c>
      <c r="G29" s="6">
        <f ca="1">[1]!b_anal_net_cnbd(A29,$B$6,1)</f>
        <v>104.1109</v>
      </c>
      <c r="H29">
        <f ca="1">[1]!b_anal_dirty_cnbd(A29,$B$6,1)</f>
        <v>104.15560000000001</v>
      </c>
      <c r="I29">
        <f t="shared" ca="1" si="3"/>
        <v>8.9890410958904106</v>
      </c>
      <c r="J29">
        <f t="shared" si="4"/>
        <v>6.9863013698630239E-2</v>
      </c>
      <c r="K29">
        <f t="shared" si="5"/>
        <v>0.22984931506849349</v>
      </c>
      <c r="L29">
        <f t="shared" si="6"/>
        <v>3</v>
      </c>
      <c r="M29">
        <f t="shared" ca="1" si="7"/>
        <v>2</v>
      </c>
      <c r="N29">
        <f t="shared" ca="1" si="8"/>
        <v>1.645</v>
      </c>
      <c r="O29">
        <f t="shared" ca="1" si="9"/>
        <v>1.3427389999999804</v>
      </c>
      <c r="P29">
        <f t="shared" ca="1" si="2"/>
        <v>8.6773838510361152E-3</v>
      </c>
      <c r="Q29">
        <f t="shared" ca="1" si="10"/>
        <v>0.91981139530868827</v>
      </c>
      <c r="R29">
        <f t="shared" ca="1" si="11"/>
        <v>0.42292760469129209</v>
      </c>
      <c r="S29">
        <f t="shared" si="12"/>
        <v>-1000</v>
      </c>
      <c r="T29">
        <f t="shared" ca="1" si="13"/>
        <v>10</v>
      </c>
      <c r="U29" t="str">
        <f t="shared" si="14"/>
        <v>101906.SZ</v>
      </c>
      <c r="V29">
        <f t="shared" ca="1" si="15"/>
        <v>8.6773838510361152E-3</v>
      </c>
      <c r="W29">
        <f t="shared" ca="1" si="16"/>
        <v>100.99219497962991</v>
      </c>
      <c r="X29">
        <f t="shared" ca="1" si="17"/>
        <v>0.42292760469129209</v>
      </c>
      <c r="Y29">
        <f t="shared" ca="1" si="18"/>
        <v>1.3427389999999804</v>
      </c>
    </row>
    <row r="30" spans="1:25" x14ac:dyDescent="0.15">
      <c r="A30" s="1" t="s">
        <v>86</v>
      </c>
      <c r="B30" s="5">
        <v>1.0101</v>
      </c>
      <c r="C30" t="str">
        <f>[1]!b_info_carrydate(A30)</f>
        <v>2019-11-21</v>
      </c>
      <c r="D30" t="str">
        <f>[1]!b_info_maturitydate(A30)</f>
        <v>2029-11-21</v>
      </c>
      <c r="E30" s="6">
        <f>[1]!b_info_couponrate(A30)</f>
        <v>3.13</v>
      </c>
      <c r="F30">
        <f>[1]!b_info_interestfrequency(A30)</f>
        <v>2</v>
      </c>
      <c r="G30" s="6">
        <f ca="1">[1]!b_anal_net_cnbd(A30,$B$6,1)</f>
        <v>103.6592</v>
      </c>
      <c r="H30">
        <f ca="1">[1]!b_anal_dirty_cnbd(A30,$B$6,1)</f>
        <v>103.7188</v>
      </c>
      <c r="I30">
        <f t="shared" ca="1" si="3"/>
        <v>9.4876712328767123</v>
      </c>
      <c r="J30">
        <f t="shared" si="4"/>
        <v>7.1232876712328697E-2</v>
      </c>
      <c r="K30">
        <f t="shared" si="5"/>
        <v>0.22295890410958882</v>
      </c>
      <c r="L30">
        <f t="shared" si="6"/>
        <v>2</v>
      </c>
      <c r="M30">
        <f t="shared" ca="1" si="7"/>
        <v>1</v>
      </c>
      <c r="N30">
        <f t="shared" ca="1" si="8"/>
        <v>1.5649999999999999</v>
      </c>
      <c r="O30">
        <f t="shared" ca="1" si="9"/>
        <v>2.0279884999999922</v>
      </c>
      <c r="P30">
        <f t="shared" ca="1" si="2"/>
        <v>-5.3529483239976531E-3</v>
      </c>
      <c r="Q30">
        <f t="shared" ca="1" si="10"/>
        <v>0.83584292152373796</v>
      </c>
      <c r="R30">
        <f t="shared" ca="1" si="11"/>
        <v>1.1921455784762542</v>
      </c>
      <c r="S30">
        <f t="shared" si="12"/>
        <v>-1000</v>
      </c>
      <c r="T30">
        <f t="shared" ca="1" si="13"/>
        <v>10</v>
      </c>
      <c r="U30" t="str">
        <f t="shared" si="14"/>
        <v>101915.SZ</v>
      </c>
      <c r="V30">
        <f t="shared" ca="1" si="15"/>
        <v>-5.3529483239976531E-3</v>
      </c>
      <c r="W30">
        <f t="shared" ca="1" si="16"/>
        <v>101.77257787247558</v>
      </c>
      <c r="X30">
        <f t="shared" ca="1" si="17"/>
        <v>1.1921455784762542</v>
      </c>
      <c r="Y30">
        <f t="shared" ca="1" si="18"/>
        <v>2.0279884999999922</v>
      </c>
    </row>
    <row r="31" spans="1:25" x14ac:dyDescent="0.15">
      <c r="A31" s="1" t="s">
        <v>105</v>
      </c>
      <c r="B31" s="5">
        <v>0.97389999999999999</v>
      </c>
      <c r="C31" t="str">
        <f>[1]!b_info_carrydate(A31)</f>
        <v>2020-05-21</v>
      </c>
      <c r="D31" t="str">
        <f>[1]!b_info_maturitydate(A31)</f>
        <v>2030-05-21</v>
      </c>
      <c r="E31" s="6">
        <f>[1]!b_info_couponrate(A31)</f>
        <v>2.68</v>
      </c>
      <c r="F31">
        <f>[1]!b_info_interestfrequency(A31)</f>
        <v>2</v>
      </c>
      <c r="G31" s="6">
        <f ca="1">[1]!b_anal_net_cnbd(A31,$B$6,1)</f>
        <v>99.652100000000004</v>
      </c>
      <c r="H31">
        <f ca="1">[1]!b_anal_dirty_cnbd(A31,$B$6,1)</f>
        <v>99.703100000000006</v>
      </c>
      <c r="I31">
        <f t="shared" ca="1" si="3"/>
        <v>9.9835616438356158</v>
      </c>
      <c r="J31">
        <f t="shared" si="4"/>
        <v>7.2602739726027377E-2</v>
      </c>
      <c r="K31">
        <f t="shared" si="5"/>
        <v>0.19457534246575339</v>
      </c>
      <c r="L31">
        <f t="shared" si="6"/>
        <v>1</v>
      </c>
      <c r="M31">
        <f t="shared" ca="1" si="7"/>
        <v>0</v>
      </c>
      <c r="N31">
        <f t="shared" ca="1" si="8"/>
        <v>1.34</v>
      </c>
      <c r="O31">
        <f t="shared" ca="1" si="9"/>
        <v>1.6631514999999979</v>
      </c>
      <c r="P31">
        <f t="shared" ca="1" si="2"/>
        <v>-3.3318031609414372E-3</v>
      </c>
      <c r="Q31">
        <f t="shared" ca="1" si="10"/>
        <v>0.62330871844623748</v>
      </c>
      <c r="R31">
        <f t="shared" ca="1" si="11"/>
        <v>1.0398427815537605</v>
      </c>
      <c r="S31">
        <f t="shared" si="12"/>
        <v>-1000</v>
      </c>
      <c r="T31">
        <f t="shared" ca="1" si="13"/>
        <v>10</v>
      </c>
      <c r="U31" t="str">
        <f t="shared" si="14"/>
        <v>102006.SZ</v>
      </c>
      <c r="V31">
        <f t="shared" ca="1" si="15"/>
        <v>-3.3318031609414372E-3</v>
      </c>
      <c r="W31">
        <f t="shared" ca="1" si="16"/>
        <v>101.65919917243882</v>
      </c>
      <c r="X31">
        <f t="shared" ca="1" si="17"/>
        <v>1.0398427815537605</v>
      </c>
      <c r="Y31">
        <f t="shared" ca="1" si="18"/>
        <v>1.6631514999999979</v>
      </c>
    </row>
    <row r="32" spans="1:25" x14ac:dyDescent="0.15">
      <c r="A32" s="1" t="s">
        <v>123</v>
      </c>
      <c r="B32" s="5">
        <v>1.0354000000000001</v>
      </c>
      <c r="C32" t="str">
        <f>[1]!b_info_carrydate(A32)</f>
        <v>2017-08-03</v>
      </c>
      <c r="D32" t="str">
        <f>[1]!b_info_maturitydate(A32)</f>
        <v>2027-08-03</v>
      </c>
      <c r="E32" s="6">
        <f>[1]!b_info_couponrate(A32)</f>
        <v>3.59</v>
      </c>
      <c r="F32">
        <f>[1]!b_info_interestfrequency(A32)</f>
        <v>2</v>
      </c>
      <c r="G32" s="6">
        <f ca="1">[1]!b_anal_net_cnbd(A32,$B$6,1)</f>
        <v>106.71469999999999</v>
      </c>
      <c r="H32">
        <f ca="1">[1]!b_anal_dirty_cnbd(A32,$B$6,1)</f>
        <v>107.849</v>
      </c>
      <c r="I32">
        <f t="shared" ca="1" si="3"/>
        <v>7.183561643835616</v>
      </c>
      <c r="J32">
        <f t="shared" si="4"/>
        <v>0.3726027397260272</v>
      </c>
      <c r="K32">
        <f t="shared" si="5"/>
        <v>1.3376438356164375</v>
      </c>
      <c r="L32">
        <f t="shared" si="6"/>
        <v>6</v>
      </c>
      <c r="M32">
        <f t="shared" ca="1" si="7"/>
        <v>5</v>
      </c>
      <c r="N32">
        <f t="shared" ca="1" si="8"/>
        <v>1.7949999999999999</v>
      </c>
      <c r="O32">
        <f t="shared" ca="1" si="9"/>
        <v>2.537928999999977</v>
      </c>
      <c r="P32">
        <f t="shared" ca="1" si="2"/>
        <v>-9.2852973485204431E-3</v>
      </c>
      <c r="Q32">
        <f t="shared" ca="1" si="10"/>
        <v>1.052885958716457</v>
      </c>
      <c r="R32">
        <f t="shared" ca="1" si="11"/>
        <v>1.48504304128352</v>
      </c>
      <c r="S32">
        <f t="shared" ca="1" si="12"/>
        <v>-9.2852973485204431E-3</v>
      </c>
      <c r="T32">
        <f t="shared" ca="1" si="13"/>
        <v>7</v>
      </c>
      <c r="U32" t="str">
        <f t="shared" si="14"/>
        <v>170018.IB</v>
      </c>
      <c r="V32">
        <f t="shared" ca="1" si="15"/>
        <v>-9.2852973485204431E-3</v>
      </c>
      <c r="W32">
        <f t="shared" ca="1" si="16"/>
        <v>102.00811140854962</v>
      </c>
      <c r="X32">
        <f t="shared" ca="1" si="17"/>
        <v>1.48504304128352</v>
      </c>
      <c r="Y32">
        <f t="shared" ca="1" si="18"/>
        <v>2.537928999999977</v>
      </c>
    </row>
    <row r="33" spans="1:25" x14ac:dyDescent="0.15">
      <c r="A33" s="1" t="s">
        <v>42</v>
      </c>
      <c r="B33" s="5">
        <v>1.0508999999999999</v>
      </c>
      <c r="C33" t="str">
        <f>[1]!b_info_carrydate(A33)</f>
        <v>2017-11-02</v>
      </c>
      <c r="D33" t="str">
        <f>[1]!b_info_maturitydate(A33)</f>
        <v>2027-11-02</v>
      </c>
      <c r="E33" s="6">
        <f>[1]!b_info_couponrate(A33)</f>
        <v>3.82</v>
      </c>
      <c r="F33">
        <f>[1]!b_info_interestfrequency(A33)</f>
        <v>2</v>
      </c>
      <c r="G33" s="6">
        <f ca="1">[1]!b_anal_net_cnbd(A33,$B$6,1)</f>
        <v>108.68640000000001</v>
      </c>
      <c r="H33">
        <f ca="1">[1]!b_anal_dirty_cnbd(A33,$B$6,1)</f>
        <v>108.9563</v>
      </c>
      <c r="I33">
        <f t="shared" ca="1" si="3"/>
        <v>7.4328767123287669</v>
      </c>
      <c r="J33">
        <f t="shared" si="4"/>
        <v>0.12328767123287676</v>
      </c>
      <c r="K33">
        <f t="shared" si="5"/>
        <v>0.47095890410958918</v>
      </c>
      <c r="L33">
        <f t="shared" si="6"/>
        <v>6</v>
      </c>
      <c r="M33">
        <f t="shared" ca="1" si="7"/>
        <v>5</v>
      </c>
      <c r="N33">
        <f t="shared" ca="1" si="8"/>
        <v>1.91</v>
      </c>
      <c r="O33">
        <f t="shared" ca="1" si="9"/>
        <v>2.9500965000000008</v>
      </c>
      <c r="P33">
        <f t="shared" ca="1" si="2"/>
        <v>-1.4304498263835178E-2</v>
      </c>
      <c r="Q33">
        <f t="shared" ca="1" si="10"/>
        <v>1.1695267599549632</v>
      </c>
      <c r="R33">
        <f t="shared" ca="1" si="11"/>
        <v>1.7805697400450375</v>
      </c>
      <c r="S33">
        <f t="shared" ca="1" si="12"/>
        <v>-1.4304498263835178E-2</v>
      </c>
      <c r="T33">
        <f t="shared" ca="1" si="13"/>
        <v>9</v>
      </c>
      <c r="U33" t="str">
        <f t="shared" si="14"/>
        <v>170025.IB</v>
      </c>
      <c r="V33">
        <f t="shared" ca="1" si="15"/>
        <v>-1.4304498263835178E-2</v>
      </c>
      <c r="W33">
        <f t="shared" ca="1" si="16"/>
        <v>102.28055093506919</v>
      </c>
      <c r="X33">
        <f t="shared" ca="1" si="17"/>
        <v>1.7805697400450375</v>
      </c>
      <c r="Y33">
        <f t="shared" ca="1" si="18"/>
        <v>2.9500965000000008</v>
      </c>
    </row>
    <row r="34" spans="1:25" x14ac:dyDescent="0.15">
      <c r="A34" s="1" t="s">
        <v>107</v>
      </c>
      <c r="B34" s="5">
        <v>1.0544</v>
      </c>
      <c r="C34" t="str">
        <f>[1]!b_info_carrydate(A34)</f>
        <v>2018-02-01</v>
      </c>
      <c r="D34" t="str">
        <f>[1]!b_info_maturitydate(A34)</f>
        <v>2028-02-01</v>
      </c>
      <c r="E34" s="6">
        <f>[1]!b_info_couponrate(A34)</f>
        <v>3.85</v>
      </c>
      <c r="F34">
        <f>[1]!b_info_interestfrequency(A34)</f>
        <v>2</v>
      </c>
      <c r="G34" s="6">
        <f ca="1">[1]!b_anal_net_cnbd(A34,$B$6,1)</f>
        <v>109.00839999999999</v>
      </c>
      <c r="H34">
        <f ca="1">[1]!b_anal_dirty_cnbd(A34,$B$6,1)</f>
        <v>110.24590000000001</v>
      </c>
      <c r="I34">
        <f t="shared" ca="1" si="3"/>
        <v>7.6821917808219178</v>
      </c>
      <c r="J34">
        <f t="shared" si="4"/>
        <v>0.37397260273972588</v>
      </c>
      <c r="K34">
        <f t="shared" si="5"/>
        <v>1.4397945205479448</v>
      </c>
      <c r="L34">
        <f t="shared" si="6"/>
        <v>5</v>
      </c>
      <c r="M34">
        <f t="shared" ca="1" si="7"/>
        <v>4</v>
      </c>
      <c r="N34">
        <f t="shared" ca="1" si="8"/>
        <v>1.925</v>
      </c>
      <c r="O34">
        <f t="shared" ca="1" si="9"/>
        <v>2.9199439999999868</v>
      </c>
      <c r="P34">
        <f t="shared" ca="1" si="2"/>
        <v>-1.3354627777280192E-2</v>
      </c>
      <c r="Q34">
        <f t="shared" ca="1" si="10"/>
        <v>1.1750331607055733</v>
      </c>
      <c r="R34">
        <f t="shared" ca="1" si="11"/>
        <v>1.7449108392944135</v>
      </c>
      <c r="S34">
        <f t="shared" ca="1" si="12"/>
        <v>-1.3354627777280192E-2</v>
      </c>
      <c r="T34">
        <f t="shared" ca="1" si="13"/>
        <v>8</v>
      </c>
      <c r="U34" t="str">
        <f t="shared" si="14"/>
        <v>180004.IB</v>
      </c>
      <c r="V34">
        <f t="shared" ca="1" si="15"/>
        <v>-1.3354627777280192E-2</v>
      </c>
      <c r="W34">
        <f t="shared" ca="1" si="16"/>
        <v>102.24131836811878</v>
      </c>
      <c r="X34">
        <f t="shared" ca="1" si="17"/>
        <v>1.7449108392944135</v>
      </c>
      <c r="Y34">
        <f t="shared" ca="1" si="18"/>
        <v>2.9199439999999868</v>
      </c>
    </row>
    <row r="35" spans="1:25" x14ac:dyDescent="0.15">
      <c r="A35" s="1" t="s">
        <v>124</v>
      </c>
      <c r="B35" s="5">
        <v>1.0456000000000001</v>
      </c>
      <c r="C35" t="str">
        <f>[1]!b_info_carrydate(A35)</f>
        <v>2018-05-17</v>
      </c>
      <c r="D35" t="str">
        <f>[1]!b_info_maturitydate(A35)</f>
        <v>2028-05-17</v>
      </c>
      <c r="E35" s="6">
        <f>[1]!b_info_couponrate(A35)</f>
        <v>3.69</v>
      </c>
      <c r="F35">
        <f>[1]!b_info_interestfrequency(A35)</f>
        <v>2</v>
      </c>
      <c r="G35" s="6">
        <f ca="1">[1]!b_anal_net_cnbd(A35,$B$6,1)</f>
        <v>106.6861</v>
      </c>
      <c r="H35">
        <f ca="1">[1]!b_anal_dirty_cnbd(A35,$B$6,1)</f>
        <v>106.79640000000001</v>
      </c>
      <c r="I35">
        <f t="shared" ca="1" si="3"/>
        <v>7.9726027397260273</v>
      </c>
      <c r="J35">
        <f t="shared" si="4"/>
        <v>8.6301369863013733E-2</v>
      </c>
      <c r="K35">
        <f t="shared" si="5"/>
        <v>0.31845205479452066</v>
      </c>
      <c r="L35">
        <f t="shared" si="6"/>
        <v>5</v>
      </c>
      <c r="M35">
        <f t="shared" ca="1" si="7"/>
        <v>4</v>
      </c>
      <c r="N35">
        <f t="shared" ca="1" si="8"/>
        <v>1.845</v>
      </c>
      <c r="O35">
        <f t="shared" ca="1" si="9"/>
        <v>1.4830559999999764</v>
      </c>
      <c r="P35">
        <f t="shared" ca="1" si="2"/>
        <v>9.9134008693550022E-3</v>
      </c>
      <c r="Q35">
        <f t="shared" ca="1" si="10"/>
        <v>1.1166033826984425</v>
      </c>
      <c r="R35">
        <f t="shared" ca="1" si="11"/>
        <v>0.36645261730153389</v>
      </c>
      <c r="S35">
        <f t="shared" ca="1" si="12"/>
        <v>9.9134008693550022E-3</v>
      </c>
      <c r="T35">
        <f t="shared" ca="1" si="13"/>
        <v>1</v>
      </c>
      <c r="U35" t="str">
        <f t="shared" si="14"/>
        <v>180011.IB</v>
      </c>
      <c r="V35">
        <f t="shared" ca="1" si="15"/>
        <v>9.9134008693550022E-3</v>
      </c>
      <c r="W35">
        <f t="shared" ca="1" si="16"/>
        <v>100.92425769961312</v>
      </c>
      <c r="X35">
        <f t="shared" ca="1" si="17"/>
        <v>0.36645261730153389</v>
      </c>
      <c r="Y35">
        <f t="shared" ca="1" si="18"/>
        <v>1.4830559999999764</v>
      </c>
    </row>
    <row r="36" spans="1:25" x14ac:dyDescent="0.15">
      <c r="A36" s="1" t="s">
        <v>108</v>
      </c>
      <c r="B36" s="5">
        <v>1.0367</v>
      </c>
      <c r="C36" t="str">
        <f>[1]!b_info_carrydate(A36)</f>
        <v>2018-08-16</v>
      </c>
      <c r="D36" t="str">
        <f>[1]!b_info_maturitydate(A36)</f>
        <v>2028-08-16</v>
      </c>
      <c r="E36" s="6">
        <f>[1]!b_info_couponrate(A36)</f>
        <v>3.54</v>
      </c>
      <c r="F36">
        <f>[1]!b_info_interestfrequency(A36)</f>
        <v>2</v>
      </c>
      <c r="G36" s="6">
        <f ca="1">[1]!b_anal_net_cnbd(A36,$B$6,1)</f>
        <v>105.7734</v>
      </c>
      <c r="H36">
        <f ca="1">[1]!b_anal_dirty_cnbd(A36,$B$6,1)</f>
        <v>106.7653</v>
      </c>
      <c r="I36">
        <f t="shared" ca="1" si="3"/>
        <v>8.2219178082191782</v>
      </c>
      <c r="J36">
        <f t="shared" si="4"/>
        <v>0.33698630136986285</v>
      </c>
      <c r="K36">
        <f t="shared" si="5"/>
        <v>1.1929315068493145</v>
      </c>
      <c r="L36">
        <f t="shared" si="6"/>
        <v>4</v>
      </c>
      <c r="M36">
        <f t="shared" ca="1" si="7"/>
        <v>3</v>
      </c>
      <c r="N36">
        <f t="shared" ca="1" si="8"/>
        <v>1.77</v>
      </c>
      <c r="O36">
        <f t="shared" ca="1" si="9"/>
        <v>1.4658294999999839</v>
      </c>
      <c r="P36">
        <f t="shared" ca="1" si="2"/>
        <v>8.7812850908567872E-3</v>
      </c>
      <c r="Q36">
        <f t="shared" ca="1" si="10"/>
        <v>1.034675236967536</v>
      </c>
      <c r="R36">
        <f t="shared" ca="1" si="11"/>
        <v>0.43115426303244786</v>
      </c>
      <c r="S36">
        <f t="shared" ca="1" si="12"/>
        <v>8.7812850908567872E-3</v>
      </c>
      <c r="T36">
        <f t="shared" ca="1" si="13"/>
        <v>2</v>
      </c>
      <c r="U36" t="str">
        <f t="shared" si="14"/>
        <v>180019.IB</v>
      </c>
      <c r="V36">
        <f t="shared" ca="1" si="15"/>
        <v>8.7812850908567872E-3</v>
      </c>
      <c r="W36">
        <f t="shared" ca="1" si="16"/>
        <v>100.98986989611305</v>
      </c>
      <c r="X36">
        <f t="shared" ca="1" si="17"/>
        <v>0.43115426303244786</v>
      </c>
      <c r="Y36">
        <f t="shared" ca="1" si="18"/>
        <v>1.4658294999999839</v>
      </c>
    </row>
    <row r="37" spans="1:25" x14ac:dyDescent="0.15">
      <c r="A37" s="1" t="s">
        <v>125</v>
      </c>
      <c r="B37" s="5">
        <v>1.0175000000000001</v>
      </c>
      <c r="C37" t="str">
        <f>[1]!b_info_carrydate(A37)</f>
        <v>2018-11-22</v>
      </c>
      <c r="D37" t="str">
        <f>[1]!b_info_maturitydate(A37)</f>
        <v>2028-11-22</v>
      </c>
      <c r="E37" s="6">
        <f>[1]!b_info_couponrate(A37)</f>
        <v>3.25</v>
      </c>
      <c r="F37">
        <f>[1]!b_info_interestfrequency(A37)</f>
        <v>2</v>
      </c>
      <c r="G37" s="6">
        <f ca="1">[1]!b_anal_net_cnbd(A37,$B$6,1)</f>
        <v>103.7214</v>
      </c>
      <c r="H37">
        <f ca="1">[1]!b_anal_dirty_cnbd(A37,$B$6,1)</f>
        <v>103.7744</v>
      </c>
      <c r="I37">
        <f t="shared" ca="1" si="3"/>
        <v>8.4904109589041088</v>
      </c>
      <c r="J37">
        <f t="shared" si="4"/>
        <v>6.8493150684931337E-2</v>
      </c>
      <c r="K37">
        <f t="shared" si="5"/>
        <v>0.22260273972602684</v>
      </c>
      <c r="L37">
        <f t="shared" si="6"/>
        <v>4</v>
      </c>
      <c r="M37">
        <f t="shared" ca="1" si="7"/>
        <v>3</v>
      </c>
      <c r="N37">
        <f t="shared" ca="1" si="8"/>
        <v>1.625</v>
      </c>
      <c r="O37">
        <f t="shared" ca="1" si="9"/>
        <v>1.3456374999999809</v>
      </c>
      <c r="P37">
        <f t="shared" ca="1" si="2"/>
        <v>8.0212077848723657E-3</v>
      </c>
      <c r="Q37">
        <f t="shared" ca="1" si="10"/>
        <v>0.9011250242822294</v>
      </c>
      <c r="R37">
        <f t="shared" ca="1" si="11"/>
        <v>0.44451247571775154</v>
      </c>
      <c r="S37">
        <f t="shared" ca="1" si="12"/>
        <v>8.0212077848723657E-3</v>
      </c>
      <c r="T37">
        <f t="shared" ca="1" si="13"/>
        <v>4</v>
      </c>
      <c r="U37" t="str">
        <f t="shared" si="14"/>
        <v>180027.IB</v>
      </c>
      <c r="V37">
        <f t="shared" ca="1" si="15"/>
        <v>8.0212077848723657E-3</v>
      </c>
      <c r="W37">
        <f t="shared" ca="1" si="16"/>
        <v>101.02840257098448</v>
      </c>
      <c r="X37">
        <f t="shared" ca="1" si="17"/>
        <v>0.44451247571775154</v>
      </c>
      <c r="Y37">
        <f t="shared" ca="1" si="18"/>
        <v>1.3456374999999809</v>
      </c>
    </row>
    <row r="38" spans="1:25" x14ac:dyDescent="0.15">
      <c r="A38" s="1" t="s">
        <v>126</v>
      </c>
      <c r="B38" s="5">
        <v>1.0214000000000001</v>
      </c>
      <c r="C38" t="str">
        <f>[1]!b_info_carrydate(A38)</f>
        <v>2019-05-23</v>
      </c>
      <c r="D38" t="str">
        <f>[1]!b_info_maturitydate(A38)</f>
        <v>2029-05-23</v>
      </c>
      <c r="E38" s="6">
        <f>[1]!b_info_couponrate(A38)</f>
        <v>3.29</v>
      </c>
      <c r="F38">
        <f>[1]!b_info_interestfrequency(A38)</f>
        <v>2</v>
      </c>
      <c r="G38" s="6">
        <f ca="1">[1]!b_anal_net_cnbd(A38,$B$6,1)</f>
        <v>104.1109</v>
      </c>
      <c r="H38">
        <f ca="1">[1]!b_anal_dirty_cnbd(A38,$B$6,1)</f>
        <v>104.15560000000001</v>
      </c>
      <c r="I38">
        <f t="shared" ca="1" si="3"/>
        <v>8.9890410958904106</v>
      </c>
      <c r="J38">
        <f t="shared" si="4"/>
        <v>6.9863013698630239E-2</v>
      </c>
      <c r="K38">
        <f t="shared" si="5"/>
        <v>0.22984931506849349</v>
      </c>
      <c r="L38">
        <f t="shared" si="6"/>
        <v>3</v>
      </c>
      <c r="M38">
        <f t="shared" ca="1" si="7"/>
        <v>2</v>
      </c>
      <c r="N38">
        <f t="shared" ca="1" si="8"/>
        <v>1.645</v>
      </c>
      <c r="O38">
        <f t="shared" ca="1" si="9"/>
        <v>1.3427389999999804</v>
      </c>
      <c r="P38">
        <f t="shared" ca="1" si="2"/>
        <v>8.6773838510361152E-3</v>
      </c>
      <c r="Q38">
        <f t="shared" ca="1" si="10"/>
        <v>0.91981139530868827</v>
      </c>
      <c r="R38">
        <f t="shared" ca="1" si="11"/>
        <v>0.42292760469129209</v>
      </c>
      <c r="S38">
        <f t="shared" ca="1" si="12"/>
        <v>8.6773838510361152E-3</v>
      </c>
      <c r="T38">
        <f t="shared" ca="1" si="13"/>
        <v>3</v>
      </c>
      <c r="U38" t="str">
        <f t="shared" si="14"/>
        <v>190006.IB</v>
      </c>
      <c r="V38">
        <f t="shared" ca="1" si="15"/>
        <v>8.6773838510361152E-3</v>
      </c>
      <c r="W38">
        <f t="shared" ca="1" si="16"/>
        <v>100.99219497962991</v>
      </c>
      <c r="X38">
        <f t="shared" ca="1" si="17"/>
        <v>0.42292760469129209</v>
      </c>
      <c r="Y38">
        <f t="shared" ca="1" si="18"/>
        <v>1.3427389999999804</v>
      </c>
    </row>
    <row r="39" spans="1:25" x14ac:dyDescent="0.15">
      <c r="A39" s="1" t="s">
        <v>109</v>
      </c>
      <c r="B39" s="5">
        <v>1.0101</v>
      </c>
      <c r="C39" t="str">
        <f>[1]!b_info_carrydate(A39)</f>
        <v>2019-11-21</v>
      </c>
      <c r="D39" t="str">
        <f>[1]!b_info_maturitydate(A39)</f>
        <v>2029-11-21</v>
      </c>
      <c r="E39" s="6">
        <f>[1]!b_info_couponrate(A39)</f>
        <v>3.13</v>
      </c>
      <c r="F39">
        <f>[1]!b_info_interestfrequency(A39)</f>
        <v>2</v>
      </c>
      <c r="G39" s="6">
        <f ca="1">[1]!b_anal_net_cnbd(A39,$B$6,1)</f>
        <v>103.6592</v>
      </c>
      <c r="H39">
        <f ca="1">[1]!b_anal_dirty_cnbd(A39,$B$6,1)</f>
        <v>103.7188</v>
      </c>
      <c r="I39">
        <f t="shared" ca="1" si="3"/>
        <v>9.4876712328767123</v>
      </c>
      <c r="J39">
        <f t="shared" si="4"/>
        <v>7.1232876712328697E-2</v>
      </c>
      <c r="K39">
        <f t="shared" si="5"/>
        <v>0.22295890410958882</v>
      </c>
      <c r="L39">
        <f t="shared" si="6"/>
        <v>2</v>
      </c>
      <c r="M39">
        <f t="shared" ca="1" si="7"/>
        <v>1</v>
      </c>
      <c r="N39">
        <f t="shared" ca="1" si="8"/>
        <v>1.5649999999999999</v>
      </c>
      <c r="O39">
        <f t="shared" ca="1" si="9"/>
        <v>2.0279884999999922</v>
      </c>
      <c r="P39">
        <f t="shared" ca="1" si="2"/>
        <v>-5.3529483239976531E-3</v>
      </c>
      <c r="Q39">
        <f t="shared" ca="1" si="10"/>
        <v>0.83584292152373796</v>
      </c>
      <c r="R39">
        <f t="shared" ca="1" si="11"/>
        <v>1.1921455784762542</v>
      </c>
      <c r="S39">
        <f t="shared" ca="1" si="12"/>
        <v>-5.3529483239976531E-3</v>
      </c>
      <c r="T39">
        <f t="shared" ca="1" si="13"/>
        <v>6</v>
      </c>
      <c r="U39" t="str">
        <f t="shared" si="14"/>
        <v>190015.IB</v>
      </c>
      <c r="V39">
        <f t="shared" ca="1" si="15"/>
        <v>-5.3529483239976531E-3</v>
      </c>
      <c r="W39">
        <f t="shared" ca="1" si="16"/>
        <v>101.77257787247558</v>
      </c>
      <c r="X39">
        <f t="shared" ca="1" si="17"/>
        <v>1.1921455784762542</v>
      </c>
      <c r="Y39">
        <f t="shared" ca="1" si="18"/>
        <v>2.0279884999999922</v>
      </c>
    </row>
    <row r="40" spans="1:25" x14ac:dyDescent="0.15">
      <c r="A40" s="1" t="s">
        <v>127</v>
      </c>
      <c r="B40" s="5">
        <v>0.97389999999999999</v>
      </c>
      <c r="C40" t="str">
        <f>[1]!b_info_carrydate(A40)</f>
        <v>2020-05-21</v>
      </c>
      <c r="D40" t="str">
        <f>[1]!b_info_maturitydate(A40)</f>
        <v>2030-05-21</v>
      </c>
      <c r="E40" s="6">
        <f>[1]!b_info_couponrate(A40)</f>
        <v>2.68</v>
      </c>
      <c r="F40">
        <f>[1]!b_info_interestfrequency(A40)</f>
        <v>2</v>
      </c>
      <c r="G40" s="6">
        <f ca="1">[1]!b_anal_net_cnbd(A40,$B$6,1)</f>
        <v>99.652100000000004</v>
      </c>
      <c r="H40">
        <f ca="1">[1]!b_anal_dirty_cnbd(A40,$B$6,1)</f>
        <v>99.703100000000006</v>
      </c>
      <c r="I40">
        <f t="shared" ca="1" si="3"/>
        <v>9.9835616438356158</v>
      </c>
      <c r="J40">
        <f t="shared" si="4"/>
        <v>7.2602739726027377E-2</v>
      </c>
      <c r="K40">
        <f t="shared" si="5"/>
        <v>0.19457534246575339</v>
      </c>
      <c r="L40">
        <f t="shared" si="6"/>
        <v>1</v>
      </c>
      <c r="M40">
        <f t="shared" ca="1" si="7"/>
        <v>0</v>
      </c>
      <c r="N40">
        <f t="shared" ca="1" si="8"/>
        <v>1.34</v>
      </c>
      <c r="O40">
        <f t="shared" ca="1" si="9"/>
        <v>1.6631514999999979</v>
      </c>
      <c r="P40">
        <f t="shared" ca="1" si="2"/>
        <v>-3.3318031609414372E-3</v>
      </c>
      <c r="Q40">
        <f t="shared" ca="1" si="10"/>
        <v>0.62330871844623748</v>
      </c>
      <c r="R40">
        <f t="shared" ca="1" si="11"/>
        <v>1.0398427815537605</v>
      </c>
      <c r="S40">
        <f t="shared" ca="1" si="12"/>
        <v>-3.3318031609414372E-3</v>
      </c>
      <c r="T40">
        <f t="shared" ca="1" si="13"/>
        <v>5</v>
      </c>
      <c r="U40" t="str">
        <f t="shared" si="14"/>
        <v>200006.IB</v>
      </c>
      <c r="V40">
        <f t="shared" ca="1" si="15"/>
        <v>-3.3318031609414372E-3</v>
      </c>
      <c r="W40">
        <f t="shared" ca="1" si="16"/>
        <v>101.65919917243882</v>
      </c>
      <c r="X40">
        <f t="shared" ca="1" si="17"/>
        <v>1.0398427815537605</v>
      </c>
      <c r="Y40">
        <f t="shared" ca="1" si="18"/>
        <v>1.6631514999999979</v>
      </c>
    </row>
    <row r="41" spans="1:25" x14ac:dyDescent="0.15">
      <c r="C41">
        <f>[1]!b_info_carrydate(A41)</f>
        <v>0</v>
      </c>
      <c r="D41">
        <f>[1]!b_info_maturitydate(A41)</f>
        <v>0</v>
      </c>
      <c r="E41" s="6">
        <f>[1]!b_info_couponrate(A41)</f>
        <v>0</v>
      </c>
      <c r="F41">
        <f>[1]!b_info_interestfrequency(A41)</f>
        <v>0</v>
      </c>
      <c r="G41" s="6">
        <f ca="1">[1]!b_anal_net_cnbd(A41,$B$6,1)</f>
        <v>0</v>
      </c>
      <c r="H41">
        <f ca="1">[1]!b_anal_dirty_cnbd(A41,$B$6,1)</f>
        <v>0</v>
      </c>
      <c r="I41">
        <f t="shared" ca="1" si="3"/>
        <v>-120.49315068493151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ca="1" si="7"/>
        <v>0</v>
      </c>
      <c r="N41">
        <f t="shared" ca="1" si="8"/>
        <v>0</v>
      </c>
      <c r="O41">
        <f t="shared" ca="1" si="9"/>
        <v>0</v>
      </c>
      <c r="P41">
        <f t="shared" ca="1" si="2"/>
        <v>0</v>
      </c>
      <c r="Q41">
        <f t="shared" ca="1" si="10"/>
        <v>0</v>
      </c>
      <c r="R41">
        <f t="shared" ca="1" si="11"/>
        <v>0</v>
      </c>
      <c r="S41">
        <f t="shared" si="12"/>
        <v>-1000</v>
      </c>
      <c r="T41">
        <f t="shared" ca="1" si="13"/>
        <v>10</v>
      </c>
      <c r="U41">
        <f t="shared" si="14"/>
        <v>0</v>
      </c>
      <c r="V41">
        <f t="shared" ca="1" si="15"/>
        <v>0</v>
      </c>
      <c r="W41">
        <f t="shared" ca="1" si="16"/>
        <v>0</v>
      </c>
      <c r="X41">
        <f t="shared" ca="1" si="17"/>
        <v>0</v>
      </c>
      <c r="Y41">
        <f t="shared" ca="1" si="18"/>
        <v>0</v>
      </c>
    </row>
    <row r="42" spans="1:25" x14ac:dyDescent="0.15">
      <c r="C42">
        <f>[1]!b_info_carrydate(A42)</f>
        <v>0</v>
      </c>
      <c r="D42">
        <f>[1]!b_info_maturitydate(A42)</f>
        <v>0</v>
      </c>
      <c r="E42" s="6">
        <f>[1]!b_info_couponrate(A42)</f>
        <v>0</v>
      </c>
      <c r="F42">
        <f>[1]!b_info_interestfrequency(A42)</f>
        <v>0</v>
      </c>
      <c r="G42" s="6">
        <f ca="1">[1]!b_anal_net_cnbd(A42,$B$6,1)</f>
        <v>0</v>
      </c>
      <c r="H42">
        <f ca="1">[1]!b_anal_dirty_cnbd(A42,$B$6,1)</f>
        <v>0</v>
      </c>
      <c r="I42">
        <f t="shared" ca="1" si="3"/>
        <v>-120.49315068493151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ca="1" si="7"/>
        <v>0</v>
      </c>
      <c r="N42">
        <f t="shared" ca="1" si="8"/>
        <v>0</v>
      </c>
      <c r="O42">
        <f t="shared" ca="1" si="9"/>
        <v>0</v>
      </c>
      <c r="P42">
        <f t="shared" ca="1" si="2"/>
        <v>0</v>
      </c>
      <c r="Q42">
        <f t="shared" ca="1" si="10"/>
        <v>0</v>
      </c>
      <c r="R42">
        <f t="shared" ca="1" si="11"/>
        <v>0</v>
      </c>
      <c r="S42">
        <f t="shared" si="12"/>
        <v>-1000</v>
      </c>
      <c r="T42">
        <f t="shared" ca="1" si="13"/>
        <v>10</v>
      </c>
      <c r="U42">
        <f t="shared" si="14"/>
        <v>0</v>
      </c>
      <c r="V42">
        <f t="shared" ca="1" si="15"/>
        <v>0</v>
      </c>
      <c r="W42">
        <f t="shared" ca="1" si="16"/>
        <v>0</v>
      </c>
      <c r="X42">
        <f t="shared" ca="1" si="17"/>
        <v>0</v>
      </c>
      <c r="Y42">
        <f t="shared" ca="1" si="18"/>
        <v>0</v>
      </c>
    </row>
    <row r="43" spans="1:25" x14ac:dyDescent="0.15">
      <c r="C43">
        <f>[1]!b_info_carrydate(A43)</f>
        <v>0</v>
      </c>
      <c r="D43">
        <f>[1]!b_info_maturitydate(A43)</f>
        <v>0</v>
      </c>
      <c r="E43" s="6">
        <f>[1]!b_info_couponrate(A43)</f>
        <v>0</v>
      </c>
      <c r="F43">
        <f>[1]!b_info_interestfrequency(A43)</f>
        <v>0</v>
      </c>
      <c r="G43" s="6">
        <f ca="1">[1]!b_anal_net_cnbd(A43,$B$6,1)</f>
        <v>0</v>
      </c>
      <c r="H43">
        <f ca="1">[1]!b_anal_dirty_cnbd(A43,$B$6,1)</f>
        <v>0</v>
      </c>
      <c r="I43">
        <f t="shared" ca="1" si="3"/>
        <v>-120.49315068493151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ca="1" si="7"/>
        <v>0</v>
      </c>
      <c r="N43">
        <f t="shared" ca="1" si="8"/>
        <v>0</v>
      </c>
      <c r="O43">
        <f t="shared" ca="1" si="9"/>
        <v>0</v>
      </c>
      <c r="P43">
        <f t="shared" ca="1" si="2"/>
        <v>0</v>
      </c>
      <c r="Q43">
        <f t="shared" ca="1" si="10"/>
        <v>0</v>
      </c>
      <c r="R43">
        <f t="shared" ca="1" si="11"/>
        <v>0</v>
      </c>
      <c r="S43">
        <f t="shared" si="12"/>
        <v>-1000</v>
      </c>
      <c r="T43">
        <f t="shared" ca="1" si="13"/>
        <v>10</v>
      </c>
      <c r="U43">
        <f t="shared" si="14"/>
        <v>0</v>
      </c>
      <c r="V43">
        <f t="shared" ca="1" si="15"/>
        <v>0</v>
      </c>
      <c r="W43">
        <f t="shared" ca="1" si="16"/>
        <v>0</v>
      </c>
      <c r="X43">
        <f t="shared" ca="1" si="17"/>
        <v>0</v>
      </c>
      <c r="Y43">
        <f t="shared" ca="1" si="18"/>
        <v>0</v>
      </c>
    </row>
    <row r="44" spans="1:25" x14ac:dyDescent="0.15">
      <c r="C44">
        <f>[1]!b_info_carrydate(A44)</f>
        <v>0</v>
      </c>
      <c r="D44">
        <f>[1]!b_info_maturitydate(A44)</f>
        <v>0</v>
      </c>
      <c r="E44" s="6">
        <f>[1]!b_info_couponrate(A44)</f>
        <v>0</v>
      </c>
      <c r="F44">
        <f>[1]!b_info_interestfrequency(A44)</f>
        <v>0</v>
      </c>
      <c r="G44" s="6">
        <f ca="1">[1]!b_anal_net_cnbd(A44,$B$6,1)</f>
        <v>0</v>
      </c>
      <c r="H44">
        <f ca="1">[1]!b_anal_dirty_cnbd(A44,$B$6,1)</f>
        <v>0</v>
      </c>
      <c r="I44">
        <f t="shared" ca="1" si="3"/>
        <v>-120.49315068493151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ca="1" si="7"/>
        <v>0</v>
      </c>
      <c r="N44">
        <f t="shared" ca="1" si="8"/>
        <v>0</v>
      </c>
      <c r="O44">
        <f t="shared" ca="1" si="9"/>
        <v>0</v>
      </c>
      <c r="P44">
        <f t="shared" ca="1" si="2"/>
        <v>0</v>
      </c>
      <c r="Q44">
        <f t="shared" ca="1" si="10"/>
        <v>0</v>
      </c>
      <c r="R44">
        <f t="shared" ca="1" si="11"/>
        <v>0</v>
      </c>
      <c r="S44">
        <f t="shared" si="12"/>
        <v>-1000</v>
      </c>
      <c r="T44">
        <f t="shared" ca="1" si="13"/>
        <v>10</v>
      </c>
      <c r="U44">
        <f t="shared" si="14"/>
        <v>0</v>
      </c>
      <c r="V44">
        <f t="shared" ca="1" si="15"/>
        <v>0</v>
      </c>
      <c r="W44">
        <f t="shared" ca="1" si="16"/>
        <v>0</v>
      </c>
      <c r="X44">
        <f t="shared" ca="1" si="17"/>
        <v>0</v>
      </c>
      <c r="Y44">
        <f t="shared" ca="1" si="18"/>
        <v>0</v>
      </c>
    </row>
    <row r="45" spans="1:25" x14ac:dyDescent="0.15">
      <c r="C45">
        <f>[1]!b_info_carrydate(A45)</f>
        <v>0</v>
      </c>
      <c r="D45">
        <f>[1]!b_info_maturitydate(A45)</f>
        <v>0</v>
      </c>
      <c r="E45" s="6">
        <f>[1]!b_info_couponrate(A45)</f>
        <v>0</v>
      </c>
      <c r="F45">
        <f>[1]!b_info_interestfrequency(A45)</f>
        <v>0</v>
      </c>
      <c r="G45" s="6">
        <f ca="1">[1]!b_anal_net_cnbd(A45,$B$6,1)</f>
        <v>0</v>
      </c>
      <c r="H45">
        <f ca="1">[1]!b_anal_dirty_cnbd(A45,$B$6,1)</f>
        <v>0</v>
      </c>
      <c r="I45">
        <f t="shared" ca="1" si="3"/>
        <v>-120.49315068493151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ca="1" si="7"/>
        <v>0</v>
      </c>
      <c r="N45">
        <f t="shared" ca="1" si="8"/>
        <v>0</v>
      </c>
      <c r="O45">
        <f t="shared" ca="1" si="9"/>
        <v>0</v>
      </c>
      <c r="P45">
        <f t="shared" ca="1" si="2"/>
        <v>0</v>
      </c>
      <c r="Q45">
        <f t="shared" ca="1" si="10"/>
        <v>0</v>
      </c>
      <c r="R45">
        <f t="shared" ca="1" si="11"/>
        <v>0</v>
      </c>
      <c r="S45">
        <f t="shared" si="12"/>
        <v>-1000</v>
      </c>
      <c r="T45">
        <f t="shared" ca="1" si="13"/>
        <v>10</v>
      </c>
      <c r="U45">
        <f t="shared" si="14"/>
        <v>0</v>
      </c>
      <c r="V45">
        <f t="shared" ca="1" si="15"/>
        <v>0</v>
      </c>
      <c r="W45">
        <f t="shared" ca="1" si="16"/>
        <v>0</v>
      </c>
      <c r="X45">
        <f t="shared" ca="1" si="17"/>
        <v>0</v>
      </c>
      <c r="Y45">
        <f t="shared" ca="1" si="18"/>
        <v>0</v>
      </c>
    </row>
    <row r="46" spans="1:25" x14ac:dyDescent="0.15">
      <c r="C46">
        <f>[1]!b_info_carrydate(A46)</f>
        <v>0</v>
      </c>
      <c r="D46">
        <f>[1]!b_info_maturitydate(A46)</f>
        <v>0</v>
      </c>
      <c r="E46" s="6">
        <f>[1]!b_info_couponrate(A46)</f>
        <v>0</v>
      </c>
      <c r="F46">
        <f>[1]!b_info_interestfrequency(A46)</f>
        <v>0</v>
      </c>
      <c r="G46" s="6">
        <f ca="1">[1]!b_anal_net_cnbd(A46,$B$6,1)</f>
        <v>0</v>
      </c>
      <c r="H46">
        <f ca="1">[1]!b_anal_dirty_cnbd(A46,$B$6,1)</f>
        <v>0</v>
      </c>
      <c r="I46">
        <f t="shared" ca="1" si="3"/>
        <v>-120.49315068493151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ca="1" si="7"/>
        <v>0</v>
      </c>
      <c r="N46">
        <f t="shared" ca="1" si="8"/>
        <v>0</v>
      </c>
      <c r="O46">
        <f t="shared" ca="1" si="9"/>
        <v>0</v>
      </c>
      <c r="P46">
        <f t="shared" ref="P46:P82" ca="1" si="19">IFERROR(($B$2*B46+K46-H46+N46)/(H46-N46)/$B$8,0)</f>
        <v>0</v>
      </c>
      <c r="Q46">
        <f t="shared" ca="1" si="10"/>
        <v>0</v>
      </c>
      <c r="R46">
        <f t="shared" ca="1" si="11"/>
        <v>0</v>
      </c>
      <c r="S46">
        <f t="shared" si="12"/>
        <v>-1000</v>
      </c>
      <c r="T46">
        <f t="shared" ca="1" si="13"/>
        <v>10</v>
      </c>
      <c r="U46">
        <f t="shared" si="14"/>
        <v>0</v>
      </c>
      <c r="V46">
        <f t="shared" ca="1" si="15"/>
        <v>0</v>
      </c>
      <c r="W46">
        <f t="shared" ca="1" si="16"/>
        <v>0</v>
      </c>
      <c r="X46">
        <f t="shared" ca="1" si="17"/>
        <v>0</v>
      </c>
      <c r="Y46">
        <f t="shared" ca="1" si="18"/>
        <v>0</v>
      </c>
    </row>
    <row r="47" spans="1:25" x14ac:dyDescent="0.15">
      <c r="C47">
        <f>[1]!b_info_carrydate(A47)</f>
        <v>0</v>
      </c>
      <c r="D47">
        <f>[1]!b_info_maturitydate(A47)</f>
        <v>0</v>
      </c>
      <c r="E47" s="6">
        <f>[1]!b_info_couponrate(A47)</f>
        <v>0</v>
      </c>
      <c r="F47">
        <f>[1]!b_info_interestfrequency(A47)</f>
        <v>0</v>
      </c>
      <c r="G47" s="6">
        <f ca="1">[1]!b_anal_net_cnbd(A47,$B$6,1)</f>
        <v>0</v>
      </c>
      <c r="H47">
        <f ca="1">[1]!b_anal_dirty_cnbd(A47,$B$6,1)</f>
        <v>0</v>
      </c>
      <c r="I47">
        <f t="shared" ca="1" si="3"/>
        <v>-120.49315068493151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ca="1" si="7"/>
        <v>0</v>
      </c>
      <c r="N47">
        <f t="shared" ca="1" si="8"/>
        <v>0</v>
      </c>
      <c r="O47">
        <f t="shared" ca="1" si="9"/>
        <v>0</v>
      </c>
      <c r="P47">
        <f t="shared" ca="1" si="19"/>
        <v>0</v>
      </c>
      <c r="Q47">
        <f t="shared" ca="1" si="10"/>
        <v>0</v>
      </c>
      <c r="R47">
        <f t="shared" ca="1" si="11"/>
        <v>0</v>
      </c>
      <c r="S47">
        <f t="shared" si="12"/>
        <v>-1000</v>
      </c>
      <c r="T47">
        <f t="shared" ca="1" si="13"/>
        <v>10</v>
      </c>
      <c r="U47">
        <f t="shared" si="14"/>
        <v>0</v>
      </c>
      <c r="V47">
        <f t="shared" ca="1" si="15"/>
        <v>0</v>
      </c>
      <c r="W47">
        <f t="shared" ca="1" si="16"/>
        <v>0</v>
      </c>
      <c r="X47">
        <f t="shared" ca="1" si="17"/>
        <v>0</v>
      </c>
      <c r="Y47">
        <f t="shared" ca="1" si="18"/>
        <v>0</v>
      </c>
    </row>
    <row r="48" spans="1:25" x14ac:dyDescent="0.15">
      <c r="C48">
        <f>[1]!b_info_carrydate(A48)</f>
        <v>0</v>
      </c>
      <c r="D48">
        <f>[1]!b_info_maturitydate(A48)</f>
        <v>0</v>
      </c>
      <c r="E48" s="6">
        <f>[1]!b_info_couponrate(A48)</f>
        <v>0</v>
      </c>
      <c r="F48">
        <f>[1]!b_info_interestfrequency(A48)</f>
        <v>0</v>
      </c>
      <c r="G48" s="6">
        <f ca="1">[1]!b_anal_net_cnbd(A48,$B$6,1)</f>
        <v>0</v>
      </c>
      <c r="H48">
        <f ca="1">[1]!b_anal_dirty_cnbd(A48,$B$6,1)</f>
        <v>0</v>
      </c>
      <c r="I48">
        <f t="shared" ca="1" si="3"/>
        <v>-120.49315068493151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ca="1" si="7"/>
        <v>0</v>
      </c>
      <c r="N48">
        <f t="shared" ca="1" si="8"/>
        <v>0</v>
      </c>
      <c r="O48">
        <f t="shared" ca="1" si="9"/>
        <v>0</v>
      </c>
      <c r="P48">
        <f t="shared" ca="1" si="19"/>
        <v>0</v>
      </c>
      <c r="Q48">
        <f t="shared" ca="1" si="10"/>
        <v>0</v>
      </c>
      <c r="R48">
        <f t="shared" ca="1" si="11"/>
        <v>0</v>
      </c>
      <c r="S48">
        <f t="shared" si="12"/>
        <v>-1000</v>
      </c>
      <c r="T48">
        <f t="shared" ca="1" si="13"/>
        <v>10</v>
      </c>
      <c r="U48">
        <f t="shared" si="14"/>
        <v>0</v>
      </c>
      <c r="V48">
        <f t="shared" ca="1" si="15"/>
        <v>0</v>
      </c>
      <c r="W48">
        <f t="shared" ca="1" si="16"/>
        <v>0</v>
      </c>
      <c r="X48">
        <f t="shared" ca="1" si="17"/>
        <v>0</v>
      </c>
      <c r="Y48">
        <f t="shared" ca="1" si="18"/>
        <v>0</v>
      </c>
    </row>
    <row r="49" spans="3:25" x14ac:dyDescent="0.15">
      <c r="C49">
        <f>[1]!b_info_carrydate(A49)</f>
        <v>0</v>
      </c>
      <c r="D49">
        <f>[1]!b_info_maturitydate(A49)</f>
        <v>0</v>
      </c>
      <c r="E49" s="6">
        <f>[1]!b_info_couponrate(A49)</f>
        <v>0</v>
      </c>
      <c r="F49">
        <f>[1]!b_info_interestfrequency(A49)</f>
        <v>0</v>
      </c>
      <c r="G49" s="6">
        <f ca="1">[1]!b_anal_net_cnbd(A49,$B$6,1)</f>
        <v>0</v>
      </c>
      <c r="H49">
        <f ca="1">[1]!b_anal_dirty_cnbd(A49,$B$6,1)</f>
        <v>0</v>
      </c>
      <c r="I49">
        <f t="shared" ca="1" si="3"/>
        <v>-120.49315068493151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ca="1" si="7"/>
        <v>0</v>
      </c>
      <c r="N49">
        <f t="shared" ca="1" si="8"/>
        <v>0</v>
      </c>
      <c r="O49">
        <f t="shared" ca="1" si="9"/>
        <v>0</v>
      </c>
      <c r="P49">
        <f t="shared" ca="1" si="19"/>
        <v>0</v>
      </c>
      <c r="Q49">
        <f t="shared" ca="1" si="10"/>
        <v>0</v>
      </c>
      <c r="R49">
        <f t="shared" ca="1" si="11"/>
        <v>0</v>
      </c>
      <c r="S49">
        <f t="shared" si="12"/>
        <v>-1000</v>
      </c>
      <c r="T49">
        <f t="shared" ca="1" si="13"/>
        <v>10</v>
      </c>
      <c r="U49">
        <f t="shared" si="14"/>
        <v>0</v>
      </c>
      <c r="V49">
        <f t="shared" ca="1" si="15"/>
        <v>0</v>
      </c>
      <c r="W49">
        <f t="shared" ca="1" si="16"/>
        <v>0</v>
      </c>
      <c r="X49">
        <f t="shared" ca="1" si="17"/>
        <v>0</v>
      </c>
      <c r="Y49">
        <f t="shared" ca="1" si="18"/>
        <v>0</v>
      </c>
    </row>
    <row r="50" spans="3:25" x14ac:dyDescent="0.15">
      <c r="C50">
        <f>[1]!b_info_carrydate(A50)</f>
        <v>0</v>
      </c>
      <c r="D50">
        <f>[1]!b_info_maturitydate(A50)</f>
        <v>0</v>
      </c>
      <c r="E50" s="6">
        <f>[1]!b_info_couponrate(A50)</f>
        <v>0</v>
      </c>
      <c r="F50">
        <f>[1]!b_info_interestfrequency(A50)</f>
        <v>0</v>
      </c>
      <c r="G50" s="6">
        <f ca="1">[1]!b_anal_net_cnbd(A50,$B$6,1)</f>
        <v>0</v>
      </c>
      <c r="H50">
        <f ca="1">[1]!b_anal_dirty_cnbd(A50,$B$6,1)</f>
        <v>0</v>
      </c>
      <c r="I50">
        <f t="shared" ca="1" si="3"/>
        <v>-120.49315068493151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ca="1" si="7"/>
        <v>0</v>
      </c>
      <c r="N50">
        <f t="shared" ca="1" si="8"/>
        <v>0</v>
      </c>
      <c r="O50">
        <f t="shared" ca="1" si="9"/>
        <v>0</v>
      </c>
      <c r="P50">
        <f t="shared" ca="1" si="19"/>
        <v>0</v>
      </c>
      <c r="Q50">
        <f t="shared" ca="1" si="10"/>
        <v>0</v>
      </c>
      <c r="R50">
        <f t="shared" ca="1" si="11"/>
        <v>0</v>
      </c>
      <c r="S50">
        <f t="shared" si="12"/>
        <v>-1000</v>
      </c>
      <c r="U50">
        <f t="shared" si="14"/>
        <v>0</v>
      </c>
      <c r="V50">
        <f t="shared" ca="1" si="15"/>
        <v>0</v>
      </c>
      <c r="W50">
        <f t="shared" ca="1" si="16"/>
        <v>0</v>
      </c>
      <c r="X50">
        <f t="shared" ca="1" si="17"/>
        <v>0</v>
      </c>
      <c r="Y50">
        <f t="shared" ca="1" si="18"/>
        <v>0</v>
      </c>
    </row>
    <row r="51" spans="3:25" x14ac:dyDescent="0.15">
      <c r="C51">
        <f>[1]!b_info_carrydate(A51)</f>
        <v>0</v>
      </c>
      <c r="D51">
        <f>[1]!b_info_maturitydate(A51)</f>
        <v>0</v>
      </c>
      <c r="E51" s="6">
        <f>[1]!b_info_couponrate(A51)</f>
        <v>0</v>
      </c>
      <c r="F51">
        <f>[1]!b_info_interestfrequency(A51)</f>
        <v>0</v>
      </c>
      <c r="G51" s="6">
        <f ca="1">[1]!b_anal_net_cnbd(A51,$B$6,1)</f>
        <v>0</v>
      </c>
      <c r="H51">
        <f ca="1">[1]!b_anal_dirty_cnbd(A51,$B$6,1)</f>
        <v>0</v>
      </c>
      <c r="I51">
        <f t="shared" ca="1" si="3"/>
        <v>-120.49315068493151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ca="1" si="7"/>
        <v>0</v>
      </c>
      <c r="N51">
        <f t="shared" ca="1" si="8"/>
        <v>0</v>
      </c>
      <c r="O51">
        <f t="shared" ca="1" si="9"/>
        <v>0</v>
      </c>
      <c r="P51">
        <f t="shared" ca="1" si="19"/>
        <v>0</v>
      </c>
      <c r="Q51">
        <f t="shared" ca="1" si="10"/>
        <v>0</v>
      </c>
      <c r="R51">
        <f t="shared" ca="1" si="11"/>
        <v>0</v>
      </c>
      <c r="S51">
        <f t="shared" si="12"/>
        <v>-1000</v>
      </c>
      <c r="U51">
        <f t="shared" si="14"/>
        <v>0</v>
      </c>
      <c r="V51">
        <f t="shared" ca="1" si="15"/>
        <v>0</v>
      </c>
      <c r="W51">
        <f t="shared" ca="1" si="16"/>
        <v>0</v>
      </c>
      <c r="X51">
        <f t="shared" ca="1" si="17"/>
        <v>0</v>
      </c>
      <c r="Y51">
        <f t="shared" ca="1" si="18"/>
        <v>0</v>
      </c>
    </row>
    <row r="52" spans="3:25" x14ac:dyDescent="0.15">
      <c r="C52">
        <f>[1]!b_info_carrydate(A52)</f>
        <v>0</v>
      </c>
      <c r="D52">
        <f>[1]!b_info_maturitydate(A52)</f>
        <v>0</v>
      </c>
      <c r="E52" s="6">
        <f>[1]!b_info_couponrate(A52)</f>
        <v>0</v>
      </c>
      <c r="F52">
        <f>[1]!b_info_interestfrequency(A52)</f>
        <v>0</v>
      </c>
      <c r="G52" s="6">
        <f ca="1">[1]!b_anal_net_cnbd(A52,$B$6,1)</f>
        <v>0</v>
      </c>
      <c r="H52">
        <f ca="1">[1]!b_anal_dirty_cnbd(A52,$B$6,1)</f>
        <v>0</v>
      </c>
      <c r="I52">
        <f t="shared" ca="1" si="3"/>
        <v>-120.49315068493151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ca="1" si="7"/>
        <v>0</v>
      </c>
      <c r="N52">
        <f t="shared" ca="1" si="8"/>
        <v>0</v>
      </c>
      <c r="O52">
        <f t="shared" ca="1" si="9"/>
        <v>0</v>
      </c>
      <c r="P52">
        <f t="shared" ca="1" si="19"/>
        <v>0</v>
      </c>
      <c r="Q52">
        <f t="shared" ca="1" si="10"/>
        <v>0</v>
      </c>
      <c r="R52">
        <f t="shared" ca="1" si="11"/>
        <v>0</v>
      </c>
      <c r="S52">
        <f t="shared" si="12"/>
        <v>-1000</v>
      </c>
      <c r="U52">
        <f t="shared" si="14"/>
        <v>0</v>
      </c>
      <c r="V52">
        <f t="shared" ca="1" si="15"/>
        <v>0</v>
      </c>
      <c r="W52">
        <f t="shared" ca="1" si="16"/>
        <v>0</v>
      </c>
      <c r="X52">
        <f t="shared" ca="1" si="17"/>
        <v>0</v>
      </c>
      <c r="Y52">
        <f t="shared" ca="1" si="18"/>
        <v>0</v>
      </c>
    </row>
    <row r="53" spans="3:25" x14ac:dyDescent="0.15">
      <c r="C53">
        <f>[1]!b_info_carrydate(A53)</f>
        <v>0</v>
      </c>
      <c r="D53">
        <f>[1]!b_info_maturitydate(A53)</f>
        <v>0</v>
      </c>
      <c r="E53" s="6">
        <f>[1]!b_info_couponrate(A53)</f>
        <v>0</v>
      </c>
      <c r="F53">
        <f>[1]!b_info_interestfrequency(A53)</f>
        <v>0</v>
      </c>
      <c r="G53" s="6">
        <f ca="1">[1]!b_anal_net_cnbd(A53,$B$6,1)</f>
        <v>0</v>
      </c>
      <c r="H53">
        <f ca="1">[1]!b_anal_dirty_cnbd(A53,$B$6,1)</f>
        <v>0</v>
      </c>
      <c r="I53">
        <f t="shared" ca="1" si="3"/>
        <v>-120.49315068493151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ca="1" si="7"/>
        <v>0</v>
      </c>
      <c r="N53">
        <f t="shared" ca="1" si="8"/>
        <v>0</v>
      </c>
      <c r="O53">
        <f t="shared" ca="1" si="9"/>
        <v>0</v>
      </c>
      <c r="P53">
        <f t="shared" ca="1" si="19"/>
        <v>0</v>
      </c>
      <c r="Q53">
        <f t="shared" ca="1" si="10"/>
        <v>0</v>
      </c>
      <c r="R53">
        <f t="shared" ca="1" si="11"/>
        <v>0</v>
      </c>
      <c r="S53">
        <f t="shared" si="12"/>
        <v>-1000</v>
      </c>
      <c r="U53">
        <f t="shared" si="14"/>
        <v>0</v>
      </c>
      <c r="V53">
        <f t="shared" ca="1" si="15"/>
        <v>0</v>
      </c>
      <c r="W53">
        <f t="shared" ca="1" si="16"/>
        <v>0</v>
      </c>
      <c r="X53">
        <f t="shared" ca="1" si="17"/>
        <v>0</v>
      </c>
      <c r="Y53">
        <f t="shared" ca="1" si="18"/>
        <v>0</v>
      </c>
    </row>
    <row r="54" spans="3:25" x14ac:dyDescent="0.15">
      <c r="C54">
        <f>[1]!b_info_carrydate(A54)</f>
        <v>0</v>
      </c>
      <c r="D54">
        <f>[1]!b_info_maturitydate(A54)</f>
        <v>0</v>
      </c>
      <c r="E54" s="6">
        <f>[1]!b_info_couponrate(A54)</f>
        <v>0</v>
      </c>
      <c r="F54">
        <f>[1]!b_info_interestfrequency(A54)</f>
        <v>0</v>
      </c>
      <c r="G54" s="6">
        <f ca="1">[1]!b_anal_net_cnbd(A54,$B$6,1)</f>
        <v>0</v>
      </c>
      <c r="H54">
        <f ca="1">[1]!b_anal_dirty_cnbd(A54,$B$6,1)</f>
        <v>0</v>
      </c>
      <c r="I54">
        <f t="shared" ca="1" si="3"/>
        <v>-120.49315068493151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ca="1" si="7"/>
        <v>0</v>
      </c>
      <c r="N54">
        <f t="shared" ca="1" si="8"/>
        <v>0</v>
      </c>
      <c r="O54">
        <f t="shared" ca="1" si="9"/>
        <v>0</v>
      </c>
      <c r="P54">
        <f t="shared" ca="1" si="19"/>
        <v>0</v>
      </c>
      <c r="Q54">
        <f t="shared" ca="1" si="10"/>
        <v>0</v>
      </c>
      <c r="R54">
        <f t="shared" ca="1" si="11"/>
        <v>0</v>
      </c>
      <c r="S54">
        <f t="shared" si="12"/>
        <v>-1000</v>
      </c>
      <c r="U54">
        <f t="shared" si="14"/>
        <v>0</v>
      </c>
      <c r="V54">
        <f t="shared" ca="1" si="15"/>
        <v>0</v>
      </c>
      <c r="W54">
        <f t="shared" ca="1" si="16"/>
        <v>0</v>
      </c>
      <c r="X54">
        <f t="shared" ca="1" si="17"/>
        <v>0</v>
      </c>
      <c r="Y54">
        <f t="shared" ca="1" si="18"/>
        <v>0</v>
      </c>
    </row>
    <row r="55" spans="3:25" x14ac:dyDescent="0.15">
      <c r="C55">
        <f>[1]!b_info_carrydate(A55)</f>
        <v>0</v>
      </c>
      <c r="D55">
        <f>[1]!b_info_maturitydate(A55)</f>
        <v>0</v>
      </c>
      <c r="E55" s="6">
        <f>[1]!b_info_couponrate(A55)</f>
        <v>0</v>
      </c>
      <c r="F55">
        <f>[1]!b_info_interestfrequency(A55)</f>
        <v>0</v>
      </c>
      <c r="G55" s="6">
        <f ca="1">[1]!b_anal_net_cnbd(A55,$B$6,1)</f>
        <v>0</v>
      </c>
      <c r="H55">
        <f ca="1">[1]!b_anal_dirty_cnbd(A55,$B$6,1)</f>
        <v>0</v>
      </c>
      <c r="I55">
        <f t="shared" ca="1" si="3"/>
        <v>-120.49315068493151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ca="1" si="7"/>
        <v>0</v>
      </c>
      <c r="N55">
        <f t="shared" ca="1" si="8"/>
        <v>0</v>
      </c>
      <c r="O55">
        <f t="shared" ca="1" si="9"/>
        <v>0</v>
      </c>
      <c r="P55">
        <f t="shared" ca="1" si="19"/>
        <v>0</v>
      </c>
      <c r="Q55">
        <f t="shared" ca="1" si="10"/>
        <v>0</v>
      </c>
      <c r="R55">
        <f t="shared" ca="1" si="11"/>
        <v>0</v>
      </c>
      <c r="S55">
        <f t="shared" si="12"/>
        <v>-1000</v>
      </c>
      <c r="U55">
        <f t="shared" si="14"/>
        <v>0</v>
      </c>
      <c r="V55">
        <f t="shared" ca="1" si="15"/>
        <v>0</v>
      </c>
      <c r="W55">
        <f t="shared" ca="1" si="16"/>
        <v>0</v>
      </c>
      <c r="X55">
        <f t="shared" ca="1" si="17"/>
        <v>0</v>
      </c>
      <c r="Y55">
        <f t="shared" ca="1" si="18"/>
        <v>0</v>
      </c>
    </row>
    <row r="56" spans="3:25" x14ac:dyDescent="0.15">
      <c r="C56">
        <f>[1]!b_info_carrydate(A56)</f>
        <v>0</v>
      </c>
      <c r="D56">
        <f>[1]!b_info_maturitydate(A56)</f>
        <v>0</v>
      </c>
      <c r="E56" s="6">
        <f>[1]!b_info_couponrate(A56)</f>
        <v>0</v>
      </c>
      <c r="F56">
        <f>[1]!b_info_interestfrequency(A56)</f>
        <v>0</v>
      </c>
      <c r="G56" s="6">
        <f ca="1">[1]!b_anal_net_cnbd(A56,$B$6,1)</f>
        <v>0</v>
      </c>
      <c r="H56">
        <f ca="1">[1]!b_anal_dirty_cnbd(A56,$B$6,1)</f>
        <v>0</v>
      </c>
      <c r="I56">
        <f t="shared" ca="1" si="3"/>
        <v>-120.49315068493151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ca="1" si="7"/>
        <v>0</v>
      </c>
      <c r="N56">
        <f t="shared" ca="1" si="8"/>
        <v>0</v>
      </c>
      <c r="O56">
        <f t="shared" ca="1" si="9"/>
        <v>0</v>
      </c>
      <c r="P56">
        <f t="shared" ca="1" si="19"/>
        <v>0</v>
      </c>
      <c r="Q56">
        <f t="shared" ca="1" si="10"/>
        <v>0</v>
      </c>
      <c r="R56">
        <f t="shared" ca="1" si="11"/>
        <v>0</v>
      </c>
      <c r="S56">
        <f t="shared" si="12"/>
        <v>-1000</v>
      </c>
      <c r="U56">
        <f t="shared" si="14"/>
        <v>0</v>
      </c>
      <c r="V56">
        <f t="shared" ca="1" si="15"/>
        <v>0</v>
      </c>
      <c r="W56">
        <f t="shared" ca="1" si="16"/>
        <v>0</v>
      </c>
      <c r="X56">
        <f t="shared" ca="1" si="17"/>
        <v>0</v>
      </c>
      <c r="Y56">
        <f t="shared" ca="1" si="18"/>
        <v>0</v>
      </c>
    </row>
    <row r="57" spans="3:25" x14ac:dyDescent="0.15">
      <c r="C57">
        <f>[1]!b_info_carrydate(A57)</f>
        <v>0</v>
      </c>
      <c r="D57">
        <f>[1]!b_info_maturitydate(A57)</f>
        <v>0</v>
      </c>
      <c r="E57" s="6">
        <f>[1]!b_info_couponrate(A57)</f>
        <v>0</v>
      </c>
      <c r="F57">
        <f>[1]!b_info_interestfrequency(A57)</f>
        <v>0</v>
      </c>
      <c r="G57" s="6">
        <f ca="1">[1]!b_anal_net_cnbd(A57,$B$6,1)</f>
        <v>0</v>
      </c>
      <c r="H57">
        <f ca="1">[1]!b_anal_dirty_cnbd(A57,$B$6,1)</f>
        <v>0</v>
      </c>
      <c r="I57">
        <f t="shared" ca="1" si="3"/>
        <v>-120.49315068493151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ca="1" si="7"/>
        <v>0</v>
      </c>
      <c r="N57">
        <f t="shared" ca="1" si="8"/>
        <v>0</v>
      </c>
      <c r="O57">
        <f t="shared" ca="1" si="9"/>
        <v>0</v>
      </c>
      <c r="P57">
        <f t="shared" ca="1" si="19"/>
        <v>0</v>
      </c>
      <c r="Q57">
        <f t="shared" ca="1" si="10"/>
        <v>0</v>
      </c>
      <c r="R57">
        <f t="shared" ca="1" si="11"/>
        <v>0</v>
      </c>
      <c r="S57">
        <f t="shared" si="12"/>
        <v>-1000</v>
      </c>
      <c r="U57">
        <f t="shared" si="14"/>
        <v>0</v>
      </c>
      <c r="V57">
        <f t="shared" ca="1" si="15"/>
        <v>0</v>
      </c>
      <c r="W57">
        <f t="shared" ca="1" si="16"/>
        <v>0</v>
      </c>
      <c r="X57">
        <f t="shared" ca="1" si="17"/>
        <v>0</v>
      </c>
      <c r="Y57">
        <f t="shared" ca="1" si="18"/>
        <v>0</v>
      </c>
    </row>
    <row r="58" spans="3:25" x14ac:dyDescent="0.15">
      <c r="C58">
        <f>[1]!b_info_carrydate(A58)</f>
        <v>0</v>
      </c>
      <c r="D58">
        <f>[1]!b_info_maturitydate(A58)</f>
        <v>0</v>
      </c>
      <c r="E58" s="6">
        <f>[1]!b_info_couponrate(A58)</f>
        <v>0</v>
      </c>
      <c r="F58">
        <f>[1]!b_info_interestfrequency(A58)</f>
        <v>0</v>
      </c>
      <c r="G58" s="6">
        <f ca="1">[1]!b_anal_net_cnbd(A58,$B$6,1)</f>
        <v>0</v>
      </c>
      <c r="H58">
        <f ca="1">[1]!b_anal_dirty_cnbd(A58,$B$6,1)</f>
        <v>0</v>
      </c>
      <c r="I58">
        <f t="shared" ca="1" si="3"/>
        <v>-120.49315068493151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ca="1" si="7"/>
        <v>0</v>
      </c>
      <c r="N58">
        <f t="shared" ca="1" si="8"/>
        <v>0</v>
      </c>
      <c r="O58">
        <f t="shared" ca="1" si="9"/>
        <v>0</v>
      </c>
      <c r="P58">
        <f t="shared" ca="1" si="19"/>
        <v>0</v>
      </c>
      <c r="Q58">
        <f t="shared" ca="1" si="10"/>
        <v>0</v>
      </c>
      <c r="R58">
        <f t="shared" ca="1" si="11"/>
        <v>0</v>
      </c>
      <c r="S58">
        <f t="shared" si="12"/>
        <v>-1000</v>
      </c>
      <c r="U58">
        <f t="shared" si="14"/>
        <v>0</v>
      </c>
      <c r="V58">
        <f t="shared" ca="1" si="15"/>
        <v>0</v>
      </c>
      <c r="W58">
        <f t="shared" ca="1" si="16"/>
        <v>0</v>
      </c>
      <c r="X58">
        <f t="shared" ca="1" si="17"/>
        <v>0</v>
      </c>
      <c r="Y58">
        <f t="shared" ca="1" si="18"/>
        <v>0</v>
      </c>
    </row>
    <row r="59" spans="3:25" x14ac:dyDescent="0.15">
      <c r="C59">
        <f>[1]!b_info_carrydate(A59)</f>
        <v>0</v>
      </c>
      <c r="D59">
        <f>[1]!b_info_maturitydate(A59)</f>
        <v>0</v>
      </c>
      <c r="E59" s="6">
        <f>[1]!b_info_couponrate(A59)</f>
        <v>0</v>
      </c>
      <c r="F59">
        <f>[1]!b_info_interestfrequency(A59)</f>
        <v>0</v>
      </c>
      <c r="G59" s="6">
        <f ca="1">[1]!b_anal_net_cnbd(A59,$B$6,1)</f>
        <v>0</v>
      </c>
      <c r="H59">
        <f ca="1">[1]!b_anal_dirty_cnbd(A59,$B$6,1)</f>
        <v>0</v>
      </c>
      <c r="I59">
        <f t="shared" ca="1" si="3"/>
        <v>-120.49315068493151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ca="1" si="7"/>
        <v>0</v>
      </c>
      <c r="N59">
        <f t="shared" ca="1" si="8"/>
        <v>0</v>
      </c>
      <c r="O59">
        <f t="shared" ca="1" si="9"/>
        <v>0</v>
      </c>
      <c r="P59">
        <f t="shared" ca="1" si="19"/>
        <v>0</v>
      </c>
      <c r="Q59">
        <f t="shared" ca="1" si="10"/>
        <v>0</v>
      </c>
      <c r="R59">
        <f t="shared" ca="1" si="11"/>
        <v>0</v>
      </c>
      <c r="S59">
        <f t="shared" si="12"/>
        <v>-1000</v>
      </c>
      <c r="U59">
        <f t="shared" si="14"/>
        <v>0</v>
      </c>
      <c r="V59">
        <f t="shared" ca="1" si="15"/>
        <v>0</v>
      </c>
      <c r="W59">
        <f t="shared" ca="1" si="16"/>
        <v>0</v>
      </c>
      <c r="X59">
        <f t="shared" ca="1" si="17"/>
        <v>0</v>
      </c>
      <c r="Y59">
        <f t="shared" ca="1" si="18"/>
        <v>0</v>
      </c>
    </row>
    <row r="60" spans="3:25" x14ac:dyDescent="0.15">
      <c r="C60">
        <f>[1]!b_info_carrydate(A60)</f>
        <v>0</v>
      </c>
      <c r="D60">
        <f>[1]!b_info_maturitydate(A60)</f>
        <v>0</v>
      </c>
      <c r="E60" s="6">
        <f>[1]!b_info_couponrate(A60)</f>
        <v>0</v>
      </c>
      <c r="F60">
        <f>[1]!b_info_interestfrequency(A60)</f>
        <v>0</v>
      </c>
      <c r="G60" s="6">
        <f ca="1">[1]!b_anal_net_cnbd(A60,$B$6,1)</f>
        <v>0</v>
      </c>
      <c r="H60">
        <f ca="1">[1]!b_anal_dirty_cnbd(A60,$B$6,1)</f>
        <v>0</v>
      </c>
      <c r="I60">
        <f t="shared" ca="1" si="3"/>
        <v>-120.49315068493151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ca="1" si="7"/>
        <v>0</v>
      </c>
      <c r="N60">
        <f t="shared" ca="1" si="8"/>
        <v>0</v>
      </c>
      <c r="O60">
        <f t="shared" ca="1" si="9"/>
        <v>0</v>
      </c>
      <c r="P60">
        <f t="shared" ca="1" si="19"/>
        <v>0</v>
      </c>
      <c r="Q60">
        <f t="shared" ca="1" si="10"/>
        <v>0</v>
      </c>
      <c r="R60">
        <f t="shared" ca="1" si="11"/>
        <v>0</v>
      </c>
      <c r="S60">
        <f t="shared" si="12"/>
        <v>-1000</v>
      </c>
      <c r="U60">
        <f t="shared" si="14"/>
        <v>0</v>
      </c>
      <c r="V60">
        <f t="shared" ca="1" si="15"/>
        <v>0</v>
      </c>
      <c r="W60">
        <f t="shared" ca="1" si="16"/>
        <v>0</v>
      </c>
      <c r="X60">
        <f t="shared" ca="1" si="17"/>
        <v>0</v>
      </c>
      <c r="Y60">
        <f t="shared" ca="1" si="18"/>
        <v>0</v>
      </c>
    </row>
    <row r="61" spans="3:25" x14ac:dyDescent="0.15">
      <c r="C61">
        <f>[1]!b_info_carrydate(A61)</f>
        <v>0</v>
      </c>
      <c r="D61">
        <f>[1]!b_info_maturitydate(A61)</f>
        <v>0</v>
      </c>
      <c r="E61" s="6">
        <f>[1]!b_info_couponrate(A61)</f>
        <v>0</v>
      </c>
      <c r="F61">
        <f>[1]!b_info_interestfrequency(A61)</f>
        <v>0</v>
      </c>
      <c r="G61" s="6">
        <f ca="1">[1]!b_anal_net_cnbd(A61,$B$6,1)</f>
        <v>0</v>
      </c>
      <c r="H61">
        <f ca="1">[1]!b_anal_dirty_cnbd(A61,$B$6,1)</f>
        <v>0</v>
      </c>
      <c r="I61">
        <f t="shared" ca="1" si="3"/>
        <v>-120.49315068493151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ca="1" si="7"/>
        <v>0</v>
      </c>
      <c r="N61">
        <f t="shared" ca="1" si="8"/>
        <v>0</v>
      </c>
      <c r="O61">
        <f t="shared" ca="1" si="9"/>
        <v>0</v>
      </c>
      <c r="P61">
        <f t="shared" ca="1" si="19"/>
        <v>0</v>
      </c>
      <c r="Q61">
        <f t="shared" ca="1" si="10"/>
        <v>0</v>
      </c>
      <c r="R61">
        <f t="shared" ca="1" si="11"/>
        <v>0</v>
      </c>
      <c r="S61">
        <f t="shared" si="12"/>
        <v>-1000</v>
      </c>
      <c r="U61">
        <f t="shared" si="14"/>
        <v>0</v>
      </c>
      <c r="V61">
        <f t="shared" ca="1" si="15"/>
        <v>0</v>
      </c>
      <c r="W61">
        <f t="shared" ca="1" si="16"/>
        <v>0</v>
      </c>
      <c r="X61">
        <f t="shared" ca="1" si="17"/>
        <v>0</v>
      </c>
      <c r="Y61">
        <f t="shared" ca="1" si="18"/>
        <v>0</v>
      </c>
    </row>
    <row r="62" spans="3:25" x14ac:dyDescent="0.15">
      <c r="C62">
        <f>[1]!b_info_carrydate(A62)</f>
        <v>0</v>
      </c>
      <c r="D62">
        <f>[1]!b_info_maturitydate(A62)</f>
        <v>0</v>
      </c>
      <c r="E62" s="6">
        <f>[1]!b_info_couponrate(A62)</f>
        <v>0</v>
      </c>
      <c r="F62">
        <f>[1]!b_info_interestfrequency(A62)</f>
        <v>0</v>
      </c>
      <c r="G62" s="6">
        <f ca="1">[1]!b_anal_net_cnbd(A62,$B$6,1)</f>
        <v>0</v>
      </c>
      <c r="H62">
        <f ca="1">[1]!b_anal_dirty_cnbd(A62,$B$6,1)</f>
        <v>0</v>
      </c>
      <c r="I62">
        <f t="shared" ca="1" si="3"/>
        <v>-120.49315068493151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ca="1" si="7"/>
        <v>0</v>
      </c>
      <c r="N62">
        <f t="shared" ca="1" si="8"/>
        <v>0</v>
      </c>
      <c r="O62">
        <f t="shared" ca="1" si="9"/>
        <v>0</v>
      </c>
      <c r="P62">
        <f t="shared" ca="1" si="19"/>
        <v>0</v>
      </c>
      <c r="Q62">
        <f t="shared" ca="1" si="10"/>
        <v>0</v>
      </c>
      <c r="R62">
        <f t="shared" ca="1" si="11"/>
        <v>0</v>
      </c>
      <c r="S62">
        <f t="shared" si="12"/>
        <v>-1000</v>
      </c>
      <c r="U62">
        <f t="shared" si="14"/>
        <v>0</v>
      </c>
      <c r="V62">
        <f t="shared" ca="1" si="15"/>
        <v>0</v>
      </c>
      <c r="W62">
        <f t="shared" ca="1" si="16"/>
        <v>0</v>
      </c>
      <c r="X62">
        <f t="shared" ca="1" si="17"/>
        <v>0</v>
      </c>
      <c r="Y62">
        <f t="shared" ca="1" si="18"/>
        <v>0</v>
      </c>
    </row>
    <row r="63" spans="3:25" x14ac:dyDescent="0.15">
      <c r="C63">
        <f>[1]!b_info_carrydate(A63)</f>
        <v>0</v>
      </c>
      <c r="D63">
        <f>[1]!b_info_maturitydate(A63)</f>
        <v>0</v>
      </c>
      <c r="E63" s="6">
        <f>[1]!b_info_couponrate(A63)</f>
        <v>0</v>
      </c>
      <c r="F63">
        <f>[1]!b_info_interestfrequency(A63)</f>
        <v>0</v>
      </c>
      <c r="G63" s="6">
        <f ca="1">[1]!b_anal_net_cnbd(A63,$B$6,1)</f>
        <v>0</v>
      </c>
      <c r="H63">
        <f ca="1">[1]!b_anal_dirty_cnbd(A63,$B$6,1)</f>
        <v>0</v>
      </c>
      <c r="I63">
        <f t="shared" ca="1" si="3"/>
        <v>-120.49315068493151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ca="1" si="7"/>
        <v>0</v>
      </c>
      <c r="N63">
        <f t="shared" ca="1" si="8"/>
        <v>0</v>
      </c>
      <c r="O63">
        <f t="shared" ca="1" si="9"/>
        <v>0</v>
      </c>
      <c r="P63">
        <f t="shared" ca="1" si="19"/>
        <v>0</v>
      </c>
      <c r="Q63">
        <f t="shared" ca="1" si="10"/>
        <v>0</v>
      </c>
      <c r="R63">
        <f t="shared" ca="1" si="11"/>
        <v>0</v>
      </c>
      <c r="S63">
        <f t="shared" si="12"/>
        <v>-1000</v>
      </c>
      <c r="U63">
        <f t="shared" si="14"/>
        <v>0</v>
      </c>
      <c r="V63">
        <f t="shared" ca="1" si="15"/>
        <v>0</v>
      </c>
      <c r="W63">
        <f t="shared" ca="1" si="16"/>
        <v>0</v>
      </c>
      <c r="X63">
        <f t="shared" ca="1" si="17"/>
        <v>0</v>
      </c>
      <c r="Y63">
        <f t="shared" ca="1" si="18"/>
        <v>0</v>
      </c>
    </row>
    <row r="64" spans="3:25" x14ac:dyDescent="0.15">
      <c r="C64">
        <f>[1]!b_info_carrydate(A64)</f>
        <v>0</v>
      </c>
      <c r="D64">
        <f>[1]!b_info_maturitydate(A64)</f>
        <v>0</v>
      </c>
      <c r="E64" s="6">
        <f>[1]!b_info_couponrate(A64)</f>
        <v>0</v>
      </c>
      <c r="F64">
        <f>[1]!b_info_interestfrequency(A64)</f>
        <v>0</v>
      </c>
      <c r="G64" s="6">
        <f ca="1">[1]!b_anal_net_cnbd(A64,$B$6,1)</f>
        <v>0</v>
      </c>
      <c r="H64">
        <f ca="1">[1]!b_anal_dirty_cnbd(A64,$B$6,1)</f>
        <v>0</v>
      </c>
      <c r="I64">
        <f t="shared" ca="1" si="3"/>
        <v>-120.49315068493151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ca="1" si="7"/>
        <v>0</v>
      </c>
      <c r="N64">
        <f t="shared" ca="1" si="8"/>
        <v>0</v>
      </c>
      <c r="O64">
        <f t="shared" ca="1" si="9"/>
        <v>0</v>
      </c>
      <c r="P64">
        <f t="shared" ca="1" si="19"/>
        <v>0</v>
      </c>
      <c r="Q64">
        <f t="shared" ca="1" si="10"/>
        <v>0</v>
      </c>
      <c r="R64">
        <f t="shared" ca="1" si="11"/>
        <v>0</v>
      </c>
      <c r="S64">
        <f t="shared" si="12"/>
        <v>-1000</v>
      </c>
      <c r="U64">
        <f t="shared" si="14"/>
        <v>0</v>
      </c>
      <c r="V64">
        <f t="shared" ca="1" si="15"/>
        <v>0</v>
      </c>
      <c r="W64">
        <f t="shared" ca="1" si="16"/>
        <v>0</v>
      </c>
      <c r="X64">
        <f t="shared" ca="1" si="17"/>
        <v>0</v>
      </c>
      <c r="Y64">
        <f t="shared" ca="1" si="18"/>
        <v>0</v>
      </c>
    </row>
    <row r="65" spans="3:25" x14ac:dyDescent="0.15">
      <c r="C65">
        <f>[1]!b_info_carrydate(A65)</f>
        <v>0</v>
      </c>
      <c r="D65">
        <f>[1]!b_info_maturitydate(A65)</f>
        <v>0</v>
      </c>
      <c r="E65" s="6">
        <f>[1]!b_info_couponrate(A65)</f>
        <v>0</v>
      </c>
      <c r="F65">
        <f>[1]!b_info_interestfrequency(A65)</f>
        <v>0</v>
      </c>
      <c r="G65" s="6">
        <f ca="1">[1]!b_anal_net_cnbd(A65,$B$6,1)</f>
        <v>0</v>
      </c>
      <c r="H65">
        <f ca="1">[1]!b_anal_dirty_cnbd(A65,$B$6,1)</f>
        <v>0</v>
      </c>
      <c r="I65">
        <f t="shared" ca="1" si="3"/>
        <v>-120.49315068493151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ca="1" si="7"/>
        <v>0</v>
      </c>
      <c r="N65">
        <f t="shared" ca="1" si="8"/>
        <v>0</v>
      </c>
      <c r="O65">
        <f t="shared" ca="1" si="9"/>
        <v>0</v>
      </c>
      <c r="P65">
        <f t="shared" ca="1" si="19"/>
        <v>0</v>
      </c>
      <c r="Q65">
        <f t="shared" ca="1" si="10"/>
        <v>0</v>
      </c>
      <c r="R65">
        <f t="shared" ca="1" si="11"/>
        <v>0</v>
      </c>
      <c r="S65">
        <f t="shared" si="12"/>
        <v>-1000</v>
      </c>
      <c r="U65">
        <f t="shared" si="14"/>
        <v>0</v>
      </c>
      <c r="V65">
        <f t="shared" ca="1" si="15"/>
        <v>0</v>
      </c>
      <c r="W65">
        <f t="shared" ca="1" si="16"/>
        <v>0</v>
      </c>
      <c r="X65">
        <f t="shared" ca="1" si="17"/>
        <v>0</v>
      </c>
      <c r="Y65">
        <f t="shared" ca="1" si="18"/>
        <v>0</v>
      </c>
    </row>
    <row r="66" spans="3:25" x14ac:dyDescent="0.15">
      <c r="C66">
        <f>[1]!b_info_carrydate(A66)</f>
        <v>0</v>
      </c>
      <c r="D66">
        <f>[1]!b_info_maturitydate(A66)</f>
        <v>0</v>
      </c>
      <c r="E66" s="6">
        <f>[1]!b_info_couponrate(A66)</f>
        <v>0</v>
      </c>
      <c r="F66">
        <f>[1]!b_info_interestfrequency(A66)</f>
        <v>0</v>
      </c>
      <c r="G66" s="6">
        <f ca="1">[1]!b_anal_net_cnbd(A66,$B$6,1)</f>
        <v>0</v>
      </c>
      <c r="H66">
        <f ca="1">[1]!b_anal_dirty_cnbd(A66,$B$6,1)</f>
        <v>0</v>
      </c>
      <c r="I66">
        <f t="shared" ca="1" si="3"/>
        <v>-120.49315068493151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ca="1" si="7"/>
        <v>0</v>
      </c>
      <c r="N66">
        <f t="shared" ca="1" si="8"/>
        <v>0</v>
      </c>
      <c r="O66">
        <f t="shared" ca="1" si="9"/>
        <v>0</v>
      </c>
      <c r="P66">
        <f t="shared" ca="1" si="19"/>
        <v>0</v>
      </c>
      <c r="Q66">
        <f t="shared" ca="1" si="10"/>
        <v>0</v>
      </c>
      <c r="R66">
        <f t="shared" ca="1" si="11"/>
        <v>0</v>
      </c>
      <c r="S66">
        <f t="shared" si="12"/>
        <v>-1000</v>
      </c>
      <c r="U66">
        <f t="shared" si="14"/>
        <v>0</v>
      </c>
      <c r="V66">
        <f t="shared" ca="1" si="15"/>
        <v>0</v>
      </c>
      <c r="W66">
        <f t="shared" ca="1" si="16"/>
        <v>0</v>
      </c>
      <c r="X66">
        <f t="shared" ca="1" si="17"/>
        <v>0</v>
      </c>
      <c r="Y66">
        <f t="shared" ca="1" si="18"/>
        <v>0</v>
      </c>
    </row>
    <row r="67" spans="3:25" x14ac:dyDescent="0.15">
      <c r="C67">
        <f>[1]!b_info_carrydate(A67)</f>
        <v>0</v>
      </c>
      <c r="D67">
        <f>[1]!b_info_maturitydate(A67)</f>
        <v>0</v>
      </c>
      <c r="E67" s="6">
        <f>[1]!b_info_couponrate(A67)</f>
        <v>0</v>
      </c>
      <c r="F67">
        <f>[1]!b_info_interestfrequency(A67)</f>
        <v>0</v>
      </c>
      <c r="G67" s="6">
        <f ca="1">[1]!b_anal_net_cnbd(A67,$B$6,1)</f>
        <v>0</v>
      </c>
      <c r="H67">
        <f ca="1">[1]!b_anal_dirty_cnbd(A67,$B$6,1)</f>
        <v>0</v>
      </c>
      <c r="I67">
        <f t="shared" ca="1" si="3"/>
        <v>-120.49315068493151</v>
      </c>
      <c r="J67">
        <f t="shared" si="4"/>
        <v>0</v>
      </c>
      <c r="K67">
        <f t="shared" si="5"/>
        <v>0</v>
      </c>
      <c r="L67">
        <f t="shared" si="6"/>
        <v>0</v>
      </c>
      <c r="M67">
        <f t="shared" ca="1" si="7"/>
        <v>0</v>
      </c>
      <c r="N67">
        <f t="shared" ca="1" si="8"/>
        <v>0</v>
      </c>
      <c r="O67">
        <f t="shared" ca="1" si="9"/>
        <v>0</v>
      </c>
      <c r="P67">
        <f t="shared" ca="1" si="19"/>
        <v>0</v>
      </c>
      <c r="Q67">
        <f t="shared" ca="1" si="10"/>
        <v>0</v>
      </c>
      <c r="R67">
        <f t="shared" ca="1" si="11"/>
        <v>0</v>
      </c>
      <c r="S67">
        <f t="shared" si="12"/>
        <v>-1000</v>
      </c>
      <c r="U67">
        <f t="shared" si="14"/>
        <v>0</v>
      </c>
      <c r="V67">
        <f t="shared" ca="1" si="15"/>
        <v>0</v>
      </c>
      <c r="W67">
        <f t="shared" ca="1" si="16"/>
        <v>0</v>
      </c>
      <c r="X67">
        <f t="shared" ca="1" si="17"/>
        <v>0</v>
      </c>
      <c r="Y67">
        <f t="shared" ca="1" si="18"/>
        <v>0</v>
      </c>
    </row>
    <row r="68" spans="3:25" x14ac:dyDescent="0.15">
      <c r="C68">
        <f>[1]!b_info_carrydate(A68)</f>
        <v>0</v>
      </c>
      <c r="D68">
        <f>[1]!b_info_maturitydate(A68)</f>
        <v>0</v>
      </c>
      <c r="E68" s="6">
        <f>[1]!b_info_couponrate(A68)</f>
        <v>0</v>
      </c>
      <c r="F68">
        <f>[1]!b_info_interestfrequency(A68)</f>
        <v>0</v>
      </c>
      <c r="G68" s="6">
        <f ca="1">[1]!b_anal_net_cnbd(A68,$B$6,1)</f>
        <v>0</v>
      </c>
      <c r="H68">
        <f ca="1">[1]!b_anal_dirty_cnbd(A68,$B$6,1)</f>
        <v>0</v>
      </c>
      <c r="I68">
        <f t="shared" ca="1" si="3"/>
        <v>-120.49315068493151</v>
      </c>
      <c r="J68">
        <f t="shared" si="4"/>
        <v>0</v>
      </c>
      <c r="K68">
        <f t="shared" si="5"/>
        <v>0</v>
      </c>
      <c r="L68">
        <f t="shared" si="6"/>
        <v>0</v>
      </c>
      <c r="M68">
        <f t="shared" ca="1" si="7"/>
        <v>0</v>
      </c>
      <c r="N68">
        <f t="shared" ca="1" si="8"/>
        <v>0</v>
      </c>
      <c r="O68">
        <f t="shared" ca="1" si="9"/>
        <v>0</v>
      </c>
      <c r="P68">
        <f t="shared" ca="1" si="19"/>
        <v>0</v>
      </c>
      <c r="Q68">
        <f t="shared" ca="1" si="10"/>
        <v>0</v>
      </c>
      <c r="R68">
        <f t="shared" ca="1" si="11"/>
        <v>0</v>
      </c>
      <c r="S68">
        <f t="shared" si="12"/>
        <v>-1000</v>
      </c>
      <c r="U68">
        <f t="shared" si="14"/>
        <v>0</v>
      </c>
      <c r="V68">
        <f t="shared" ca="1" si="15"/>
        <v>0</v>
      </c>
      <c r="W68">
        <f t="shared" ca="1" si="16"/>
        <v>0</v>
      </c>
      <c r="X68">
        <f t="shared" ca="1" si="17"/>
        <v>0</v>
      </c>
      <c r="Y68">
        <f t="shared" ca="1" si="18"/>
        <v>0</v>
      </c>
    </row>
    <row r="69" spans="3:25" x14ac:dyDescent="0.15">
      <c r="C69">
        <f>[1]!b_info_carrydate(A69)</f>
        <v>0</v>
      </c>
      <c r="D69">
        <f>[1]!b_info_maturitydate(A69)</f>
        <v>0</v>
      </c>
      <c r="E69" s="6">
        <f>[1]!b_info_couponrate(A69)</f>
        <v>0</v>
      </c>
      <c r="F69">
        <f>[1]!b_info_interestfrequency(A69)</f>
        <v>0</v>
      </c>
      <c r="G69" s="6">
        <f ca="1">[1]!b_anal_net_cnbd(A69,$B$6,1)</f>
        <v>0</v>
      </c>
      <c r="H69">
        <f ca="1">[1]!b_anal_dirty_cnbd(A69,$B$6,1)</f>
        <v>0</v>
      </c>
      <c r="I69">
        <f t="shared" ca="1" si="3"/>
        <v>-120.49315068493151</v>
      </c>
      <c r="J69">
        <f t="shared" si="4"/>
        <v>0</v>
      </c>
      <c r="K69">
        <f t="shared" si="5"/>
        <v>0</v>
      </c>
      <c r="L69">
        <f t="shared" si="6"/>
        <v>0</v>
      </c>
      <c r="M69">
        <f t="shared" ca="1" si="7"/>
        <v>0</v>
      </c>
      <c r="N69">
        <f t="shared" ca="1" si="8"/>
        <v>0</v>
      </c>
      <c r="O69">
        <f t="shared" ca="1" si="9"/>
        <v>0</v>
      </c>
      <c r="P69">
        <f t="shared" ca="1" si="19"/>
        <v>0</v>
      </c>
      <c r="Q69">
        <f t="shared" ca="1" si="10"/>
        <v>0</v>
      </c>
      <c r="R69">
        <f t="shared" ca="1" si="11"/>
        <v>0</v>
      </c>
      <c r="S69">
        <f t="shared" si="12"/>
        <v>-1000</v>
      </c>
      <c r="U69">
        <f t="shared" si="14"/>
        <v>0</v>
      </c>
      <c r="V69">
        <f t="shared" ca="1" si="15"/>
        <v>0</v>
      </c>
      <c r="W69">
        <f t="shared" ca="1" si="16"/>
        <v>0</v>
      </c>
      <c r="X69">
        <f t="shared" ca="1" si="17"/>
        <v>0</v>
      </c>
      <c r="Y69">
        <f t="shared" ca="1" si="18"/>
        <v>0</v>
      </c>
    </row>
    <row r="70" spans="3:25" x14ac:dyDescent="0.15">
      <c r="C70">
        <f>[1]!b_info_carrydate(A70)</f>
        <v>0</v>
      </c>
      <c r="D70">
        <f>[1]!b_info_maturitydate(A70)</f>
        <v>0</v>
      </c>
      <c r="E70" s="6">
        <f>[1]!b_info_couponrate(A70)</f>
        <v>0</v>
      </c>
      <c r="F70">
        <f>[1]!b_info_interestfrequency(A70)</f>
        <v>0</v>
      </c>
      <c r="G70" s="6">
        <f ca="1">[1]!b_anal_net_cnbd(A70,$B$6,1)</f>
        <v>0</v>
      </c>
      <c r="H70">
        <f ca="1">[1]!b_anal_dirty_cnbd(A70,$B$6,1)</f>
        <v>0</v>
      </c>
      <c r="I70">
        <f t="shared" ca="1" si="3"/>
        <v>-120.49315068493151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ca="1" si="7"/>
        <v>0</v>
      </c>
      <c r="N70">
        <f t="shared" ca="1" si="8"/>
        <v>0</v>
      </c>
      <c r="O70">
        <f t="shared" ca="1" si="9"/>
        <v>0</v>
      </c>
      <c r="P70">
        <f t="shared" ca="1" si="19"/>
        <v>0</v>
      </c>
      <c r="Q70">
        <f t="shared" ca="1" si="10"/>
        <v>0</v>
      </c>
      <c r="R70">
        <f t="shared" ca="1" si="11"/>
        <v>0</v>
      </c>
      <c r="S70">
        <f t="shared" si="12"/>
        <v>-1000</v>
      </c>
      <c r="U70">
        <f t="shared" si="14"/>
        <v>0</v>
      </c>
      <c r="V70">
        <f t="shared" ca="1" si="15"/>
        <v>0</v>
      </c>
      <c r="W70">
        <f t="shared" ca="1" si="16"/>
        <v>0</v>
      </c>
      <c r="X70">
        <f t="shared" ca="1" si="17"/>
        <v>0</v>
      </c>
      <c r="Y70">
        <f t="shared" ca="1" si="18"/>
        <v>0</v>
      </c>
    </row>
    <row r="71" spans="3:25" x14ac:dyDescent="0.15">
      <c r="C71">
        <f>[1]!b_info_carrydate(A71)</f>
        <v>0</v>
      </c>
      <c r="D71">
        <f>[1]!b_info_maturitydate(A71)</f>
        <v>0</v>
      </c>
      <c r="E71" s="6">
        <f>[1]!b_info_couponrate(A71)</f>
        <v>0</v>
      </c>
      <c r="F71">
        <f>[1]!b_info_interestfrequency(A71)</f>
        <v>0</v>
      </c>
      <c r="G71" s="6">
        <f ca="1">[1]!b_anal_net_cnbd(A71,$B$6,1)</f>
        <v>0</v>
      </c>
      <c r="H71">
        <f ca="1">[1]!b_anal_dirty_cnbd(A71,$B$6,1)</f>
        <v>0</v>
      </c>
      <c r="I71">
        <f t="shared" ca="1" si="3"/>
        <v>-120.49315068493151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ca="1" si="7"/>
        <v>0</v>
      </c>
      <c r="N71">
        <f t="shared" ca="1" si="8"/>
        <v>0</v>
      </c>
      <c r="O71">
        <f t="shared" ca="1" si="9"/>
        <v>0</v>
      </c>
      <c r="P71">
        <f t="shared" ca="1" si="19"/>
        <v>0</v>
      </c>
      <c r="Q71">
        <f t="shared" ca="1" si="10"/>
        <v>0</v>
      </c>
      <c r="R71">
        <f t="shared" ca="1" si="11"/>
        <v>0</v>
      </c>
      <c r="S71">
        <f t="shared" si="12"/>
        <v>-1000</v>
      </c>
      <c r="U71">
        <f t="shared" si="14"/>
        <v>0</v>
      </c>
      <c r="V71">
        <f t="shared" ca="1" si="15"/>
        <v>0</v>
      </c>
      <c r="W71">
        <f t="shared" ca="1" si="16"/>
        <v>0</v>
      </c>
      <c r="X71">
        <f t="shared" ca="1" si="17"/>
        <v>0</v>
      </c>
      <c r="Y71">
        <f t="shared" ca="1" si="18"/>
        <v>0</v>
      </c>
    </row>
    <row r="72" spans="3:25" x14ac:dyDescent="0.15">
      <c r="C72">
        <f>[1]!b_info_carrydate(A72)</f>
        <v>0</v>
      </c>
      <c r="D72">
        <f>[1]!b_info_maturitydate(A72)</f>
        <v>0</v>
      </c>
      <c r="E72" s="6">
        <f>[1]!b_info_couponrate(A72)</f>
        <v>0</v>
      </c>
      <c r="F72">
        <f>[1]!b_info_interestfrequency(A72)</f>
        <v>0</v>
      </c>
      <c r="G72" s="6">
        <f ca="1">[1]!b_anal_net_cnbd(A72,$B$6,1)</f>
        <v>0</v>
      </c>
      <c r="H72">
        <f ca="1">[1]!b_anal_dirty_cnbd(A72,$B$6,1)</f>
        <v>0</v>
      </c>
      <c r="I72">
        <f t="shared" ca="1" si="3"/>
        <v>-120.49315068493151</v>
      </c>
      <c r="J72">
        <f t="shared" si="4"/>
        <v>0</v>
      </c>
      <c r="K72">
        <f t="shared" si="5"/>
        <v>0</v>
      </c>
      <c r="L72">
        <f t="shared" si="6"/>
        <v>0</v>
      </c>
      <c r="M72">
        <f t="shared" ca="1" si="7"/>
        <v>0</v>
      </c>
      <c r="N72">
        <f t="shared" ca="1" si="8"/>
        <v>0</v>
      </c>
      <c r="O72">
        <f t="shared" ca="1" si="9"/>
        <v>0</v>
      </c>
      <c r="P72">
        <f t="shared" ca="1" si="19"/>
        <v>0</v>
      </c>
      <c r="Q72">
        <f t="shared" ca="1" si="10"/>
        <v>0</v>
      </c>
      <c r="R72">
        <f t="shared" ca="1" si="11"/>
        <v>0</v>
      </c>
      <c r="S72">
        <f t="shared" si="12"/>
        <v>-1000</v>
      </c>
      <c r="U72">
        <f t="shared" si="14"/>
        <v>0</v>
      </c>
      <c r="V72">
        <f t="shared" ca="1" si="15"/>
        <v>0</v>
      </c>
      <c r="W72">
        <f t="shared" ca="1" si="16"/>
        <v>0</v>
      </c>
      <c r="X72">
        <f t="shared" ca="1" si="17"/>
        <v>0</v>
      </c>
      <c r="Y72">
        <f t="shared" ca="1" si="18"/>
        <v>0</v>
      </c>
    </row>
    <row r="73" spans="3:25" x14ac:dyDescent="0.15">
      <c r="C73">
        <f>[1]!b_info_carrydate(A73)</f>
        <v>0</v>
      </c>
      <c r="D73">
        <f>[1]!b_info_maturitydate(A73)</f>
        <v>0</v>
      </c>
      <c r="E73" s="6">
        <f>[1]!b_info_couponrate(A73)</f>
        <v>0</v>
      </c>
      <c r="F73">
        <f>[1]!b_info_interestfrequency(A73)</f>
        <v>0</v>
      </c>
      <c r="G73" s="6">
        <f ca="1">[1]!b_anal_net_cnbd(A73,$B$6,1)</f>
        <v>0</v>
      </c>
      <c r="H73">
        <f ca="1">[1]!b_anal_dirty_cnbd(A73,$B$6,1)</f>
        <v>0</v>
      </c>
      <c r="I73">
        <f t="shared" ca="1" si="3"/>
        <v>-120.49315068493151</v>
      </c>
      <c r="J73">
        <f t="shared" si="4"/>
        <v>0</v>
      </c>
      <c r="K73">
        <f t="shared" si="5"/>
        <v>0</v>
      </c>
      <c r="L73">
        <f t="shared" si="6"/>
        <v>0</v>
      </c>
      <c r="M73">
        <f t="shared" ca="1" si="7"/>
        <v>0</v>
      </c>
      <c r="N73">
        <f t="shared" ca="1" si="8"/>
        <v>0</v>
      </c>
      <c r="O73">
        <f t="shared" ca="1" si="9"/>
        <v>0</v>
      </c>
      <c r="P73">
        <f t="shared" ca="1" si="19"/>
        <v>0</v>
      </c>
      <c r="Q73">
        <f t="shared" ca="1" si="10"/>
        <v>0</v>
      </c>
      <c r="R73">
        <f t="shared" ca="1" si="11"/>
        <v>0</v>
      </c>
      <c r="S73">
        <f t="shared" si="12"/>
        <v>-1000</v>
      </c>
      <c r="U73">
        <f t="shared" si="14"/>
        <v>0</v>
      </c>
      <c r="V73">
        <f t="shared" ca="1" si="15"/>
        <v>0</v>
      </c>
      <c r="W73">
        <f t="shared" ca="1" si="16"/>
        <v>0</v>
      </c>
      <c r="X73">
        <f t="shared" ca="1" si="17"/>
        <v>0</v>
      </c>
      <c r="Y73">
        <f t="shared" ca="1" si="18"/>
        <v>0</v>
      </c>
    </row>
    <row r="74" spans="3:25" x14ac:dyDescent="0.15">
      <c r="C74">
        <f>[1]!b_info_carrydate(A74)</f>
        <v>0</v>
      </c>
      <c r="D74">
        <f>[1]!b_info_maturitydate(A74)</f>
        <v>0</v>
      </c>
      <c r="E74" s="6">
        <f>[1]!b_info_couponrate(A74)</f>
        <v>0</v>
      </c>
      <c r="F74">
        <f>[1]!b_info_interestfrequency(A74)</f>
        <v>0</v>
      </c>
      <c r="G74" s="6">
        <f ca="1">[1]!b_anal_net_cnbd(A74,$B$6,1)</f>
        <v>0</v>
      </c>
      <c r="H74">
        <f ca="1">[1]!b_anal_dirty_cnbd(A74,$B$6,1)</f>
        <v>0</v>
      </c>
      <c r="I74">
        <f t="shared" ca="1" si="3"/>
        <v>-120.49315068493151</v>
      </c>
      <c r="J74">
        <f t="shared" si="4"/>
        <v>0</v>
      </c>
      <c r="K74">
        <f t="shared" si="5"/>
        <v>0</v>
      </c>
      <c r="L74">
        <f t="shared" si="6"/>
        <v>0</v>
      </c>
      <c r="M74">
        <f t="shared" ca="1" si="7"/>
        <v>0</v>
      </c>
      <c r="N74">
        <f t="shared" ca="1" si="8"/>
        <v>0</v>
      </c>
      <c r="O74">
        <f t="shared" ca="1" si="9"/>
        <v>0</v>
      </c>
      <c r="P74">
        <f t="shared" ca="1" si="19"/>
        <v>0</v>
      </c>
      <c r="Q74">
        <f t="shared" ca="1" si="10"/>
        <v>0</v>
      </c>
      <c r="R74">
        <f t="shared" ca="1" si="11"/>
        <v>0</v>
      </c>
      <c r="S74">
        <f t="shared" si="12"/>
        <v>-1000</v>
      </c>
      <c r="U74">
        <f t="shared" si="14"/>
        <v>0</v>
      </c>
      <c r="V74">
        <f t="shared" ca="1" si="15"/>
        <v>0</v>
      </c>
      <c r="W74">
        <f t="shared" ca="1" si="16"/>
        <v>0</v>
      </c>
      <c r="X74">
        <f t="shared" ca="1" si="17"/>
        <v>0</v>
      </c>
      <c r="Y74">
        <f t="shared" ca="1" si="18"/>
        <v>0</v>
      </c>
    </row>
    <row r="75" spans="3:25" x14ac:dyDescent="0.15">
      <c r="C75">
        <f>[1]!b_info_carrydate(A75)</f>
        <v>0</v>
      </c>
      <c r="D75">
        <f>[1]!b_info_maturitydate(A75)</f>
        <v>0</v>
      </c>
      <c r="E75" s="6">
        <f>[1]!b_info_couponrate(A75)</f>
        <v>0</v>
      </c>
      <c r="F75">
        <f>[1]!b_info_interestfrequency(A75)</f>
        <v>0</v>
      </c>
      <c r="G75" s="6">
        <f ca="1">[1]!b_anal_net_cnbd(A75,$B$6,1)</f>
        <v>0</v>
      </c>
      <c r="H75">
        <f ca="1">[1]!b_anal_dirty_cnbd(A75,$B$6,1)</f>
        <v>0</v>
      </c>
      <c r="I75">
        <f t="shared" ca="1" si="3"/>
        <v>-120.49315068493151</v>
      </c>
      <c r="J75">
        <f t="shared" si="4"/>
        <v>0</v>
      </c>
      <c r="K75">
        <f t="shared" si="5"/>
        <v>0</v>
      </c>
      <c r="L75">
        <f t="shared" si="6"/>
        <v>0</v>
      </c>
      <c r="M75">
        <f t="shared" ca="1" si="7"/>
        <v>0</v>
      </c>
      <c r="N75">
        <f t="shared" ca="1" si="8"/>
        <v>0</v>
      </c>
      <c r="O75">
        <f t="shared" ca="1" si="9"/>
        <v>0</v>
      </c>
      <c r="P75">
        <f t="shared" ca="1" si="19"/>
        <v>0</v>
      </c>
      <c r="Q75">
        <f t="shared" ca="1" si="10"/>
        <v>0</v>
      </c>
      <c r="R75">
        <f t="shared" ca="1" si="11"/>
        <v>0</v>
      </c>
      <c r="S75">
        <f t="shared" si="12"/>
        <v>-1000</v>
      </c>
      <c r="U75">
        <f t="shared" si="14"/>
        <v>0</v>
      </c>
      <c r="V75">
        <f t="shared" ca="1" si="15"/>
        <v>0</v>
      </c>
      <c r="W75">
        <f t="shared" ca="1" si="16"/>
        <v>0</v>
      </c>
      <c r="X75">
        <f t="shared" ca="1" si="17"/>
        <v>0</v>
      </c>
      <c r="Y75">
        <f t="shared" ca="1" si="18"/>
        <v>0</v>
      </c>
    </row>
    <row r="76" spans="3:25" x14ac:dyDescent="0.15">
      <c r="C76">
        <f>[1]!b_info_carrydate(A76)</f>
        <v>0</v>
      </c>
      <c r="D76">
        <f>[1]!b_info_maturitydate(A76)</f>
        <v>0</v>
      </c>
      <c r="E76" s="6">
        <f>[1]!b_info_couponrate(A76)</f>
        <v>0</v>
      </c>
      <c r="F76">
        <f>[1]!b_info_interestfrequency(A76)</f>
        <v>0</v>
      </c>
      <c r="G76" s="6">
        <f ca="1">[1]!b_anal_net_cnbd(A76,$B$6,1)</f>
        <v>0</v>
      </c>
      <c r="H76">
        <f ca="1">[1]!b_anal_dirty_cnbd(A76,$B$6,1)</f>
        <v>0</v>
      </c>
      <c r="I76">
        <f t="shared" ca="1" si="3"/>
        <v>-120.49315068493151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ca="1" si="7"/>
        <v>0</v>
      </c>
      <c r="N76">
        <f t="shared" ca="1" si="8"/>
        <v>0</v>
      </c>
      <c r="O76">
        <f t="shared" ca="1" si="9"/>
        <v>0</v>
      </c>
      <c r="P76">
        <f t="shared" ca="1" si="19"/>
        <v>0</v>
      </c>
      <c r="Q76">
        <f t="shared" ca="1" si="10"/>
        <v>0</v>
      </c>
      <c r="R76">
        <f t="shared" ca="1" si="11"/>
        <v>0</v>
      </c>
      <c r="S76">
        <f t="shared" si="12"/>
        <v>-1000</v>
      </c>
      <c r="U76">
        <f t="shared" si="14"/>
        <v>0</v>
      </c>
      <c r="V76">
        <f t="shared" ca="1" si="15"/>
        <v>0</v>
      </c>
      <c r="W76">
        <f t="shared" ca="1" si="16"/>
        <v>0</v>
      </c>
      <c r="X76">
        <f t="shared" ca="1" si="17"/>
        <v>0</v>
      </c>
      <c r="Y76">
        <f t="shared" ca="1" si="18"/>
        <v>0</v>
      </c>
    </row>
    <row r="77" spans="3:25" x14ac:dyDescent="0.15">
      <c r="C77">
        <f>[1]!b_info_carrydate(A77)</f>
        <v>0</v>
      </c>
      <c r="D77">
        <f>[1]!b_info_maturitydate(A77)</f>
        <v>0</v>
      </c>
      <c r="E77" s="6">
        <f>[1]!b_info_couponrate(A77)</f>
        <v>0</v>
      </c>
      <c r="F77">
        <f>[1]!b_info_interestfrequency(A77)</f>
        <v>0</v>
      </c>
      <c r="G77" s="6">
        <f ca="1">[1]!b_anal_net_cnbd(A77,$B$6,1)</f>
        <v>0</v>
      </c>
      <c r="H77">
        <f ca="1">[1]!b_anal_dirty_cnbd(A77,$B$6,1)</f>
        <v>0</v>
      </c>
      <c r="I77">
        <f t="shared" ca="1" si="3"/>
        <v>-120.49315068493151</v>
      </c>
      <c r="J77">
        <f t="shared" si="4"/>
        <v>0</v>
      </c>
      <c r="K77">
        <f t="shared" si="5"/>
        <v>0</v>
      </c>
      <c r="L77">
        <f t="shared" si="6"/>
        <v>0</v>
      </c>
      <c r="M77">
        <f t="shared" ca="1" si="7"/>
        <v>0</v>
      </c>
      <c r="N77">
        <f t="shared" ca="1" si="8"/>
        <v>0</v>
      </c>
      <c r="O77">
        <f t="shared" ca="1" si="9"/>
        <v>0</v>
      </c>
      <c r="P77">
        <f t="shared" ca="1" si="19"/>
        <v>0</v>
      </c>
      <c r="Q77">
        <f t="shared" ca="1" si="10"/>
        <v>0</v>
      </c>
      <c r="R77">
        <f t="shared" ca="1" si="11"/>
        <v>0</v>
      </c>
      <c r="S77">
        <f t="shared" si="12"/>
        <v>-1000</v>
      </c>
      <c r="U77">
        <f t="shared" si="14"/>
        <v>0</v>
      </c>
      <c r="V77">
        <f t="shared" ca="1" si="15"/>
        <v>0</v>
      </c>
      <c r="W77">
        <f t="shared" ca="1" si="16"/>
        <v>0</v>
      </c>
      <c r="X77">
        <f t="shared" ca="1" si="17"/>
        <v>0</v>
      </c>
      <c r="Y77">
        <f t="shared" ca="1" si="18"/>
        <v>0</v>
      </c>
    </row>
    <row r="78" spans="3:25" x14ac:dyDescent="0.15">
      <c r="C78">
        <f>[1]!b_info_carrydate(A78)</f>
        <v>0</v>
      </c>
      <c r="D78">
        <f>[1]!b_info_maturitydate(A78)</f>
        <v>0</v>
      </c>
      <c r="E78" s="6">
        <f>[1]!b_info_couponrate(A78)</f>
        <v>0</v>
      </c>
      <c r="F78">
        <f>[1]!b_info_interestfrequency(A78)</f>
        <v>0</v>
      </c>
      <c r="G78" s="6">
        <f ca="1">[1]!b_anal_net_cnbd(A78,$B$6,1)</f>
        <v>0</v>
      </c>
      <c r="H78">
        <f ca="1">[1]!b_anal_dirty_cnbd(A78,$B$6,1)</f>
        <v>0</v>
      </c>
      <c r="I78">
        <f t="shared" ca="1" si="3"/>
        <v>-120.49315068493151</v>
      </c>
      <c r="J78">
        <f t="shared" si="4"/>
        <v>0</v>
      </c>
      <c r="K78">
        <f t="shared" si="5"/>
        <v>0</v>
      </c>
      <c r="L78">
        <f t="shared" si="6"/>
        <v>0</v>
      </c>
      <c r="M78">
        <f t="shared" ca="1" si="7"/>
        <v>0</v>
      </c>
      <c r="N78">
        <f t="shared" ca="1" si="8"/>
        <v>0</v>
      </c>
      <c r="O78">
        <f t="shared" ca="1" si="9"/>
        <v>0</v>
      </c>
      <c r="P78">
        <f t="shared" ca="1" si="19"/>
        <v>0</v>
      </c>
      <c r="Q78">
        <f t="shared" ca="1" si="10"/>
        <v>0</v>
      </c>
      <c r="R78">
        <f t="shared" ca="1" si="11"/>
        <v>0</v>
      </c>
      <c r="S78">
        <f t="shared" si="12"/>
        <v>-1000</v>
      </c>
      <c r="U78">
        <f t="shared" si="14"/>
        <v>0</v>
      </c>
      <c r="V78">
        <f t="shared" ca="1" si="15"/>
        <v>0</v>
      </c>
      <c r="W78">
        <f t="shared" ca="1" si="16"/>
        <v>0</v>
      </c>
      <c r="X78">
        <f t="shared" ca="1" si="17"/>
        <v>0</v>
      </c>
      <c r="Y78">
        <f t="shared" ca="1" si="18"/>
        <v>0</v>
      </c>
    </row>
    <row r="79" spans="3:25" x14ac:dyDescent="0.15">
      <c r="C79">
        <f>[1]!b_info_carrydate(A79)</f>
        <v>0</v>
      </c>
      <c r="D79">
        <f>[1]!b_info_maturitydate(A79)</f>
        <v>0</v>
      </c>
      <c r="E79" s="6">
        <f>[1]!b_info_couponrate(A79)</f>
        <v>0</v>
      </c>
      <c r="F79">
        <f>[1]!b_info_interestfrequency(A79)</f>
        <v>0</v>
      </c>
      <c r="G79" s="6">
        <f ca="1">[1]!b_anal_net_cnbd(A79,$B$6,1)</f>
        <v>0</v>
      </c>
      <c r="H79">
        <f ca="1">[1]!b_anal_dirty_cnbd(A79,$B$6,1)</f>
        <v>0</v>
      </c>
      <c r="I79">
        <f t="shared" ref="I79:I82" ca="1" si="20">+(D79-$B$5)/365</f>
        <v>-120.49315068493151</v>
      </c>
      <c r="J79">
        <f t="shared" ref="J79:J82" si="21">IFERROR(MOD(($C$2-C79)/365,(1/F79)),0)</f>
        <v>0</v>
      </c>
      <c r="K79">
        <f t="shared" ref="K79:K82" si="22">E79*J79</f>
        <v>0</v>
      </c>
      <c r="L79">
        <f t="shared" ref="L79:L82" si="23">+IFERROR(INT(($C$2-C79)/365/(1/F79)),0)</f>
        <v>0</v>
      </c>
      <c r="M79">
        <f t="shared" ref="M79:M82" ca="1" si="24">+IFERROR(INT(($B$5-C79)/365/(1/F79)),0)</f>
        <v>0</v>
      </c>
      <c r="N79">
        <f t="shared" ref="N79:N82" ca="1" si="25">+IFERROR(-(M79-L79)*E79/F79,0)</f>
        <v>0</v>
      </c>
      <c r="O79">
        <f t="shared" ref="O79:O82" ca="1" si="26">+G79-B79*$B$2</f>
        <v>0</v>
      </c>
      <c r="P79">
        <f t="shared" ca="1" si="19"/>
        <v>0</v>
      </c>
      <c r="Q79">
        <f t="shared" ref="Q79:Q82" ca="1" si="27">+E79*$B$8-$B$7*H79*$B$8</f>
        <v>0</v>
      </c>
      <c r="R79">
        <f t="shared" ref="R79:R82" ca="1" si="28">+O79-Q79</f>
        <v>0</v>
      </c>
      <c r="S79">
        <f t="shared" ref="S79:S82" si="29">IF(RIGHT(U79,2)="IB",P79,-1000)</f>
        <v>-1000</v>
      </c>
      <c r="U79">
        <f t="shared" ref="U79:U82" si="30">+A79</f>
        <v>0</v>
      </c>
      <c r="V79">
        <f t="shared" ref="V79:V82" ca="1" si="31">+P79</f>
        <v>0</v>
      </c>
      <c r="W79">
        <f t="shared" ref="W79:W82" ca="1" si="32">IFERROR(((H79-N79)*EXP($B$7*$B$8)-K79)/B79,0)</f>
        <v>0</v>
      </c>
      <c r="X79">
        <f t="shared" ref="X79:X82" ca="1" si="33">R79</f>
        <v>0</v>
      </c>
      <c r="Y79">
        <f t="shared" ref="Y79:Y82" ca="1" si="34">O79</f>
        <v>0</v>
      </c>
    </row>
    <row r="80" spans="3:25" x14ac:dyDescent="0.15">
      <c r="C80">
        <f>[1]!b_info_carrydate(A80)</f>
        <v>0</v>
      </c>
      <c r="D80">
        <f>[1]!b_info_maturitydate(A80)</f>
        <v>0</v>
      </c>
      <c r="E80" s="6">
        <f>[1]!b_info_couponrate(A80)</f>
        <v>0</v>
      </c>
      <c r="F80">
        <f>[1]!b_info_interestfrequency(A80)</f>
        <v>0</v>
      </c>
      <c r="G80" s="6">
        <f ca="1">[1]!b_anal_net_cnbd(A80,$B$6,1)</f>
        <v>0</v>
      </c>
      <c r="H80">
        <f ca="1">[1]!b_anal_dirty_cnbd(A80,$B$6,1)</f>
        <v>0</v>
      </c>
      <c r="I80">
        <f t="shared" ca="1" si="20"/>
        <v>-120.49315068493151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ca="1" si="24"/>
        <v>0</v>
      </c>
      <c r="N80">
        <f t="shared" ca="1" si="25"/>
        <v>0</v>
      </c>
      <c r="O80">
        <f t="shared" ca="1" si="26"/>
        <v>0</v>
      </c>
      <c r="P80">
        <f t="shared" ca="1" si="19"/>
        <v>0</v>
      </c>
      <c r="Q80">
        <f t="shared" ca="1" si="27"/>
        <v>0</v>
      </c>
      <c r="R80">
        <f t="shared" ca="1" si="28"/>
        <v>0</v>
      </c>
      <c r="S80">
        <f t="shared" si="29"/>
        <v>-1000</v>
      </c>
      <c r="U80">
        <f t="shared" si="30"/>
        <v>0</v>
      </c>
      <c r="V80">
        <f t="shared" ca="1" si="31"/>
        <v>0</v>
      </c>
      <c r="W80">
        <f t="shared" ca="1" si="32"/>
        <v>0</v>
      </c>
      <c r="X80">
        <f t="shared" ca="1" si="33"/>
        <v>0</v>
      </c>
      <c r="Y80">
        <f t="shared" ca="1" si="34"/>
        <v>0</v>
      </c>
    </row>
    <row r="81" spans="3:25" x14ac:dyDescent="0.15">
      <c r="C81">
        <f>[1]!b_info_carrydate(A81)</f>
        <v>0</v>
      </c>
      <c r="D81">
        <f>[1]!b_info_maturitydate(A81)</f>
        <v>0</v>
      </c>
      <c r="E81" s="6">
        <f>[1]!b_info_couponrate(A81)</f>
        <v>0</v>
      </c>
      <c r="F81">
        <f>[1]!b_info_interestfrequency(A81)</f>
        <v>0</v>
      </c>
      <c r="G81" s="6">
        <f ca="1">[1]!b_anal_net_cnbd(A81,$B$6,1)</f>
        <v>0</v>
      </c>
      <c r="H81">
        <f ca="1">[1]!b_anal_dirty_cnbd(A81,$B$6,1)</f>
        <v>0</v>
      </c>
      <c r="I81">
        <f t="shared" ca="1" si="20"/>
        <v>-120.49315068493151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ca="1" si="24"/>
        <v>0</v>
      </c>
      <c r="N81">
        <f t="shared" ca="1" si="25"/>
        <v>0</v>
      </c>
      <c r="O81">
        <f t="shared" ca="1" si="26"/>
        <v>0</v>
      </c>
      <c r="P81">
        <f t="shared" ca="1" si="19"/>
        <v>0</v>
      </c>
      <c r="Q81">
        <f t="shared" ca="1" si="27"/>
        <v>0</v>
      </c>
      <c r="R81">
        <f t="shared" ca="1" si="28"/>
        <v>0</v>
      </c>
      <c r="S81">
        <f t="shared" si="29"/>
        <v>-1000</v>
      </c>
      <c r="U81">
        <f t="shared" si="30"/>
        <v>0</v>
      </c>
      <c r="V81">
        <f t="shared" ca="1" si="31"/>
        <v>0</v>
      </c>
      <c r="W81">
        <f t="shared" ca="1" si="32"/>
        <v>0</v>
      </c>
      <c r="X81">
        <f t="shared" ca="1" si="33"/>
        <v>0</v>
      </c>
      <c r="Y81">
        <f t="shared" ca="1" si="34"/>
        <v>0</v>
      </c>
    </row>
    <row r="82" spans="3:25" x14ac:dyDescent="0.15">
      <c r="C82">
        <f>[1]!b_info_carrydate(A82)</f>
        <v>0</v>
      </c>
      <c r="D82">
        <f>[1]!b_info_maturitydate(A82)</f>
        <v>0</v>
      </c>
      <c r="E82" s="6">
        <f>[1]!b_info_couponrate(A82)</f>
        <v>0</v>
      </c>
      <c r="F82">
        <f>[1]!b_info_interestfrequency(A82)</f>
        <v>0</v>
      </c>
      <c r="G82" s="6">
        <f ca="1">[1]!b_anal_net_cnbd(A82,$B$6,1)</f>
        <v>0</v>
      </c>
      <c r="H82">
        <f ca="1">[1]!b_anal_dirty_cnbd(A82,$B$6,1)</f>
        <v>0</v>
      </c>
      <c r="I82">
        <f t="shared" ca="1" si="20"/>
        <v>-120.49315068493151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ca="1" si="24"/>
        <v>0</v>
      </c>
      <c r="N82">
        <f t="shared" ca="1" si="25"/>
        <v>0</v>
      </c>
      <c r="O82">
        <f t="shared" ca="1" si="26"/>
        <v>0</v>
      </c>
      <c r="P82">
        <f t="shared" ca="1" si="19"/>
        <v>0</v>
      </c>
      <c r="Q82">
        <f t="shared" ca="1" si="27"/>
        <v>0</v>
      </c>
      <c r="R82">
        <f t="shared" ca="1" si="28"/>
        <v>0</v>
      </c>
      <c r="S82">
        <f t="shared" si="29"/>
        <v>-1000</v>
      </c>
      <c r="U82">
        <f t="shared" si="30"/>
        <v>0</v>
      </c>
      <c r="V82">
        <f t="shared" ca="1" si="31"/>
        <v>0</v>
      </c>
      <c r="W82">
        <f t="shared" ca="1" si="32"/>
        <v>0</v>
      </c>
      <c r="X82">
        <f t="shared" ca="1" si="33"/>
        <v>0</v>
      </c>
      <c r="Y82">
        <f t="shared" ca="1" si="34"/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CTD券监控</vt:lpstr>
      <vt:lpstr>TF00</vt:lpstr>
      <vt:lpstr>TF01</vt:lpstr>
      <vt:lpstr>TF02</vt:lpstr>
      <vt:lpstr>T00</vt:lpstr>
      <vt:lpstr>T01</vt:lpstr>
      <vt:lpstr>T02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2020-05-25T01:44:35Z</dcterms:created>
  <dcterms:modified xsi:type="dcterms:W3CDTF">2020-05-29T05:57:44Z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dc9287df</vt:lpwstr>
  </property>
</Properties>
</file>