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 обработки интенсивностей" sheetId="1" r:id="rId1"/>
    <sheet name="Лист обработки длин вол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25" i="2"/>
  <c r="L29" i="2"/>
  <c r="K29" i="2"/>
  <c r="K25" i="2"/>
  <c r="K21" i="2"/>
  <c r="O13" i="2"/>
  <c r="N12" i="2"/>
  <c r="N8" i="2"/>
  <c r="N4" i="2"/>
  <c r="L13" i="2"/>
  <c r="K12" i="2"/>
  <c r="K8" i="2"/>
  <c r="L46" i="2"/>
  <c r="L47" i="2"/>
  <c r="K46" i="2"/>
  <c r="K42" i="2"/>
  <c r="K38" i="2"/>
  <c r="L38" i="2"/>
  <c r="L39" i="2"/>
  <c r="L42" i="2"/>
  <c r="L43" i="2"/>
  <c r="O30" i="2"/>
  <c r="O29" i="2"/>
  <c r="O26" i="2"/>
  <c r="O25" i="2"/>
  <c r="O22" i="2"/>
  <c r="O21" i="2"/>
  <c r="N29" i="2"/>
  <c r="N25" i="2"/>
  <c r="N21" i="2"/>
  <c r="L22" i="2"/>
  <c r="L21" i="2"/>
  <c r="L30" i="2"/>
  <c r="O12" i="2"/>
  <c r="O9" i="2"/>
  <c r="O8" i="2"/>
  <c r="O4" i="2"/>
  <c r="O5" i="2"/>
  <c r="L12" i="2"/>
  <c r="L9" i="2"/>
  <c r="L8" i="2"/>
  <c r="L5" i="2"/>
  <c r="L4" i="2"/>
  <c r="K4" i="2"/>
  <c r="AV27" i="1" l="1"/>
  <c r="AV28" i="1"/>
  <c r="AV45" i="1" s="1"/>
  <c r="AV29" i="1"/>
  <c r="AV30" i="1"/>
  <c r="AV31" i="1"/>
  <c r="AV32" i="1"/>
  <c r="AV33" i="1"/>
  <c r="AV34" i="1"/>
  <c r="AV35" i="1"/>
  <c r="AV36" i="1"/>
  <c r="AV37" i="1"/>
  <c r="AV38" i="1"/>
  <c r="AV39" i="1"/>
  <c r="AU27" i="1"/>
  <c r="AU28" i="1"/>
  <c r="AU29" i="1"/>
  <c r="AU30" i="1"/>
  <c r="AX31" i="1" s="1"/>
  <c r="AU31" i="1"/>
  <c r="AU32" i="1"/>
  <c r="AU33" i="1"/>
  <c r="AU34" i="1"/>
  <c r="AU35" i="1"/>
  <c r="AU36" i="1"/>
  <c r="AU37" i="1"/>
  <c r="AU38" i="1"/>
  <c r="AU39" i="1"/>
  <c r="AV3" i="1"/>
  <c r="AV4" i="1"/>
  <c r="AV5" i="1"/>
  <c r="AV6" i="1"/>
  <c r="AU45" i="1" s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U3" i="1"/>
  <c r="AU4" i="1"/>
  <c r="AU5" i="1"/>
  <c r="AU6" i="1"/>
  <c r="AU44" i="1" s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V2" i="1"/>
  <c r="AU2" i="1"/>
  <c r="AP27" i="1"/>
  <c r="AP28" i="1"/>
  <c r="AP45" i="1" s="1"/>
  <c r="AP29" i="1"/>
  <c r="AP30" i="1"/>
  <c r="AP31" i="1"/>
  <c r="AP32" i="1"/>
  <c r="AP33" i="1"/>
  <c r="AP34" i="1"/>
  <c r="AP35" i="1"/>
  <c r="AP36" i="1"/>
  <c r="AP37" i="1"/>
  <c r="AP38" i="1"/>
  <c r="AP39" i="1"/>
  <c r="AO27" i="1"/>
  <c r="AO28" i="1"/>
  <c r="AO29" i="1"/>
  <c r="AO30" i="1"/>
  <c r="AR31" i="1" s="1"/>
  <c r="AO31" i="1"/>
  <c r="AO32" i="1"/>
  <c r="AO33" i="1"/>
  <c r="AO34" i="1"/>
  <c r="AO35" i="1"/>
  <c r="AO36" i="1"/>
  <c r="AO37" i="1"/>
  <c r="AO38" i="1"/>
  <c r="AO39" i="1"/>
  <c r="AP3" i="1"/>
  <c r="AO45" i="1" s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O6" i="1"/>
  <c r="AO3" i="1"/>
  <c r="AO4" i="1"/>
  <c r="AO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" i="1"/>
  <c r="AW45" i="1"/>
  <c r="AW46" i="1"/>
  <c r="AY37" i="1"/>
  <c r="AW43" i="1"/>
  <c r="AQ46" i="1"/>
  <c r="AS37" i="1"/>
  <c r="AQ43" i="1"/>
  <c r="AO44" i="1"/>
  <c r="AW19" i="1" l="1"/>
  <c r="AW37" i="1"/>
  <c r="AV43" i="1"/>
  <c r="AW44" i="1"/>
  <c r="AU46" i="1"/>
  <c r="AW5" i="1"/>
  <c r="AY31" i="1"/>
  <c r="AV44" i="1"/>
  <c r="AW31" i="1"/>
  <c r="AX37" i="1"/>
  <c r="AV46" i="1"/>
  <c r="AU43" i="1"/>
  <c r="AS31" i="1"/>
  <c r="AO43" i="1"/>
  <c r="AP44" i="1"/>
  <c r="AQ45" i="1"/>
  <c r="AP43" i="1"/>
  <c r="AQ44" i="1"/>
  <c r="AO46" i="1"/>
  <c r="AQ5" i="1"/>
  <c r="AQ19" i="1"/>
  <c r="AR37" i="1"/>
  <c r="AP46" i="1"/>
  <c r="AQ37" i="1"/>
  <c r="AQ31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Y46" i="1"/>
  <c r="X46" i="1"/>
  <c r="W46" i="1"/>
  <c r="Y45" i="1"/>
  <c r="X45" i="1"/>
  <c r="W45" i="1"/>
  <c r="Y44" i="1"/>
  <c r="X44" i="1"/>
  <c r="W44" i="1"/>
  <c r="Y43" i="1"/>
  <c r="X43" i="1"/>
  <c r="W43" i="1"/>
  <c r="S46" i="1"/>
  <c r="R46" i="1"/>
  <c r="Q46" i="1"/>
  <c r="S45" i="1"/>
  <c r="R45" i="1"/>
  <c r="Q45" i="1"/>
  <c r="S44" i="1"/>
  <c r="R44" i="1"/>
  <c r="Q44" i="1"/>
  <c r="S43" i="1"/>
  <c r="R43" i="1"/>
  <c r="Q43" i="1"/>
  <c r="M46" i="1"/>
  <c r="M45" i="1"/>
  <c r="M44" i="1"/>
  <c r="M43" i="1"/>
  <c r="L46" i="1"/>
  <c r="L45" i="1"/>
  <c r="L44" i="1"/>
  <c r="L43" i="1"/>
  <c r="K46" i="1"/>
  <c r="K45" i="1"/>
  <c r="K43" i="1"/>
  <c r="K4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K37" i="1" s="1"/>
  <c r="AJ29" i="1"/>
  <c r="AJ30" i="1"/>
  <c r="AJ31" i="1"/>
  <c r="AJ32" i="1"/>
  <c r="AJ33" i="1"/>
  <c r="AJ34" i="1"/>
  <c r="AJ35" i="1"/>
  <c r="AJ36" i="1"/>
  <c r="AJ37" i="1"/>
  <c r="AM37" i="1" s="1"/>
  <c r="AJ38" i="1"/>
  <c r="AJ39" i="1"/>
  <c r="AI3" i="1"/>
  <c r="AK5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L31" i="1" s="1"/>
  <c r="AI29" i="1"/>
  <c r="AI30" i="1"/>
  <c r="AI31" i="1"/>
  <c r="AI32" i="1"/>
  <c r="AI33" i="1"/>
  <c r="AI34" i="1"/>
  <c r="AI35" i="1"/>
  <c r="AI36" i="1"/>
  <c r="AI37" i="1"/>
  <c r="AI38" i="1"/>
  <c r="AI39" i="1"/>
  <c r="AJ2" i="1"/>
  <c r="AI2" i="1"/>
  <c r="AM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F37" i="1" s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G31" i="1" s="1"/>
  <c r="AC32" i="1"/>
  <c r="AC33" i="1"/>
  <c r="AC34" i="1"/>
  <c r="AC35" i="1"/>
  <c r="AC36" i="1"/>
  <c r="AC37" i="1"/>
  <c r="AC38" i="1"/>
  <c r="AC39" i="1"/>
  <c r="AD2" i="1"/>
  <c r="AC2" i="1"/>
  <c r="AE5" i="1" s="1"/>
  <c r="AG3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3" i="1"/>
  <c r="Y5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AA31" i="1" s="1"/>
  <c r="W32" i="1"/>
  <c r="W33" i="1"/>
  <c r="W34" i="1"/>
  <c r="W35" i="1"/>
  <c r="W36" i="1"/>
  <c r="W37" i="1"/>
  <c r="W38" i="1"/>
  <c r="W39" i="1"/>
  <c r="X2" i="1"/>
  <c r="W2" i="1"/>
  <c r="Z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U37" i="1" s="1"/>
  <c r="R38" i="1"/>
  <c r="R3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L27" i="1"/>
  <c r="M37" i="1" s="1"/>
  <c r="L28" i="1"/>
  <c r="L29" i="1"/>
  <c r="N37" i="1" s="1"/>
  <c r="L30" i="1"/>
  <c r="L31" i="1"/>
  <c r="O37" i="1" s="1"/>
  <c r="L32" i="1"/>
  <c r="L33" i="1"/>
  <c r="L34" i="1"/>
  <c r="L35" i="1"/>
  <c r="L36" i="1"/>
  <c r="L37" i="1"/>
  <c r="L38" i="1"/>
  <c r="L39" i="1"/>
  <c r="L3" i="1"/>
  <c r="L4" i="1"/>
  <c r="M1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31" i="1" s="1"/>
  <c r="K30" i="1"/>
  <c r="K31" i="1"/>
  <c r="O31" i="1" s="1"/>
  <c r="K32" i="1"/>
  <c r="K33" i="1"/>
  <c r="K34" i="1"/>
  <c r="K35" i="1"/>
  <c r="K36" i="1"/>
  <c r="K37" i="1"/>
  <c r="K38" i="1"/>
  <c r="K39" i="1"/>
  <c r="K2" i="1"/>
  <c r="AE19" i="1" l="1"/>
  <c r="N31" i="1"/>
  <c r="S31" i="1"/>
  <c r="AK31" i="1"/>
  <c r="U31" i="1"/>
  <c r="T31" i="1"/>
  <c r="S5" i="1"/>
  <c r="Y37" i="1"/>
  <c r="AL37" i="1"/>
  <c r="T37" i="1"/>
  <c r="S19" i="1"/>
  <c r="M5" i="1"/>
  <c r="S37" i="1"/>
  <c r="AA37" i="1"/>
  <c r="Y19" i="1"/>
  <c r="AF31" i="1"/>
  <c r="AK19" i="1"/>
  <c r="AE37" i="1"/>
  <c r="AE31" i="1"/>
  <c r="Y31" i="1"/>
  <c r="Z37" i="1"/>
</calcChain>
</file>

<file path=xl/sharedStrings.xml><?xml version="1.0" encoding="utf-8"?>
<sst xmlns="http://schemas.openxmlformats.org/spreadsheetml/2006/main" count="248" uniqueCount="101">
  <si>
    <t>D10_0,9999.0</t>
  </si>
  <si>
    <t>D11_0,9999.0</t>
  </si>
  <si>
    <t>D12_0,999.0</t>
  </si>
  <si>
    <t>D14_0,9999.0</t>
  </si>
  <si>
    <t>D15_1,000.0</t>
  </si>
  <si>
    <t>D16_1,000.0</t>
  </si>
  <si>
    <t>D17_1,000.0</t>
  </si>
  <si>
    <t>D18_1,000.0</t>
  </si>
  <si>
    <t>D19_1,000.0</t>
  </si>
  <si>
    <t>D1_0,994.0</t>
  </si>
  <si>
    <t>D20_1,000.0</t>
  </si>
  <si>
    <t>D21_1,000.0</t>
  </si>
  <si>
    <t>D22_1,000.0</t>
  </si>
  <si>
    <t>D23_1,000.0</t>
  </si>
  <si>
    <t>D24_1,000.0</t>
  </si>
  <si>
    <t>D25_1,000.0</t>
  </si>
  <si>
    <t>D26_1,000.0</t>
  </si>
  <si>
    <t>D2_0,979.0</t>
  </si>
  <si>
    <t>D3_0,992.0</t>
  </si>
  <si>
    <t>D4_0,994.0</t>
  </si>
  <si>
    <t>D5_0,999.0</t>
  </si>
  <si>
    <t>D6_0,992.0</t>
  </si>
  <si>
    <t>D7_0,997.0</t>
  </si>
  <si>
    <t>D8_0,9999.0</t>
  </si>
  <si>
    <t>D9_0,9999.0</t>
  </si>
  <si>
    <t>P-12_0,99.0</t>
  </si>
  <si>
    <t>P-13_0,993.0</t>
  </si>
  <si>
    <t>P-14_0,987.0</t>
  </si>
  <si>
    <t>P-15_0,994.0</t>
  </si>
  <si>
    <t>P-19_0,99.0</t>
  </si>
  <si>
    <t>P-20_0,986.0</t>
  </si>
  <si>
    <t>P-23_0,988.0</t>
  </si>
  <si>
    <t>P-28_0,997.0</t>
  </si>
  <si>
    <t>P-29_0,9981.0</t>
  </si>
  <si>
    <t>P-2_0,99.0.0</t>
  </si>
  <si>
    <t>P-33_0,992.0</t>
  </si>
  <si>
    <t>P-4_0,995.0</t>
  </si>
  <si>
    <t>P-8_0,991.0</t>
  </si>
  <si>
    <t>Пациент</t>
  </si>
  <si>
    <t>Среднее по всем</t>
  </si>
  <si>
    <t>Среднее по секретирующим</t>
  </si>
  <si>
    <t>Среднее по несекретирующим</t>
  </si>
  <si>
    <t>Много секр.</t>
  </si>
  <si>
    <t>Мало секр.</t>
  </si>
  <si>
    <t>Нет секр.</t>
  </si>
  <si>
    <t>Спорно/Неизв.</t>
  </si>
  <si>
    <t>Макс. Интенсивность Амид-1</t>
  </si>
  <si>
    <t>Макс. Интенсивность Амид-2</t>
  </si>
  <si>
    <t>Макс. Интенсивность Амид-3</t>
  </si>
  <si>
    <t>Мин. Интенсивность базовой линии</t>
  </si>
  <si>
    <t>Отношение с учётом базы</t>
  </si>
  <si>
    <t>Среднее без базовой</t>
  </si>
  <si>
    <t>Среднее с учетом базы</t>
  </si>
  <si>
    <t>Среднее по всем с учетом базы</t>
  </si>
  <si>
    <t>Среднее по секретирующим с учетом базы</t>
  </si>
  <si>
    <t>Среднее по несекретирующим с учетом базы</t>
  </si>
  <si>
    <t>Отношение Амид-1 к Амид-2</t>
  </si>
  <si>
    <t>Отношение Амид-3 к Амид-2</t>
  </si>
  <si>
    <t>Отношение Амид-1 к Амид-3</t>
  </si>
  <si>
    <t xml:space="preserve">Разброс по здоровым </t>
  </si>
  <si>
    <t>Разброс по секретирующим</t>
  </si>
  <si>
    <t>Разброс по несекретирующим</t>
  </si>
  <si>
    <t>Секретирующие сильно выше доноров по среднему, немного выше по диапазону. Несекретирющие сильно выше по среднему, сильно выше по диапазону.</t>
  </si>
  <si>
    <t>.</t>
  </si>
  <si>
    <t>Секретирующие ниже доноров по среднему, но границы пересекаются. Несекретирющие сильно ниже как по среднему, так и по границам диапазона.</t>
  </si>
  <si>
    <t>Секретирующие ниже доноров по среднему, но диапазоны пересекаются. Несекретирющие сильно ниже как по среднему,  так и по границам диапазона.</t>
  </si>
  <si>
    <t>Секретирующие сильно выше доноров как по среднему, так и по границам диапазона. Несекретирющие выше доноров по среднему, по диапазону лежат выше доноров.</t>
  </si>
  <si>
    <t>Секретирующие сильно выше доноров как по среднему, так и по границам диапазона. Несекретирющие по среднему близко к донорам, их диапазон внутри диапазона доноров.</t>
  </si>
  <si>
    <t>Секретирующие выделяются по отношению Амид-1 к минимуму между пиками</t>
  </si>
  <si>
    <t>Секретирующие выделяются по отношению Амид-1 к Амид-2</t>
  </si>
  <si>
    <t>Секретирующие выделяются по отношению Амид-3 к Амид-2</t>
  </si>
  <si>
    <t>Несекретирующие выделяются по отношению Амид-2 к минимуму между пиками 2/3</t>
  </si>
  <si>
    <t>Несекретирующие выделяются по отношению Амид-3 к Амид-2</t>
  </si>
  <si>
    <t>Несекретирующие выделяются по отношению Амид-1 к Амид-3</t>
  </si>
  <si>
    <t>Отношение Амид-2 к минимуму 1/2</t>
  </si>
  <si>
    <t>Отношение Амид-3 к минимуму 2/3</t>
  </si>
  <si>
    <t>Отношение Амид-2 к минимуму 2/3</t>
  </si>
  <si>
    <t>Отношение Амид-1 к минимуму 1/2</t>
  </si>
  <si>
    <t>Мин. Интенсивность между пиками 1/2</t>
  </si>
  <si>
    <t>Мин. Интенсивность между пиками 2/3</t>
  </si>
  <si>
    <t>Секретирующие сильно ниже доноров по среднему, но верхняя граница совпала с нижней для доноров. Несекретирющие ниже по среднему, но верхняя граница совпала с нижней для доноров.</t>
  </si>
  <si>
    <t>Секретирующие выше доноров по среднему, но диапазоны пересекаются. Несекретирющие ниже по среднему, но диапазон лежит внутри диапазона доноров.</t>
  </si>
  <si>
    <t>Секретирующие выделяются по отношению Амид-2 к минимуму между пиками</t>
  </si>
  <si>
    <t>Несекретирующие выделяются по отношению Амид-2 к минимуму между пиками</t>
  </si>
  <si>
    <t>Какие выводы пока что:</t>
  </si>
  <si>
    <t>Длина волны минимума между пиками 1/2</t>
  </si>
  <si>
    <t>Длина волны Амид-1</t>
  </si>
  <si>
    <t>Длина волны Амид-2</t>
  </si>
  <si>
    <t>Длина волны мнимума между 2/3</t>
  </si>
  <si>
    <t>Длина волны Амид-3</t>
  </si>
  <si>
    <t>Среднее по донорам</t>
  </si>
  <si>
    <t xml:space="preserve">Разброс </t>
  </si>
  <si>
    <t>Длина волны минимума 1/2</t>
  </si>
  <si>
    <t>Длина волны минимума 2/3</t>
  </si>
  <si>
    <t>Секретирующие выделяются по положению Амид-1</t>
  </si>
  <si>
    <t>Секретирующие выделяются по положению минимума 1/2</t>
  </si>
  <si>
    <t>Секретирующие выделяются по положению Амид-2</t>
  </si>
  <si>
    <t>Несекретирующие выделяются по положению Амид-2</t>
  </si>
  <si>
    <t>Несекретирующие выделяются по положению минимума 2/3</t>
  </si>
  <si>
    <t>Секретирующие выделяются по положению Амид-3</t>
  </si>
  <si>
    <t>M15_0.966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</si>
</sst>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gradientFill degree="45">
        <stop position="0">
          <color rgb="FFFCBCBC"/>
        </stop>
        <stop position="1">
          <color theme="0" tint="-0.25098422193060094"/>
        </stop>
      </gradientFill>
    </fill>
  </fills>
  <borders count="56">
    <border>
      <left/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3F3F3F"/>
      </right>
      <top style="thick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n">
        <color rgb="FF3F3F3F"/>
      </bottom>
      <diagonal/>
    </border>
    <border>
      <left style="thin">
        <color rgb="FF3F3F3F"/>
      </left>
      <right style="thick">
        <color indexed="64"/>
      </right>
      <top style="thick">
        <color indexed="64"/>
      </top>
      <bottom style="thin">
        <color rgb="FF3F3F3F"/>
      </bottom>
      <diagonal/>
    </border>
    <border>
      <left style="thick">
        <color indexed="64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 style="thick">
        <color indexed="64"/>
      </right>
      <top style="thin">
        <color rgb="FF3F3F3F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ck">
        <color indexed="64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61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1" xfId="1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7" fillId="9" borderId="9" xfId="2" applyFont="1" applyFill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5" fillId="5" borderId="25" xfId="4" applyFont="1" applyBorder="1" applyAlignment="1">
      <alignment horizontal="center" vertical="center" wrapText="1"/>
    </xf>
    <xf numFmtId="0" fontId="5" fillId="7" borderId="13" xfId="6" applyFont="1" applyBorder="1" applyAlignment="1">
      <alignment horizontal="center" vertical="center" wrapText="1"/>
    </xf>
    <xf numFmtId="0" fontId="1" fillId="7" borderId="32" xfId="6" applyBorder="1" applyAlignment="1">
      <alignment horizontal="center" vertical="center" wrapText="1"/>
    </xf>
    <xf numFmtId="0" fontId="1" fillId="5" borderId="32" xfId="4" applyBorder="1" applyAlignment="1">
      <alignment horizontal="center" vertical="center" wrapText="1"/>
    </xf>
    <xf numFmtId="0" fontId="1" fillId="7" borderId="14" xfId="6" applyBorder="1" applyAlignment="1">
      <alignment horizontal="center" vertical="center" wrapText="1"/>
    </xf>
    <xf numFmtId="0" fontId="1" fillId="5" borderId="31" xfId="4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30" xfId="6" applyBorder="1" applyAlignment="1">
      <alignment horizontal="center" vertical="center" wrapText="1"/>
    </xf>
    <xf numFmtId="0" fontId="1" fillId="7" borderId="20" xfId="6" applyBorder="1" applyAlignment="1">
      <alignment horizontal="center" vertical="center" wrapText="1"/>
    </xf>
    <xf numFmtId="0" fontId="1" fillId="5" borderId="18" xfId="4" applyBorder="1" applyAlignment="1">
      <alignment horizontal="center" vertical="center" wrapText="1"/>
    </xf>
    <xf numFmtId="0" fontId="1" fillId="7" borderId="36" xfId="6" applyBorder="1" applyAlignment="1">
      <alignment horizontal="center" vertical="center" wrapText="1"/>
    </xf>
    <xf numFmtId="0" fontId="1" fillId="7" borderId="37" xfId="6" applyBorder="1" applyAlignment="1">
      <alignment horizontal="center" vertical="center" wrapText="1"/>
    </xf>
    <xf numFmtId="0" fontId="1" fillId="5" borderId="36" xfId="4" applyBorder="1" applyAlignment="1">
      <alignment horizontal="center" vertical="center" wrapText="1"/>
    </xf>
    <xf numFmtId="0" fontId="1" fillId="7" borderId="17" xfId="6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" fillId="5" borderId="17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5" borderId="38" xfId="4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39" xfId="0" applyFont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3" borderId="23" xfId="2" applyFont="1" applyBorder="1" applyAlignment="1">
      <alignment horizontal="center" vertical="center"/>
    </xf>
    <xf numFmtId="0" fontId="7" fillId="4" borderId="30" xfId="3" applyFont="1" applyBorder="1" applyAlignment="1">
      <alignment horizontal="center" vertical="center"/>
    </xf>
    <xf numFmtId="0" fontId="1" fillId="6" borderId="30" xfId="5" applyBorder="1" applyAlignment="1">
      <alignment horizontal="center" vertical="center"/>
    </xf>
    <xf numFmtId="0" fontId="7" fillId="8" borderId="47" xfId="7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26" xfId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2" borderId="27" xfId="1" applyFont="1" applyBorder="1" applyAlignment="1">
      <alignment horizontal="center" vertical="center"/>
    </xf>
    <xf numFmtId="0" fontId="6" fillId="2" borderId="28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 wrapText="1"/>
    </xf>
    <xf numFmtId="0" fontId="6" fillId="2" borderId="22" xfId="1" applyFont="1" applyBorder="1" applyAlignment="1">
      <alignment horizontal="center" vertical="center" wrapText="1"/>
    </xf>
    <xf numFmtId="0" fontId="6" fillId="2" borderId="33" xfId="1" applyFont="1" applyBorder="1" applyAlignment="1">
      <alignment horizontal="center" vertical="center" wrapText="1"/>
    </xf>
    <xf numFmtId="0" fontId="6" fillId="2" borderId="7" xfId="1" applyFont="1" applyBorder="1" applyAlignment="1">
      <alignment horizontal="center" vertical="center" wrapText="1"/>
    </xf>
    <xf numFmtId="0" fontId="6" fillId="2" borderId="0" xfId="1" applyFont="1" applyBorder="1" applyAlignment="1">
      <alignment horizontal="center" vertical="center" wrapText="1"/>
    </xf>
    <xf numFmtId="0" fontId="6" fillId="2" borderId="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 wrapText="1"/>
    </xf>
    <xf numFmtId="0" fontId="6" fillId="2" borderId="10" xfId="1" applyFont="1" applyBorder="1" applyAlignment="1">
      <alignment horizontal="center" vertical="center" wrapText="1"/>
    </xf>
    <xf numFmtId="0" fontId="6" fillId="2" borderId="26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34" xfId="1" applyFont="1" applyBorder="1" applyAlignment="1">
      <alignment horizontal="center" vertical="center" wrapText="1"/>
    </xf>
    <xf numFmtId="0" fontId="6" fillId="2" borderId="27" xfId="1" applyFont="1" applyBorder="1" applyAlignment="1">
      <alignment horizontal="center" vertical="center" wrapText="1"/>
    </xf>
    <xf numFmtId="0" fontId="6" fillId="2" borderId="28" xfId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3" borderId="40" xfId="2" applyFont="1" applyBorder="1" applyAlignment="1">
      <alignment horizontal="center" vertical="center"/>
    </xf>
    <xf numFmtId="0" fontId="6" fillId="3" borderId="41" xfId="2" applyFont="1" applyBorder="1" applyAlignment="1">
      <alignment horizontal="center" vertical="center"/>
    </xf>
    <xf numFmtId="0" fontId="6" fillId="3" borderId="42" xfId="2" applyFont="1" applyBorder="1" applyAlignment="1">
      <alignment horizontal="center" vertical="center"/>
    </xf>
    <xf numFmtId="0" fontId="6" fillId="3" borderId="43" xfId="2" applyFont="1" applyBorder="1" applyAlignment="1">
      <alignment horizontal="center" vertical="center"/>
    </xf>
    <xf numFmtId="0" fontId="6" fillId="3" borderId="44" xfId="2" applyFont="1" applyBorder="1" applyAlignment="1">
      <alignment horizontal="center" vertical="center"/>
    </xf>
    <xf numFmtId="0" fontId="6" fillId="3" borderId="45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40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3" borderId="42" xfId="2" applyFont="1" applyBorder="1" applyAlignment="1">
      <alignment horizontal="center" vertical="center" wrapText="1"/>
    </xf>
    <xf numFmtId="0" fontId="6" fillId="3" borderId="43" xfId="2" applyFont="1" applyBorder="1" applyAlignment="1">
      <alignment horizontal="center" vertical="center" wrapText="1"/>
    </xf>
    <xf numFmtId="0" fontId="6" fillId="3" borderId="44" xfId="2" applyFont="1" applyBorder="1" applyAlignment="1">
      <alignment horizontal="center" vertical="center" wrapText="1"/>
    </xf>
    <xf numFmtId="0" fontId="6" fillId="3" borderId="45" xfId="2" applyFont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33" xfId="1" applyBorder="1" applyAlignment="1">
      <alignment horizontal="center" vertical="center" wrapText="1"/>
    </xf>
    <xf numFmtId="0" fontId="2" fillId="2" borderId="29" xfId="1" applyBorder="1" applyAlignment="1">
      <alignment horizontal="center" vertical="center" wrapText="1"/>
    </xf>
    <xf numFmtId="0" fontId="2" fillId="2" borderId="37" xfId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26" xfId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  <xf numFmtId="0" fontId="1" fillId="6" borderId="22" xfId="5" applyBorder="1" applyAlignment="1">
      <alignment horizontal="center" vertical="center" wrapText="1"/>
    </xf>
    <xf numFmtId="0" fontId="1" fillId="6" borderId="10" xfId="5" applyBorder="1" applyAlignment="1">
      <alignment horizontal="center" vertical="center" wrapText="1"/>
    </xf>
    <xf numFmtId="0" fontId="1" fillId="6" borderId="18" xfId="5" applyBorder="1" applyAlignment="1">
      <alignment horizontal="center" vertical="center" wrapText="1"/>
    </xf>
    <xf numFmtId="0" fontId="1" fillId="6" borderId="12" xfId="5" applyBorder="1" applyAlignment="1">
      <alignment horizontal="center" vertical="center" wrapText="1"/>
    </xf>
    <xf numFmtId="0" fontId="2" fillId="2" borderId="24" xfId="1" applyBorder="1" applyAlignment="1">
      <alignment horizontal="center" vertical="center" wrapText="1"/>
    </xf>
    <xf numFmtId="0" fontId="2" fillId="2" borderId="14" xfId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6" borderId="48" xfId="5" applyBorder="1" applyAlignment="1">
      <alignment horizontal="center" vertical="center" wrapText="1"/>
    </xf>
    <xf numFmtId="0" fontId="1" fillId="6" borderId="49" xfId="5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top"/>
    </xf>
  </cellXfs>
  <cellStyles count="8">
    <cellStyle name="20% — акцент1" xfId="4" builtinId="30"/>
    <cellStyle name="20% — акцент3" xfId="6" builtinId="38"/>
    <cellStyle name="40% — акцент1" xfId="5" builtinId="31"/>
    <cellStyle name="40% — акцент3" xfId="7" builtinId="39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topLeftCell="A46" zoomScale="85" zoomScaleNormal="85" workbookViewId="0">
      <selection activeCell="D64" sqref="D64"/>
    </sheetView>
  </sheetViews>
  <sheetFormatPr defaultRowHeight="15" x14ac:dyDescent="0.25"/>
  <cols>
    <col min="1" max="8" width="14.7109375" customWidth="1"/>
    <col min="9" max="10" width="10.7109375" customWidth="1"/>
    <col min="11" max="15" width="18.85546875" customWidth="1"/>
    <col min="16" max="16" width="10.7109375" customWidth="1"/>
    <col min="17" max="21" width="18.85546875" style="2" customWidth="1"/>
    <col min="22" max="22" width="10.7109375" style="2" customWidth="1"/>
    <col min="23" max="27" width="18.85546875" style="2" customWidth="1"/>
    <col min="28" max="28" width="10.7109375" style="2" customWidth="1"/>
    <col min="29" max="33" width="18.85546875" customWidth="1"/>
    <col min="34" max="34" width="10.7109375" customWidth="1"/>
    <col min="35" max="39" width="18.85546875" customWidth="1"/>
    <col min="40" max="40" width="10.7109375" customWidth="1"/>
    <col min="41" max="45" width="18.85546875" customWidth="1"/>
    <col min="46" max="46" width="10.7109375" customWidth="1"/>
    <col min="47" max="51" width="18.85546875" customWidth="1"/>
  </cols>
  <sheetData>
    <row r="1" spans="1:51" ht="60.75" customHeight="1" thickTop="1" x14ac:dyDescent="0.25">
      <c r="A1" s="19"/>
      <c r="B1" s="20" t="s">
        <v>38</v>
      </c>
      <c r="C1" s="20" t="s">
        <v>49</v>
      </c>
      <c r="D1" s="20" t="s">
        <v>46</v>
      </c>
      <c r="E1" s="20" t="s">
        <v>78</v>
      </c>
      <c r="F1" s="20" t="s">
        <v>47</v>
      </c>
      <c r="G1" s="20" t="s">
        <v>79</v>
      </c>
      <c r="H1" s="21" t="s">
        <v>48</v>
      </c>
      <c r="I1" s="2"/>
      <c r="J1" s="6"/>
      <c r="K1" s="33" t="s">
        <v>77</v>
      </c>
      <c r="L1" s="32" t="s">
        <v>50</v>
      </c>
      <c r="M1" s="86" t="s">
        <v>51</v>
      </c>
      <c r="N1" s="86"/>
      <c r="O1" s="87"/>
      <c r="P1" s="2"/>
      <c r="Q1" s="31" t="s">
        <v>56</v>
      </c>
      <c r="R1" s="27" t="s">
        <v>50</v>
      </c>
      <c r="S1" s="86" t="s">
        <v>51</v>
      </c>
      <c r="T1" s="86"/>
      <c r="U1" s="87"/>
      <c r="W1" s="19" t="s">
        <v>76</v>
      </c>
      <c r="X1" s="27" t="s">
        <v>50</v>
      </c>
      <c r="Y1" s="86" t="s">
        <v>51</v>
      </c>
      <c r="Z1" s="86"/>
      <c r="AA1" s="87"/>
      <c r="AC1" s="19" t="s">
        <v>57</v>
      </c>
      <c r="AD1" s="27" t="s">
        <v>50</v>
      </c>
      <c r="AE1" s="86" t="s">
        <v>51</v>
      </c>
      <c r="AF1" s="86"/>
      <c r="AG1" s="87"/>
      <c r="AH1" s="2"/>
      <c r="AI1" s="19" t="s">
        <v>58</v>
      </c>
      <c r="AJ1" s="27" t="s">
        <v>50</v>
      </c>
      <c r="AK1" s="86" t="s">
        <v>51</v>
      </c>
      <c r="AL1" s="86"/>
      <c r="AM1" s="87"/>
      <c r="AO1" s="19" t="s">
        <v>74</v>
      </c>
      <c r="AP1" s="27" t="s">
        <v>50</v>
      </c>
      <c r="AQ1" s="86" t="s">
        <v>51</v>
      </c>
      <c r="AR1" s="86"/>
      <c r="AS1" s="87"/>
      <c r="AU1" s="19" t="s">
        <v>75</v>
      </c>
      <c r="AV1" s="27" t="s">
        <v>50</v>
      </c>
      <c r="AW1" s="86" t="s">
        <v>51</v>
      </c>
      <c r="AX1" s="86"/>
      <c r="AY1" s="87"/>
    </row>
    <row r="2" spans="1:51" x14ac:dyDescent="0.25">
      <c r="A2" s="18">
        <v>10</v>
      </c>
      <c r="B2" s="3" t="s">
        <v>0</v>
      </c>
      <c r="C2" s="3">
        <v>6.2300000000000003E-3</v>
      </c>
      <c r="D2" s="3">
        <v>0.79561999999999999</v>
      </c>
      <c r="E2" s="3">
        <v>0.21004</v>
      </c>
      <c r="F2" s="3">
        <v>0.26472000000000001</v>
      </c>
      <c r="G2" s="3">
        <v>8.0820000000000003E-2</v>
      </c>
      <c r="H2" s="6">
        <v>0.41193000000000002</v>
      </c>
      <c r="I2" s="2"/>
      <c r="J2" s="2"/>
      <c r="K2" s="22">
        <f t="shared" ref="K2:K39" si="0">D2/E2</f>
        <v>3.7879451533041326</v>
      </c>
      <c r="L2" s="28">
        <f>(D2-C2)/(E2-C2)</f>
        <v>3.8731661841911587</v>
      </c>
      <c r="M2" s="88"/>
      <c r="N2" s="88"/>
      <c r="O2" s="89"/>
      <c r="P2" s="2"/>
      <c r="Q2" s="29">
        <f>D2/F2</f>
        <v>3.0055152614082803</v>
      </c>
      <c r="R2" s="6">
        <f>(D2-C2)/(F2-C2)</f>
        <v>3.0538512128128747</v>
      </c>
      <c r="S2" s="88"/>
      <c r="T2" s="88"/>
      <c r="U2" s="89"/>
      <c r="W2" s="29">
        <f>F2/G2</f>
        <v>3.2754268745360058</v>
      </c>
      <c r="X2" s="6">
        <f>(F2-C2)/(G2-C2)</f>
        <v>3.4654779461053757</v>
      </c>
      <c r="Y2" s="88"/>
      <c r="Z2" s="88"/>
      <c r="AA2" s="89"/>
      <c r="AC2" s="29">
        <f>H2/F2</f>
        <v>1.5560970081595649</v>
      </c>
      <c r="AD2" s="6">
        <f>(H2-C2)/(F2-C2)</f>
        <v>1.5694997872258114</v>
      </c>
      <c r="AE2" s="88"/>
      <c r="AF2" s="88"/>
      <c r="AG2" s="89"/>
      <c r="AH2" s="2"/>
      <c r="AI2" s="29">
        <f>D2/H2</f>
        <v>1.9314446629281674</v>
      </c>
      <c r="AJ2" s="6">
        <f>(D2-C2)/(H2-C2)</f>
        <v>1.9457480897214692</v>
      </c>
      <c r="AK2" s="88"/>
      <c r="AL2" s="88"/>
      <c r="AM2" s="89"/>
      <c r="AO2" s="38">
        <f>F2/E2</f>
        <v>1.2603313654541992</v>
      </c>
      <c r="AP2" s="25">
        <f>(F2-C2)/(E2-C2)</f>
        <v>1.2682890927824935</v>
      </c>
      <c r="AQ2" s="88"/>
      <c r="AR2" s="88"/>
      <c r="AS2" s="89"/>
      <c r="AU2" s="38">
        <f>H2/G2</f>
        <v>5.0968819599109132</v>
      </c>
      <c r="AV2" s="25">
        <f>(H2-C2)/(G2-C2)</f>
        <v>5.4390668990481297</v>
      </c>
      <c r="AW2" s="88"/>
      <c r="AX2" s="88"/>
      <c r="AY2" s="89"/>
    </row>
    <row r="3" spans="1:51" x14ac:dyDescent="0.25">
      <c r="A3" s="9">
        <v>11</v>
      </c>
      <c r="B3" s="3" t="s">
        <v>1</v>
      </c>
      <c r="C3" s="3">
        <v>6.5300000000000002E-3</v>
      </c>
      <c r="D3" s="3">
        <v>0.67732999999999999</v>
      </c>
      <c r="E3" s="3">
        <v>0.19167000000000001</v>
      </c>
      <c r="F3" s="3">
        <v>0.23585999999999999</v>
      </c>
      <c r="G3" s="3">
        <v>7.6020000000000004E-2</v>
      </c>
      <c r="H3" s="6">
        <v>0.36275000000000002</v>
      </c>
      <c r="I3" s="2"/>
      <c r="J3" s="2"/>
      <c r="K3" s="22">
        <f t="shared" si="0"/>
        <v>3.5338341941879268</v>
      </c>
      <c r="L3" s="6">
        <f t="shared" ref="L3:L39" si="1">(D3-C3)/(E3-C3)</f>
        <v>3.6232040617910766</v>
      </c>
      <c r="M3" s="88"/>
      <c r="N3" s="88"/>
      <c r="O3" s="89"/>
      <c r="P3" s="2"/>
      <c r="Q3" s="29">
        <f t="shared" ref="Q3:Q39" si="2">D3/F3</f>
        <v>2.8717459509878744</v>
      </c>
      <c r="R3" s="6">
        <f t="shared" ref="R3:R39" si="3">(D3-C3)/(F3-C3)</f>
        <v>2.9250425151528368</v>
      </c>
      <c r="S3" s="88"/>
      <c r="T3" s="88"/>
      <c r="U3" s="89"/>
      <c r="W3" s="29">
        <f t="shared" ref="W3:W39" si="4">F3/G3</f>
        <v>3.1026045777426989</v>
      </c>
      <c r="X3" s="6">
        <f t="shared" ref="X3:X39" si="5">(F3-C3)/(G3-C3)</f>
        <v>3.3001870772773052</v>
      </c>
      <c r="Y3" s="88"/>
      <c r="Z3" s="88"/>
      <c r="AA3" s="89"/>
      <c r="AC3" s="29">
        <f t="shared" ref="AC3:AC39" si="6">H3/F3</f>
        <v>1.5379886373272282</v>
      </c>
      <c r="AD3" s="6">
        <f t="shared" ref="AD3:AD39" si="7">(H3-C3)/(F3-C3)</f>
        <v>1.553307460864257</v>
      </c>
      <c r="AE3" s="88"/>
      <c r="AF3" s="88"/>
      <c r="AG3" s="89"/>
      <c r="AH3" s="2"/>
      <c r="AI3" s="29">
        <f t="shared" ref="AI3:AI39" si="8">D3/H3</f>
        <v>1.8672088215024121</v>
      </c>
      <c r="AJ3" s="6">
        <f t="shared" ref="AJ3:AJ39" si="9">(D3-C3)/(H3-C3)</f>
        <v>1.8831059457638535</v>
      </c>
      <c r="AK3" s="88"/>
      <c r="AL3" s="88"/>
      <c r="AM3" s="89"/>
      <c r="AO3" s="38">
        <f t="shared" ref="AO3:AO39" si="10">F3/E3</f>
        <v>1.2305525121302237</v>
      </c>
      <c r="AP3" s="25">
        <f t="shared" ref="AP3:AP39" si="11">(F3-C3)/(E3-C3)</f>
        <v>1.2386842389543047</v>
      </c>
      <c r="AQ3" s="88"/>
      <c r="AR3" s="88"/>
      <c r="AS3" s="89"/>
      <c r="AU3" s="38">
        <f t="shared" ref="AU3:AU39" si="12">H3/G3</f>
        <v>4.7717705866877136</v>
      </c>
      <c r="AV3" s="25">
        <f t="shared" ref="AV3:AV39" si="13">(H3-C3)/(G3-C3)</f>
        <v>5.1262052093826451</v>
      </c>
      <c r="AW3" s="88"/>
      <c r="AX3" s="88"/>
      <c r="AY3" s="89"/>
    </row>
    <row r="4" spans="1:51" x14ac:dyDescent="0.25">
      <c r="A4" s="9">
        <v>12</v>
      </c>
      <c r="B4" s="3" t="s">
        <v>2</v>
      </c>
      <c r="C4" s="3">
        <v>8.3000000000000001E-3</v>
      </c>
      <c r="D4" s="3">
        <v>0.77148000000000005</v>
      </c>
      <c r="E4" s="3">
        <v>0.20824000000000001</v>
      </c>
      <c r="F4" s="3">
        <v>0.26354</v>
      </c>
      <c r="G4" s="3">
        <v>8.2470000000000002E-2</v>
      </c>
      <c r="H4" s="6">
        <v>0.40432000000000001</v>
      </c>
      <c r="I4" s="2"/>
      <c r="J4" s="2"/>
      <c r="K4" s="22">
        <f t="shared" si="0"/>
        <v>3.7047637341529005</v>
      </c>
      <c r="L4" s="6">
        <f t="shared" si="1"/>
        <v>3.8170451135340606</v>
      </c>
      <c r="M4" s="90"/>
      <c r="N4" s="90"/>
      <c r="O4" s="91"/>
      <c r="P4" s="2"/>
      <c r="Q4" s="29">
        <f t="shared" si="2"/>
        <v>2.9273734537451621</v>
      </c>
      <c r="R4" s="6">
        <f t="shared" si="3"/>
        <v>2.9900485817270019</v>
      </c>
      <c r="S4" s="90"/>
      <c r="T4" s="90"/>
      <c r="U4" s="91"/>
      <c r="W4" s="29">
        <f t="shared" si="4"/>
        <v>3.1955862737965322</v>
      </c>
      <c r="X4" s="6">
        <f t="shared" si="5"/>
        <v>3.4412835378185251</v>
      </c>
      <c r="Y4" s="90"/>
      <c r="Z4" s="90"/>
      <c r="AA4" s="91"/>
      <c r="AC4" s="29">
        <f t="shared" si="6"/>
        <v>1.534188358503453</v>
      </c>
      <c r="AD4" s="6">
        <f t="shared" si="7"/>
        <v>1.5515593167215169</v>
      </c>
      <c r="AE4" s="90"/>
      <c r="AF4" s="90"/>
      <c r="AG4" s="91"/>
      <c r="AH4" s="2"/>
      <c r="AI4" s="29">
        <f t="shared" si="8"/>
        <v>1.9080925999208549</v>
      </c>
      <c r="AJ4" s="6">
        <f t="shared" si="9"/>
        <v>1.9271248926821878</v>
      </c>
      <c r="AK4" s="90"/>
      <c r="AL4" s="90"/>
      <c r="AM4" s="91"/>
      <c r="AO4" s="38">
        <f t="shared" si="10"/>
        <v>1.2655589704187475</v>
      </c>
      <c r="AP4" s="25">
        <f t="shared" si="11"/>
        <v>1.2765829748924677</v>
      </c>
      <c r="AQ4" s="90"/>
      <c r="AR4" s="90"/>
      <c r="AS4" s="91"/>
      <c r="AU4" s="38">
        <f t="shared" si="12"/>
        <v>4.9026312598520674</v>
      </c>
      <c r="AV4" s="25">
        <f t="shared" si="13"/>
        <v>5.3393555345827162</v>
      </c>
      <c r="AW4" s="90"/>
      <c r="AX4" s="90"/>
      <c r="AY4" s="91"/>
    </row>
    <row r="5" spans="1:51" x14ac:dyDescent="0.25">
      <c r="A5" s="9">
        <v>14</v>
      </c>
      <c r="B5" s="3" t="s">
        <v>3</v>
      </c>
      <c r="C5" s="3">
        <v>1.5800000000000002E-2</v>
      </c>
      <c r="D5" s="3">
        <v>0.70182999999999995</v>
      </c>
      <c r="E5" s="3">
        <v>0.19622000000000001</v>
      </c>
      <c r="F5" s="3">
        <v>0.24914</v>
      </c>
      <c r="G5" s="3">
        <v>9.078E-2</v>
      </c>
      <c r="H5" s="6">
        <v>0.37962000000000001</v>
      </c>
      <c r="I5" s="2"/>
      <c r="J5" s="2"/>
      <c r="K5" s="22">
        <f t="shared" si="0"/>
        <v>3.576750586076852</v>
      </c>
      <c r="L5" s="6">
        <f t="shared" si="1"/>
        <v>3.8024054982817868</v>
      </c>
      <c r="M5" s="120">
        <f>SUM(K2:K26)/ROWS(K2:K26)</f>
        <v>3.5469788378908675</v>
      </c>
      <c r="N5" s="120"/>
      <c r="O5" s="121"/>
      <c r="P5" s="2"/>
      <c r="Q5" s="29">
        <f t="shared" si="2"/>
        <v>2.8170105161756442</v>
      </c>
      <c r="R5" s="6">
        <f t="shared" si="3"/>
        <v>2.9400445701551381</v>
      </c>
      <c r="S5" s="120">
        <f>SUM(Q2:Q26)/ROWS(Q2:Q26)</f>
        <v>2.8404817079022031</v>
      </c>
      <c r="T5" s="120"/>
      <c r="U5" s="121"/>
      <c r="W5" s="29">
        <f t="shared" si="4"/>
        <v>2.74443710068297</v>
      </c>
      <c r="X5" s="6">
        <f t="shared" si="5"/>
        <v>3.1120298746332358</v>
      </c>
      <c r="Y5" s="120">
        <f>SUM(W2:W26)/ROWS(W2:W26)</f>
        <v>2.8061862128620754</v>
      </c>
      <c r="Z5" s="120"/>
      <c r="AA5" s="121"/>
      <c r="AC5" s="29">
        <f t="shared" si="6"/>
        <v>1.5237216023119531</v>
      </c>
      <c r="AD5" s="6">
        <f t="shared" si="7"/>
        <v>1.5591840233136198</v>
      </c>
      <c r="AE5" s="120">
        <f>SUM(AC2:AC26)/ROWS(AC2:AC26)</f>
        <v>1.5535607152558797</v>
      </c>
      <c r="AF5" s="120"/>
      <c r="AG5" s="121"/>
      <c r="AH5" s="2"/>
      <c r="AI5" s="29">
        <f t="shared" si="8"/>
        <v>1.8487698224540328</v>
      </c>
      <c r="AJ5" s="6">
        <f t="shared" si="9"/>
        <v>1.8856302567203558</v>
      </c>
      <c r="AK5" s="92">
        <f>SUM(AI2:AI26)/ROWS(AI2:AI26)</f>
        <v>1.8295003310320652</v>
      </c>
      <c r="AL5" s="92"/>
      <c r="AM5" s="93"/>
      <c r="AO5" s="38">
        <f t="shared" si="10"/>
        <v>1.2696972785648761</v>
      </c>
      <c r="AP5" s="25">
        <f t="shared" si="11"/>
        <v>1.2933155969404722</v>
      </c>
      <c r="AQ5" s="92">
        <f>SUM(AO2:AO26)/ROWS(AO2:AO26)</f>
        <v>1.2484387585466219</v>
      </c>
      <c r="AR5" s="92"/>
      <c r="AS5" s="93"/>
      <c r="AU5" s="38">
        <f t="shared" si="12"/>
        <v>4.1817580964970258</v>
      </c>
      <c r="AV5" s="25">
        <f t="shared" si="13"/>
        <v>4.8522272606028283</v>
      </c>
      <c r="AW5" s="92">
        <f>SUM(AU2:AU26)/ROWS(AU2:AU26)</f>
        <v>4.3672242866638671</v>
      </c>
      <c r="AX5" s="92"/>
      <c r="AY5" s="93"/>
    </row>
    <row r="6" spans="1:51" x14ac:dyDescent="0.25">
      <c r="A6" s="9">
        <v>15</v>
      </c>
      <c r="B6" s="3" t="s">
        <v>4</v>
      </c>
      <c r="C6" s="3">
        <v>1.406E-2</v>
      </c>
      <c r="D6" s="3">
        <v>0.49268000000000001</v>
      </c>
      <c r="E6" s="3">
        <v>0.14188999999999999</v>
      </c>
      <c r="F6" s="3">
        <v>0.17566999999999999</v>
      </c>
      <c r="G6" s="3">
        <v>7.2770000000000001E-2</v>
      </c>
      <c r="H6" s="6">
        <v>0.27847</v>
      </c>
      <c r="I6" s="2"/>
      <c r="J6" s="2"/>
      <c r="K6" s="22">
        <f t="shared" si="0"/>
        <v>3.4722672492776097</v>
      </c>
      <c r="L6" s="6">
        <f t="shared" si="1"/>
        <v>3.7441915043417038</v>
      </c>
      <c r="M6" s="112"/>
      <c r="N6" s="112"/>
      <c r="O6" s="113"/>
      <c r="P6" s="2"/>
      <c r="Q6" s="29">
        <f t="shared" si="2"/>
        <v>2.8045767632492744</v>
      </c>
      <c r="R6" s="6">
        <f t="shared" si="3"/>
        <v>2.9615741600148504</v>
      </c>
      <c r="S6" s="112"/>
      <c r="T6" s="112"/>
      <c r="U6" s="113"/>
      <c r="W6" s="29">
        <f t="shared" si="4"/>
        <v>2.4140442490037102</v>
      </c>
      <c r="X6" s="6">
        <f t="shared" si="5"/>
        <v>2.752682677567706</v>
      </c>
      <c r="Y6" s="112"/>
      <c r="Z6" s="112"/>
      <c r="AA6" s="113"/>
      <c r="AC6" s="29">
        <f t="shared" si="6"/>
        <v>1.5851881368474983</v>
      </c>
      <c r="AD6" s="6">
        <f t="shared" si="7"/>
        <v>1.6360992512839549</v>
      </c>
      <c r="AE6" s="112"/>
      <c r="AF6" s="112"/>
      <c r="AG6" s="113"/>
      <c r="AH6" s="2"/>
      <c r="AI6" s="29">
        <f t="shared" si="8"/>
        <v>1.7692390562717708</v>
      </c>
      <c r="AJ6" s="6">
        <f t="shared" si="9"/>
        <v>1.8101433379978065</v>
      </c>
      <c r="AK6" s="94"/>
      <c r="AL6" s="94"/>
      <c r="AM6" s="95"/>
      <c r="AO6" s="38">
        <f>F6/E6</f>
        <v>1.2380717457185144</v>
      </c>
      <c r="AP6" s="25">
        <f t="shared" si="11"/>
        <v>1.2642572166158179</v>
      </c>
      <c r="AQ6" s="94"/>
      <c r="AR6" s="94"/>
      <c r="AS6" s="95"/>
      <c r="AU6" s="38">
        <f t="shared" si="12"/>
        <v>3.8267143053456092</v>
      </c>
      <c r="AV6" s="25">
        <f t="shared" si="13"/>
        <v>4.5036620677908363</v>
      </c>
      <c r="AW6" s="94"/>
      <c r="AX6" s="94"/>
      <c r="AY6" s="95"/>
    </row>
    <row r="7" spans="1:51" x14ac:dyDescent="0.25">
      <c r="A7" s="9">
        <v>16</v>
      </c>
      <c r="B7" s="3" t="s">
        <v>5</v>
      </c>
      <c r="C7" s="3">
        <v>1.528E-2</v>
      </c>
      <c r="D7" s="3">
        <v>0.80030000000000001</v>
      </c>
      <c r="E7" s="3">
        <v>0.23551</v>
      </c>
      <c r="F7" s="3">
        <v>0.29697000000000001</v>
      </c>
      <c r="G7" s="3">
        <v>0.10023</v>
      </c>
      <c r="H7" s="6">
        <v>0.42529</v>
      </c>
      <c r="I7" s="2"/>
      <c r="J7" s="2"/>
      <c r="K7" s="22">
        <f t="shared" si="0"/>
        <v>3.3981571907774617</v>
      </c>
      <c r="L7" s="6">
        <f t="shared" si="1"/>
        <v>3.5645461562911502</v>
      </c>
      <c r="M7" s="112"/>
      <c r="N7" s="112"/>
      <c r="O7" s="113"/>
      <c r="P7" s="2"/>
      <c r="Q7" s="29">
        <f t="shared" si="2"/>
        <v>2.6948850052193825</v>
      </c>
      <c r="R7" s="6">
        <f t="shared" si="3"/>
        <v>2.7868223934111969</v>
      </c>
      <c r="S7" s="112"/>
      <c r="T7" s="112"/>
      <c r="U7" s="113"/>
      <c r="W7" s="29">
        <f t="shared" si="4"/>
        <v>2.9628853636635739</v>
      </c>
      <c r="X7" s="6">
        <f t="shared" si="5"/>
        <v>3.3159505591524425</v>
      </c>
      <c r="Y7" s="112"/>
      <c r="Z7" s="112"/>
      <c r="AA7" s="113"/>
      <c r="AC7" s="29">
        <f t="shared" si="6"/>
        <v>1.4320975182678384</v>
      </c>
      <c r="AD7" s="6">
        <f t="shared" si="7"/>
        <v>1.4555362277681139</v>
      </c>
      <c r="AE7" s="112"/>
      <c r="AF7" s="112"/>
      <c r="AG7" s="113"/>
      <c r="AH7" s="2"/>
      <c r="AI7" s="29">
        <f t="shared" si="8"/>
        <v>1.881774788967528</v>
      </c>
      <c r="AJ7" s="6">
        <f t="shared" si="9"/>
        <v>1.9146362283846738</v>
      </c>
      <c r="AK7" s="94"/>
      <c r="AL7" s="94"/>
      <c r="AM7" s="95"/>
      <c r="AO7" s="38">
        <f t="shared" si="10"/>
        <v>1.2609655640949429</v>
      </c>
      <c r="AP7" s="25">
        <f t="shared" si="11"/>
        <v>1.2790718793988103</v>
      </c>
      <c r="AQ7" s="94"/>
      <c r="AR7" s="94"/>
      <c r="AS7" s="95"/>
      <c r="AU7" s="38">
        <f t="shared" si="12"/>
        <v>4.2431407762147062</v>
      </c>
      <c r="AV7" s="25">
        <f t="shared" si="13"/>
        <v>4.8264861683343145</v>
      </c>
      <c r="AW7" s="94"/>
      <c r="AX7" s="94"/>
      <c r="AY7" s="95"/>
    </row>
    <row r="8" spans="1:51" x14ac:dyDescent="0.25">
      <c r="A8" s="9">
        <v>17</v>
      </c>
      <c r="B8" s="3" t="s">
        <v>6</v>
      </c>
      <c r="C8" s="3">
        <v>1.4999999999999999E-2</v>
      </c>
      <c r="D8" s="3">
        <v>0.66466000000000003</v>
      </c>
      <c r="E8" s="3">
        <v>0.18775</v>
      </c>
      <c r="F8" s="3">
        <v>0.23508999999999999</v>
      </c>
      <c r="G8" s="3">
        <v>8.8840000000000002E-2</v>
      </c>
      <c r="H8" s="6">
        <v>0.36323</v>
      </c>
      <c r="I8" s="2"/>
      <c r="J8" s="2"/>
      <c r="K8" s="22">
        <f t="shared" si="0"/>
        <v>3.5401331557922773</v>
      </c>
      <c r="L8" s="6">
        <f t="shared" si="1"/>
        <v>3.7606946454413892</v>
      </c>
      <c r="M8" s="112"/>
      <c r="N8" s="112"/>
      <c r="O8" s="113"/>
      <c r="P8" s="2"/>
      <c r="Q8" s="29">
        <f t="shared" si="2"/>
        <v>2.827257646007912</v>
      </c>
      <c r="R8" s="6">
        <f t="shared" si="3"/>
        <v>2.9517924485437774</v>
      </c>
      <c r="S8" s="112"/>
      <c r="T8" s="112"/>
      <c r="U8" s="113"/>
      <c r="W8" s="29">
        <f t="shared" si="4"/>
        <v>2.6462179198559208</v>
      </c>
      <c r="X8" s="6">
        <f t="shared" si="5"/>
        <v>2.9806338028169015</v>
      </c>
      <c r="Y8" s="112"/>
      <c r="Z8" s="112"/>
      <c r="AA8" s="113"/>
      <c r="AC8" s="29">
        <f t="shared" si="6"/>
        <v>1.5450678463567145</v>
      </c>
      <c r="AD8" s="6">
        <f t="shared" si="7"/>
        <v>1.5822163660320776</v>
      </c>
      <c r="AE8" s="112"/>
      <c r="AF8" s="112"/>
      <c r="AG8" s="113"/>
      <c r="AH8" s="2"/>
      <c r="AI8" s="29">
        <f t="shared" si="8"/>
        <v>1.8298598684029403</v>
      </c>
      <c r="AJ8" s="6">
        <f t="shared" si="9"/>
        <v>1.8656060649570687</v>
      </c>
      <c r="AK8" s="94"/>
      <c r="AL8" s="94"/>
      <c r="AM8" s="95"/>
      <c r="AO8" s="38">
        <f t="shared" si="10"/>
        <v>1.2521438082556591</v>
      </c>
      <c r="AP8" s="25">
        <f t="shared" si="11"/>
        <v>1.2740376266280753</v>
      </c>
      <c r="AQ8" s="94"/>
      <c r="AR8" s="94"/>
      <c r="AS8" s="95"/>
      <c r="AU8" s="38">
        <f t="shared" si="12"/>
        <v>4.0885862224223324</v>
      </c>
      <c r="AV8" s="25">
        <f t="shared" si="13"/>
        <v>4.7160075839653297</v>
      </c>
      <c r="AW8" s="94"/>
      <c r="AX8" s="94"/>
      <c r="AY8" s="95"/>
    </row>
    <row r="9" spans="1:51" x14ac:dyDescent="0.25">
      <c r="A9" s="9">
        <v>18</v>
      </c>
      <c r="B9" s="3" t="s">
        <v>7</v>
      </c>
      <c r="C9" s="3">
        <v>1.6469999999999999E-2</v>
      </c>
      <c r="D9" s="3">
        <v>0.78085000000000004</v>
      </c>
      <c r="E9" s="3">
        <v>0.21748999999999999</v>
      </c>
      <c r="F9" s="3">
        <v>0.27688000000000001</v>
      </c>
      <c r="G9" s="3">
        <v>9.955E-2</v>
      </c>
      <c r="H9" s="6">
        <v>0.42207</v>
      </c>
      <c r="I9" s="2"/>
      <c r="J9" s="2"/>
      <c r="K9" s="22">
        <f t="shared" si="0"/>
        <v>3.5902800128741554</v>
      </c>
      <c r="L9" s="6">
        <f t="shared" si="1"/>
        <v>3.8025072132126163</v>
      </c>
      <c r="M9" s="112"/>
      <c r="N9" s="112"/>
      <c r="O9" s="113"/>
      <c r="P9" s="2"/>
      <c r="Q9" s="29">
        <f t="shared" si="2"/>
        <v>2.8201748049696618</v>
      </c>
      <c r="R9" s="6">
        <f t="shared" si="3"/>
        <v>2.9352943435351944</v>
      </c>
      <c r="S9" s="112"/>
      <c r="T9" s="112"/>
      <c r="U9" s="113"/>
      <c r="W9" s="29">
        <f t="shared" si="4"/>
        <v>2.7813159216474137</v>
      </c>
      <c r="X9" s="6">
        <f t="shared" si="5"/>
        <v>3.134448724121329</v>
      </c>
      <c r="Y9" s="112"/>
      <c r="Z9" s="112"/>
      <c r="AA9" s="113"/>
      <c r="AC9" s="29">
        <f t="shared" si="6"/>
        <v>1.5243787922565732</v>
      </c>
      <c r="AD9" s="6">
        <f t="shared" si="7"/>
        <v>1.5575438731231519</v>
      </c>
      <c r="AE9" s="112"/>
      <c r="AF9" s="112"/>
      <c r="AG9" s="113"/>
      <c r="AH9" s="2"/>
      <c r="AI9" s="29">
        <f t="shared" si="8"/>
        <v>1.8500485701423934</v>
      </c>
      <c r="AJ9" s="6">
        <f t="shared" si="9"/>
        <v>1.8845660749506905</v>
      </c>
      <c r="AK9" s="94"/>
      <c r="AL9" s="94"/>
      <c r="AM9" s="95"/>
      <c r="AO9" s="38">
        <f t="shared" si="10"/>
        <v>1.2730700262081016</v>
      </c>
      <c r="AP9" s="25">
        <f t="shared" si="11"/>
        <v>1.2954432394786592</v>
      </c>
      <c r="AQ9" s="94"/>
      <c r="AR9" s="94"/>
      <c r="AS9" s="95"/>
      <c r="AU9" s="38">
        <f t="shared" si="12"/>
        <v>4.2397790055248619</v>
      </c>
      <c r="AV9" s="25">
        <f t="shared" si="13"/>
        <v>4.8820414058738564</v>
      </c>
      <c r="AW9" s="94"/>
      <c r="AX9" s="94"/>
      <c r="AY9" s="95"/>
    </row>
    <row r="10" spans="1:51" x14ac:dyDescent="0.25">
      <c r="A10" s="9">
        <v>19</v>
      </c>
      <c r="B10" s="3" t="s">
        <v>8</v>
      </c>
      <c r="C10" s="3">
        <v>1.703E-2</v>
      </c>
      <c r="D10" s="3">
        <v>0.55005000000000004</v>
      </c>
      <c r="E10" s="3">
        <v>0.16456999999999999</v>
      </c>
      <c r="F10" s="3">
        <v>0.20341999999999999</v>
      </c>
      <c r="G10" s="3">
        <v>8.5940000000000003E-2</v>
      </c>
      <c r="H10" s="6">
        <v>0.31324000000000002</v>
      </c>
      <c r="I10" s="2"/>
      <c r="J10" s="2"/>
      <c r="K10" s="22">
        <f t="shared" si="0"/>
        <v>3.3423467217597378</v>
      </c>
      <c r="L10" s="6">
        <f t="shared" si="1"/>
        <v>3.6127151958790837</v>
      </c>
      <c r="M10" s="112"/>
      <c r="N10" s="112"/>
      <c r="O10" s="113"/>
      <c r="P10" s="2"/>
      <c r="Q10" s="29">
        <f t="shared" si="2"/>
        <v>2.7040114049749291</v>
      </c>
      <c r="R10" s="6">
        <f t="shared" si="3"/>
        <v>2.8597027737539569</v>
      </c>
      <c r="S10" s="112"/>
      <c r="T10" s="112"/>
      <c r="U10" s="113"/>
      <c r="W10" s="29">
        <f t="shared" si="4"/>
        <v>2.3670002327205024</v>
      </c>
      <c r="X10" s="6">
        <f t="shared" si="5"/>
        <v>2.7048323900740097</v>
      </c>
      <c r="Y10" s="112"/>
      <c r="Z10" s="112"/>
      <c r="AA10" s="113"/>
      <c r="AC10" s="29">
        <f t="shared" si="6"/>
        <v>1.5398682528758236</v>
      </c>
      <c r="AD10" s="6">
        <f t="shared" si="7"/>
        <v>1.5891946992864425</v>
      </c>
      <c r="AE10" s="112"/>
      <c r="AF10" s="112"/>
      <c r="AG10" s="113"/>
      <c r="AH10" s="2"/>
      <c r="AI10" s="29">
        <f t="shared" si="8"/>
        <v>1.7560017877665688</v>
      </c>
      <c r="AJ10" s="6">
        <f t="shared" si="9"/>
        <v>1.7994665946456905</v>
      </c>
      <c r="AK10" s="94"/>
      <c r="AL10" s="94"/>
      <c r="AM10" s="95"/>
      <c r="AO10" s="38">
        <f t="shared" si="10"/>
        <v>1.2360697575499786</v>
      </c>
      <c r="AP10" s="25">
        <f t="shared" si="11"/>
        <v>1.2633184221228142</v>
      </c>
      <c r="AQ10" s="94"/>
      <c r="AR10" s="94"/>
      <c r="AS10" s="95"/>
      <c r="AU10" s="38">
        <f t="shared" si="12"/>
        <v>3.6448685129159881</v>
      </c>
      <c r="AV10" s="25">
        <f t="shared" si="13"/>
        <v>4.2985052967638957</v>
      </c>
      <c r="AW10" s="94"/>
      <c r="AX10" s="94"/>
      <c r="AY10" s="95"/>
    </row>
    <row r="11" spans="1:51" x14ac:dyDescent="0.25">
      <c r="A11" s="9">
        <v>1</v>
      </c>
      <c r="B11" s="3" t="s">
        <v>9</v>
      </c>
      <c r="C11" s="3">
        <v>3.2299999999999998E-3</v>
      </c>
      <c r="D11" s="3">
        <v>0.58642000000000005</v>
      </c>
      <c r="E11" s="3">
        <v>0.15015999999999999</v>
      </c>
      <c r="F11" s="3">
        <v>0.19308</v>
      </c>
      <c r="G11" s="3">
        <v>5.9229999999999998E-2</v>
      </c>
      <c r="H11" s="6">
        <v>0.31437999999999999</v>
      </c>
      <c r="I11" s="2"/>
      <c r="J11" s="2"/>
      <c r="K11" s="22">
        <f t="shared" si="0"/>
        <v>3.9053010122535969</v>
      </c>
      <c r="L11" s="6">
        <f t="shared" si="1"/>
        <v>3.9691689920370257</v>
      </c>
      <c r="M11" s="122"/>
      <c r="N11" s="122"/>
      <c r="O11" s="123"/>
      <c r="P11" s="2"/>
      <c r="Q11" s="29">
        <f t="shared" si="2"/>
        <v>3.0371866583799463</v>
      </c>
      <c r="R11" s="6">
        <f t="shared" si="3"/>
        <v>3.0718461943639723</v>
      </c>
      <c r="S11" s="122"/>
      <c r="T11" s="122"/>
      <c r="U11" s="123"/>
      <c r="W11" s="29">
        <f t="shared" si="4"/>
        <v>3.2598345433057574</v>
      </c>
      <c r="X11" s="6">
        <f t="shared" si="5"/>
        <v>3.3901785714285713</v>
      </c>
      <c r="Y11" s="122"/>
      <c r="Z11" s="122"/>
      <c r="AA11" s="123"/>
      <c r="AC11" s="29">
        <f t="shared" si="6"/>
        <v>1.628237000207168</v>
      </c>
      <c r="AD11" s="6">
        <f t="shared" si="7"/>
        <v>1.6389254674743219</v>
      </c>
      <c r="AE11" s="122"/>
      <c r="AF11" s="122"/>
      <c r="AG11" s="123"/>
      <c r="AH11" s="2"/>
      <c r="AI11" s="29">
        <f t="shared" si="8"/>
        <v>1.8653222215153638</v>
      </c>
      <c r="AJ11" s="6">
        <f t="shared" si="9"/>
        <v>1.8743049975895874</v>
      </c>
      <c r="AK11" s="96"/>
      <c r="AL11" s="96"/>
      <c r="AM11" s="97"/>
      <c r="AO11" s="38">
        <f t="shared" si="10"/>
        <v>1.2858284496537029</v>
      </c>
      <c r="AP11" s="25">
        <f t="shared" si="11"/>
        <v>1.2921118900156539</v>
      </c>
      <c r="AQ11" s="96"/>
      <c r="AR11" s="96"/>
      <c r="AS11" s="97"/>
      <c r="AU11" s="38">
        <f t="shared" si="12"/>
        <v>5.3077832179638698</v>
      </c>
      <c r="AV11" s="25">
        <f t="shared" si="13"/>
        <v>5.5562499999999995</v>
      </c>
      <c r="AW11" s="96"/>
      <c r="AX11" s="96"/>
      <c r="AY11" s="97"/>
    </row>
    <row r="12" spans="1:51" x14ac:dyDescent="0.25">
      <c r="A12" s="9">
        <v>20</v>
      </c>
      <c r="B12" s="3" t="s">
        <v>10</v>
      </c>
      <c r="C12" s="3">
        <v>1.7690000000000001E-2</v>
      </c>
      <c r="D12" s="3">
        <v>0.69962999999999997</v>
      </c>
      <c r="E12" s="3">
        <v>0.20705000000000001</v>
      </c>
      <c r="F12" s="3">
        <v>0.25777</v>
      </c>
      <c r="G12" s="3">
        <v>9.8049999999999998E-2</v>
      </c>
      <c r="H12" s="6">
        <v>0.38349</v>
      </c>
      <c r="I12" s="2"/>
      <c r="J12" s="2"/>
      <c r="K12" s="22">
        <f t="shared" si="0"/>
        <v>3.3790388794977058</v>
      </c>
      <c r="L12" s="6">
        <f t="shared" si="1"/>
        <v>3.6012885509083228</v>
      </c>
      <c r="M12" s="98" t="s">
        <v>52</v>
      </c>
      <c r="N12" s="98"/>
      <c r="O12" s="99"/>
      <c r="P12" s="2"/>
      <c r="Q12" s="29">
        <f t="shared" si="2"/>
        <v>2.7141637894246808</v>
      </c>
      <c r="R12" s="6">
        <f t="shared" si="3"/>
        <v>2.8404698433855384</v>
      </c>
      <c r="S12" s="98" t="s">
        <v>52</v>
      </c>
      <c r="T12" s="98"/>
      <c r="U12" s="99"/>
      <c r="W12" s="29">
        <f t="shared" si="4"/>
        <v>2.6289648138704744</v>
      </c>
      <c r="X12" s="6">
        <f t="shared" si="5"/>
        <v>2.9875559980089594</v>
      </c>
      <c r="Y12" s="98" t="s">
        <v>52</v>
      </c>
      <c r="Z12" s="98"/>
      <c r="AA12" s="99"/>
      <c r="AC12" s="29">
        <f t="shared" si="6"/>
        <v>1.4877216122900261</v>
      </c>
      <c r="AD12" s="6">
        <f t="shared" si="7"/>
        <v>1.5236587804065314</v>
      </c>
      <c r="AE12" s="98" t="s">
        <v>52</v>
      </c>
      <c r="AF12" s="98"/>
      <c r="AG12" s="99"/>
      <c r="AH12" s="2"/>
      <c r="AI12" s="29">
        <f t="shared" si="8"/>
        <v>1.8243761245404051</v>
      </c>
      <c r="AJ12" s="6">
        <f t="shared" si="9"/>
        <v>1.8642427556041552</v>
      </c>
      <c r="AK12" s="98" t="s">
        <v>52</v>
      </c>
      <c r="AL12" s="98"/>
      <c r="AM12" s="99"/>
      <c r="AO12" s="38">
        <f t="shared" si="10"/>
        <v>1.2449649843033084</v>
      </c>
      <c r="AP12" s="25">
        <f t="shared" si="11"/>
        <v>1.2678495986480776</v>
      </c>
      <c r="AQ12" s="98" t="s">
        <v>52</v>
      </c>
      <c r="AR12" s="98"/>
      <c r="AS12" s="99"/>
      <c r="AU12" s="38">
        <f t="shared" si="12"/>
        <v>3.9111677715451303</v>
      </c>
      <c r="AV12" s="25">
        <f t="shared" si="13"/>
        <v>4.5520159283225485</v>
      </c>
      <c r="AW12" s="98" t="s">
        <v>52</v>
      </c>
      <c r="AX12" s="98"/>
      <c r="AY12" s="99"/>
    </row>
    <row r="13" spans="1:51" x14ac:dyDescent="0.25">
      <c r="A13" s="9">
        <v>21</v>
      </c>
      <c r="B13" s="3" t="s">
        <v>11</v>
      </c>
      <c r="C13" s="3">
        <v>1.9689999999999999E-2</v>
      </c>
      <c r="D13" s="3">
        <v>1.0402100000000001</v>
      </c>
      <c r="E13" s="3">
        <v>0.28809000000000001</v>
      </c>
      <c r="F13" s="3">
        <v>0.36362</v>
      </c>
      <c r="G13" s="3">
        <v>0.12715000000000001</v>
      </c>
      <c r="H13" s="6">
        <v>0.55630999999999997</v>
      </c>
      <c r="I13" s="2"/>
      <c r="J13" s="2"/>
      <c r="K13" s="22">
        <f t="shared" si="0"/>
        <v>3.6107119302995594</v>
      </c>
      <c r="L13" s="6">
        <f t="shared" si="1"/>
        <v>3.802235469448584</v>
      </c>
      <c r="M13" s="88"/>
      <c r="N13" s="88"/>
      <c r="O13" s="89"/>
      <c r="P13" s="2"/>
      <c r="Q13" s="29">
        <f t="shared" si="2"/>
        <v>2.8607062317804304</v>
      </c>
      <c r="R13" s="6">
        <f t="shared" si="3"/>
        <v>2.9672317041258398</v>
      </c>
      <c r="S13" s="88"/>
      <c r="T13" s="88"/>
      <c r="U13" s="89"/>
      <c r="W13" s="29">
        <f t="shared" si="4"/>
        <v>2.8597719229256779</v>
      </c>
      <c r="X13" s="6">
        <f t="shared" si="5"/>
        <v>3.2005397357156147</v>
      </c>
      <c r="Y13" s="88"/>
      <c r="Z13" s="88"/>
      <c r="AA13" s="89"/>
      <c r="AC13" s="29">
        <f t="shared" si="6"/>
        <v>1.5299213464605907</v>
      </c>
      <c r="AD13" s="6">
        <f t="shared" si="7"/>
        <v>1.5602593551013286</v>
      </c>
      <c r="AE13" s="88"/>
      <c r="AF13" s="88"/>
      <c r="AG13" s="89"/>
      <c r="AH13" s="2"/>
      <c r="AI13" s="29">
        <f t="shared" si="8"/>
        <v>1.8698387589653254</v>
      </c>
      <c r="AJ13" s="6">
        <f t="shared" si="9"/>
        <v>1.9017554321493797</v>
      </c>
      <c r="AK13" s="88"/>
      <c r="AL13" s="88"/>
      <c r="AM13" s="89"/>
      <c r="AO13" s="38">
        <f t="shared" si="10"/>
        <v>1.2621750147523343</v>
      </c>
      <c r="AP13" s="25">
        <f t="shared" si="11"/>
        <v>1.281408345752608</v>
      </c>
      <c r="AQ13" s="88"/>
      <c r="AR13" s="88"/>
      <c r="AS13" s="89"/>
      <c r="AU13" s="38">
        <f t="shared" si="12"/>
        <v>4.3752261108926458</v>
      </c>
      <c r="AV13" s="25">
        <f t="shared" si="13"/>
        <v>4.9936720640238219</v>
      </c>
      <c r="AW13" s="88"/>
      <c r="AX13" s="88"/>
      <c r="AY13" s="89"/>
    </row>
    <row r="14" spans="1:51" x14ac:dyDescent="0.25">
      <c r="A14" s="9">
        <v>22</v>
      </c>
      <c r="B14" s="3" t="s">
        <v>12</v>
      </c>
      <c r="C14" s="3">
        <v>1.9630000000000002E-2</v>
      </c>
      <c r="D14" s="3">
        <v>0.70743</v>
      </c>
      <c r="E14" s="3">
        <v>0.22162999999999999</v>
      </c>
      <c r="F14" s="3">
        <v>0.27703</v>
      </c>
      <c r="G14" s="3">
        <v>0.10219</v>
      </c>
      <c r="H14" s="6">
        <v>0.38414999999999999</v>
      </c>
      <c r="I14" s="2"/>
      <c r="J14" s="2"/>
      <c r="K14" s="22">
        <f t="shared" si="0"/>
        <v>3.1919415241618916</v>
      </c>
      <c r="L14" s="6">
        <f t="shared" si="1"/>
        <v>3.4049504950495049</v>
      </c>
      <c r="M14" s="88"/>
      <c r="N14" s="88"/>
      <c r="O14" s="89"/>
      <c r="P14" s="2"/>
      <c r="Q14" s="29">
        <f t="shared" si="2"/>
        <v>2.5536223513698877</v>
      </c>
      <c r="R14" s="6">
        <f t="shared" si="3"/>
        <v>2.6721056721056717</v>
      </c>
      <c r="S14" s="88"/>
      <c r="T14" s="88"/>
      <c r="U14" s="89"/>
      <c r="W14" s="29">
        <f t="shared" si="4"/>
        <v>2.7109306194343867</v>
      </c>
      <c r="X14" s="6">
        <f t="shared" si="5"/>
        <v>3.1177325581395352</v>
      </c>
      <c r="Y14" s="88"/>
      <c r="Z14" s="88"/>
      <c r="AA14" s="89"/>
      <c r="AC14" s="29">
        <f t="shared" si="6"/>
        <v>1.3866729235100892</v>
      </c>
      <c r="AD14" s="6">
        <f t="shared" si="7"/>
        <v>1.4161616161616162</v>
      </c>
      <c r="AE14" s="88"/>
      <c r="AF14" s="88"/>
      <c r="AG14" s="89"/>
      <c r="AH14" s="2"/>
      <c r="AI14" s="29">
        <f t="shared" si="8"/>
        <v>1.8415462709878954</v>
      </c>
      <c r="AJ14" s="6">
        <f t="shared" si="9"/>
        <v>1.8868649182486557</v>
      </c>
      <c r="AK14" s="88"/>
      <c r="AL14" s="88"/>
      <c r="AM14" s="89"/>
      <c r="AO14" s="38">
        <f t="shared" si="10"/>
        <v>1.2499661598159095</v>
      </c>
      <c r="AP14" s="25">
        <f t="shared" si="11"/>
        <v>1.2742574257425745</v>
      </c>
      <c r="AQ14" s="88"/>
      <c r="AR14" s="88"/>
      <c r="AS14" s="89"/>
      <c r="AU14" s="38">
        <f t="shared" si="12"/>
        <v>3.759174087484098</v>
      </c>
      <c r="AV14" s="25">
        <f t="shared" si="13"/>
        <v>4.4152131782945743</v>
      </c>
      <c r="AW14" s="88"/>
      <c r="AX14" s="88"/>
      <c r="AY14" s="89"/>
    </row>
    <row r="15" spans="1:51" x14ac:dyDescent="0.25">
      <c r="A15" s="9">
        <v>23</v>
      </c>
      <c r="B15" s="3" t="s">
        <v>13</v>
      </c>
      <c r="C15" s="3">
        <v>2.0639999999999999E-2</v>
      </c>
      <c r="D15" s="3">
        <v>0.88746999999999998</v>
      </c>
      <c r="E15" s="3">
        <v>0.25797999999999999</v>
      </c>
      <c r="F15" s="3">
        <v>0.32227</v>
      </c>
      <c r="G15" s="3">
        <v>0.11726</v>
      </c>
      <c r="H15" s="6">
        <v>0.46849000000000002</v>
      </c>
      <c r="I15" s="2"/>
      <c r="J15" s="2"/>
      <c r="K15" s="22">
        <f t="shared" si="0"/>
        <v>3.4400728738661912</v>
      </c>
      <c r="L15" s="6">
        <f t="shared" si="1"/>
        <v>3.6522710036234938</v>
      </c>
      <c r="M15" s="88"/>
      <c r="N15" s="88"/>
      <c r="O15" s="89"/>
      <c r="P15" s="2"/>
      <c r="Q15" s="29">
        <f t="shared" si="2"/>
        <v>2.7538089179880223</v>
      </c>
      <c r="R15" s="6">
        <f t="shared" si="3"/>
        <v>2.873818917216457</v>
      </c>
      <c r="S15" s="88"/>
      <c r="T15" s="88"/>
      <c r="U15" s="89"/>
      <c r="W15" s="29">
        <f t="shared" si="4"/>
        <v>2.7483370288248334</v>
      </c>
      <c r="X15" s="6">
        <f t="shared" si="5"/>
        <v>3.1218174291037051</v>
      </c>
      <c r="Y15" s="88"/>
      <c r="Z15" s="88"/>
      <c r="AA15" s="89"/>
      <c r="AC15" s="29">
        <f t="shared" si="6"/>
        <v>1.4537189313308716</v>
      </c>
      <c r="AD15" s="6">
        <f t="shared" si="7"/>
        <v>1.4847661041673574</v>
      </c>
      <c r="AE15" s="88"/>
      <c r="AF15" s="88"/>
      <c r="AG15" s="89"/>
      <c r="AH15" s="2"/>
      <c r="AI15" s="29">
        <f t="shared" si="8"/>
        <v>1.8943200495208008</v>
      </c>
      <c r="AJ15" s="6">
        <f t="shared" si="9"/>
        <v>1.9355364519370324</v>
      </c>
      <c r="AK15" s="88"/>
      <c r="AL15" s="88"/>
      <c r="AM15" s="89"/>
      <c r="AO15" s="38">
        <f t="shared" si="10"/>
        <v>1.2492053647569579</v>
      </c>
      <c r="AP15" s="25">
        <f t="shared" si="11"/>
        <v>1.2708772225499285</v>
      </c>
      <c r="AQ15" s="88"/>
      <c r="AR15" s="88"/>
      <c r="AS15" s="89"/>
      <c r="AU15" s="38">
        <f t="shared" si="12"/>
        <v>3.9953095684803004</v>
      </c>
      <c r="AV15" s="25">
        <f t="shared" si="13"/>
        <v>4.6351687021320638</v>
      </c>
      <c r="AW15" s="88"/>
      <c r="AX15" s="88"/>
      <c r="AY15" s="89"/>
    </row>
    <row r="16" spans="1:51" x14ac:dyDescent="0.25">
      <c r="A16" s="9">
        <v>24</v>
      </c>
      <c r="B16" s="3" t="s">
        <v>14</v>
      </c>
      <c r="C16" s="3">
        <v>2.052E-2</v>
      </c>
      <c r="D16" s="3">
        <v>0.56952999999999998</v>
      </c>
      <c r="E16" s="3">
        <v>0.17774999999999999</v>
      </c>
      <c r="F16" s="3">
        <v>0.21845000000000001</v>
      </c>
      <c r="G16" s="3">
        <v>9.3820000000000001E-2</v>
      </c>
      <c r="H16" s="6">
        <v>0.31731999999999999</v>
      </c>
      <c r="I16" s="2"/>
      <c r="J16" s="2"/>
      <c r="K16" s="22">
        <f t="shared" si="0"/>
        <v>3.2041068917018283</v>
      </c>
      <c r="L16" s="6">
        <f t="shared" si="1"/>
        <v>3.4917636583349236</v>
      </c>
      <c r="M16" s="88"/>
      <c r="N16" s="88"/>
      <c r="O16" s="89"/>
      <c r="P16" s="2"/>
      <c r="Q16" s="29">
        <f t="shared" si="2"/>
        <v>2.607141222247654</v>
      </c>
      <c r="R16" s="6">
        <f t="shared" si="3"/>
        <v>2.7737583994341435</v>
      </c>
      <c r="S16" s="88"/>
      <c r="T16" s="88"/>
      <c r="U16" s="89"/>
      <c r="W16" s="29">
        <f t="shared" si="4"/>
        <v>2.3283947985504159</v>
      </c>
      <c r="X16" s="6">
        <f t="shared" si="5"/>
        <v>2.7002728512960434</v>
      </c>
      <c r="Y16" s="88"/>
      <c r="Z16" s="88"/>
      <c r="AA16" s="89"/>
      <c r="AC16" s="29">
        <f t="shared" si="6"/>
        <v>1.4525978484779125</v>
      </c>
      <c r="AD16" s="6">
        <f t="shared" si="7"/>
        <v>1.4995200323346638</v>
      </c>
      <c r="AE16" s="88"/>
      <c r="AF16" s="88"/>
      <c r="AG16" s="89"/>
      <c r="AH16" s="2"/>
      <c r="AI16" s="29">
        <f t="shared" si="8"/>
        <v>1.7948128072608092</v>
      </c>
      <c r="AJ16" s="6">
        <f t="shared" si="9"/>
        <v>1.8497641509433962</v>
      </c>
      <c r="AK16" s="88"/>
      <c r="AL16" s="88"/>
      <c r="AM16" s="89"/>
      <c r="AO16" s="38">
        <f t="shared" si="10"/>
        <v>1.228973277074543</v>
      </c>
      <c r="AP16" s="25">
        <f t="shared" si="11"/>
        <v>1.2588564523309802</v>
      </c>
      <c r="AQ16" s="88"/>
      <c r="AR16" s="88"/>
      <c r="AS16" s="89"/>
      <c r="AU16" s="38">
        <f t="shared" si="12"/>
        <v>3.3822212747814961</v>
      </c>
      <c r="AV16" s="25">
        <f t="shared" si="13"/>
        <v>4.0491132332878577</v>
      </c>
      <c r="AW16" s="88"/>
      <c r="AX16" s="88"/>
      <c r="AY16" s="89"/>
    </row>
    <row r="17" spans="1:51" x14ac:dyDescent="0.25">
      <c r="A17" s="9">
        <v>25</v>
      </c>
      <c r="B17" s="3" t="s">
        <v>15</v>
      </c>
      <c r="C17" s="3">
        <v>2.1739999999999999E-2</v>
      </c>
      <c r="D17" s="3">
        <v>0.55957999999999997</v>
      </c>
      <c r="E17" s="3">
        <v>0.17347000000000001</v>
      </c>
      <c r="F17" s="3">
        <v>0.21115999999999999</v>
      </c>
      <c r="G17" s="3">
        <v>9.1859999999999997E-2</v>
      </c>
      <c r="H17" s="6">
        <v>0.31402999999999998</v>
      </c>
      <c r="I17" s="2"/>
      <c r="J17" s="2"/>
      <c r="K17" s="22">
        <f t="shared" si="0"/>
        <v>3.2258027324609437</v>
      </c>
      <c r="L17" s="6">
        <f t="shared" si="1"/>
        <v>3.5447175904567323</v>
      </c>
      <c r="M17" s="88"/>
      <c r="N17" s="88"/>
      <c r="O17" s="89"/>
      <c r="P17" s="2"/>
      <c r="Q17" s="29">
        <f t="shared" si="2"/>
        <v>2.650028414472438</v>
      </c>
      <c r="R17" s="6">
        <f t="shared" si="3"/>
        <v>2.8394044979410835</v>
      </c>
      <c r="S17" s="88"/>
      <c r="T17" s="88"/>
      <c r="U17" s="89"/>
      <c r="W17" s="29">
        <f t="shared" si="4"/>
        <v>2.2987154365338558</v>
      </c>
      <c r="X17" s="6">
        <f t="shared" si="5"/>
        <v>2.7013690815744433</v>
      </c>
      <c r="Y17" s="88"/>
      <c r="Z17" s="88"/>
      <c r="AA17" s="89"/>
      <c r="AC17" s="29">
        <f t="shared" si="6"/>
        <v>1.4871661299488539</v>
      </c>
      <c r="AD17" s="6">
        <f t="shared" si="7"/>
        <v>1.5430788723471651</v>
      </c>
      <c r="AE17" s="88"/>
      <c r="AF17" s="88"/>
      <c r="AG17" s="89"/>
      <c r="AH17" s="2"/>
      <c r="AI17" s="29">
        <f t="shared" si="8"/>
        <v>1.7819316625800083</v>
      </c>
      <c r="AJ17" s="6">
        <f t="shared" si="9"/>
        <v>1.8400903212562865</v>
      </c>
      <c r="AK17" s="88"/>
      <c r="AL17" s="88"/>
      <c r="AM17" s="89"/>
      <c r="AO17" s="38">
        <f t="shared" si="10"/>
        <v>1.2172709978670662</v>
      </c>
      <c r="AP17" s="25">
        <f t="shared" si="11"/>
        <v>1.248401766295393</v>
      </c>
      <c r="AQ17" s="88"/>
      <c r="AR17" s="88"/>
      <c r="AS17" s="89"/>
      <c r="AU17" s="38">
        <f t="shared" si="12"/>
        <v>3.4185717396037445</v>
      </c>
      <c r="AV17" s="25">
        <f t="shared" si="13"/>
        <v>4.1684255561893897</v>
      </c>
      <c r="AW17" s="88"/>
      <c r="AX17" s="88"/>
      <c r="AY17" s="89"/>
    </row>
    <row r="18" spans="1:51" x14ac:dyDescent="0.25">
      <c r="A18" s="9">
        <v>26</v>
      </c>
      <c r="B18" s="3" t="s">
        <v>16</v>
      </c>
      <c r="C18" s="3">
        <v>2.4170000000000001E-2</v>
      </c>
      <c r="D18" s="3">
        <v>0.73655999999999999</v>
      </c>
      <c r="E18" s="3">
        <v>0.21712000000000001</v>
      </c>
      <c r="F18" s="3">
        <v>0.26907999999999999</v>
      </c>
      <c r="G18" s="3">
        <v>0.10780000000000001</v>
      </c>
      <c r="H18" s="6">
        <v>0.40205999999999997</v>
      </c>
      <c r="I18" s="2"/>
      <c r="J18" s="2"/>
      <c r="K18" s="22">
        <f t="shared" si="0"/>
        <v>3.3924097273397198</v>
      </c>
      <c r="L18" s="6">
        <f t="shared" si="1"/>
        <v>3.6920963980305777</v>
      </c>
      <c r="M18" s="90"/>
      <c r="N18" s="90"/>
      <c r="O18" s="91"/>
      <c r="P18" s="2"/>
      <c r="Q18" s="29">
        <f t="shared" si="2"/>
        <v>2.7373271889400921</v>
      </c>
      <c r="R18" s="6">
        <f t="shared" si="3"/>
        <v>2.9087828181781061</v>
      </c>
      <c r="S18" s="90"/>
      <c r="T18" s="90"/>
      <c r="U18" s="91"/>
      <c r="W18" s="29">
        <f t="shared" si="4"/>
        <v>2.4961038961038957</v>
      </c>
      <c r="X18" s="6">
        <f t="shared" si="5"/>
        <v>2.9284945593686471</v>
      </c>
      <c r="Y18" s="90"/>
      <c r="Z18" s="90"/>
      <c r="AA18" s="91"/>
      <c r="AC18" s="29">
        <f t="shared" si="6"/>
        <v>1.4942024676676082</v>
      </c>
      <c r="AD18" s="6">
        <f t="shared" si="7"/>
        <v>1.5429749703972886</v>
      </c>
      <c r="AE18" s="90"/>
      <c r="AF18" s="90"/>
      <c r="AG18" s="91"/>
      <c r="AH18" s="2"/>
      <c r="AI18" s="29">
        <f t="shared" si="8"/>
        <v>1.8319653783017462</v>
      </c>
      <c r="AJ18" s="6">
        <f t="shared" si="9"/>
        <v>1.8851782264680199</v>
      </c>
      <c r="AK18" s="90"/>
      <c r="AL18" s="90"/>
      <c r="AM18" s="91"/>
      <c r="AO18" s="38">
        <f t="shared" si="10"/>
        <v>1.2393146647015474</v>
      </c>
      <c r="AP18" s="25">
        <f t="shared" si="11"/>
        <v>1.2692925628401139</v>
      </c>
      <c r="AQ18" s="90"/>
      <c r="AR18" s="90"/>
      <c r="AS18" s="91"/>
      <c r="AU18" s="38">
        <f t="shared" si="12"/>
        <v>3.7296846011131719</v>
      </c>
      <c r="AV18" s="25">
        <f t="shared" si="13"/>
        <v>4.5185938060504593</v>
      </c>
      <c r="AW18" s="90"/>
      <c r="AX18" s="90"/>
      <c r="AY18" s="91"/>
    </row>
    <row r="19" spans="1:51" x14ac:dyDescent="0.25">
      <c r="A19" s="9">
        <v>2</v>
      </c>
      <c r="B19" s="3" t="s">
        <v>17</v>
      </c>
      <c r="C19" s="3">
        <v>5.5300000000000002E-3</v>
      </c>
      <c r="D19" s="3">
        <v>0.62439</v>
      </c>
      <c r="E19" s="3">
        <v>0.16703000000000001</v>
      </c>
      <c r="F19" s="3">
        <v>0.21098</v>
      </c>
      <c r="G19" s="3">
        <v>6.8360000000000004E-2</v>
      </c>
      <c r="H19" s="6">
        <v>0.33601999999999999</v>
      </c>
      <c r="I19" s="2"/>
      <c r="J19" s="2"/>
      <c r="K19" s="22">
        <f t="shared" si="0"/>
        <v>3.7381907441776923</v>
      </c>
      <c r="L19" s="6">
        <f t="shared" si="1"/>
        <v>3.8319504643962845</v>
      </c>
      <c r="M19" s="112">
        <f>SUM(L2:L26)/ROWS(L2:L26)</f>
        <v>3.714573437250396</v>
      </c>
      <c r="N19" s="112"/>
      <c r="O19" s="113"/>
      <c r="P19" s="2"/>
      <c r="Q19" s="29">
        <f t="shared" si="2"/>
        <v>2.9594748317376056</v>
      </c>
      <c r="R19" s="6">
        <f t="shared" si="3"/>
        <v>3.0122170844487708</v>
      </c>
      <c r="S19" s="112">
        <f>SUM(R2:R26)/ROWS(R2:R26)</f>
        <v>2.9361237436148189</v>
      </c>
      <c r="T19" s="112"/>
      <c r="U19" s="113"/>
      <c r="W19" s="29">
        <f t="shared" si="4"/>
        <v>3.0863077823288472</v>
      </c>
      <c r="X19" s="6">
        <f t="shared" si="5"/>
        <v>3.2699347445487823</v>
      </c>
      <c r="Y19" s="112">
        <f>SUM(X2:X26)/ROWS(X2:X26)</f>
        <v>3.0771381924119017</v>
      </c>
      <c r="Z19" s="112"/>
      <c r="AA19" s="113"/>
      <c r="AC19" s="29">
        <f t="shared" si="6"/>
        <v>1.5926628116409138</v>
      </c>
      <c r="AD19" s="6">
        <f t="shared" si="7"/>
        <v>1.6086152348503286</v>
      </c>
      <c r="AE19" s="112">
        <f>SUM(AD2:AD26)/ROWS(AD2:AD26)</f>
        <v>1.5818027118051752</v>
      </c>
      <c r="AF19" s="112"/>
      <c r="AG19" s="113"/>
      <c r="AH19" s="2"/>
      <c r="AI19" s="29">
        <f t="shared" si="8"/>
        <v>1.8581929647044819</v>
      </c>
      <c r="AJ19" s="6">
        <f t="shared" si="9"/>
        <v>1.8725528760325576</v>
      </c>
      <c r="AK19" s="94">
        <f>SUM(AJ2:AJ26)/ROWS(AJ2:AJ26)</f>
        <v>1.857957984331303</v>
      </c>
      <c r="AL19" s="94"/>
      <c r="AM19" s="95"/>
      <c r="AO19" s="38">
        <f t="shared" si="10"/>
        <v>1.2631263844818295</v>
      </c>
      <c r="AP19" s="25">
        <f t="shared" si="11"/>
        <v>1.2721362229102167</v>
      </c>
      <c r="AQ19" s="94">
        <f>SUM(AP2:AP26)/ROWS(AP2:AP26)</f>
        <v>1.2651541456809412</v>
      </c>
      <c r="AR19" s="94"/>
      <c r="AS19" s="95"/>
      <c r="AU19" s="38">
        <f t="shared" si="12"/>
        <v>4.9154476301930945</v>
      </c>
      <c r="AV19" s="25">
        <f t="shared" si="13"/>
        <v>5.2600668470475886</v>
      </c>
      <c r="AW19" s="94">
        <f>SUM(AV2:AV26)/ROWS(AV2:AV26)</f>
        <v>4.8655294543659888</v>
      </c>
      <c r="AX19" s="94"/>
      <c r="AY19" s="95"/>
    </row>
    <row r="20" spans="1:51" x14ac:dyDescent="0.25">
      <c r="A20" s="9">
        <v>3</v>
      </c>
      <c r="B20" s="3" t="s">
        <v>18</v>
      </c>
      <c r="C20" s="3">
        <v>2.5300000000000001E-3</v>
      </c>
      <c r="D20" s="3">
        <v>0.31803999999999999</v>
      </c>
      <c r="E20" s="3">
        <v>8.6360000000000006E-2</v>
      </c>
      <c r="F20" s="3">
        <v>0.10804999999999999</v>
      </c>
      <c r="G20" s="3">
        <v>3.7440000000000001E-2</v>
      </c>
      <c r="H20" s="6">
        <v>0.18237999999999999</v>
      </c>
      <c r="I20" s="2"/>
      <c r="J20" s="2"/>
      <c r="K20" s="22">
        <f t="shared" si="0"/>
        <v>3.6827234830940245</v>
      </c>
      <c r="L20" s="6">
        <f t="shared" si="1"/>
        <v>3.7636884170344747</v>
      </c>
      <c r="M20" s="112"/>
      <c r="N20" s="112"/>
      <c r="O20" s="113"/>
      <c r="P20" s="2"/>
      <c r="Q20" s="29">
        <f t="shared" si="2"/>
        <v>2.9434521055067098</v>
      </c>
      <c r="R20" s="6">
        <f t="shared" si="3"/>
        <v>2.9900492797573923</v>
      </c>
      <c r="S20" s="112"/>
      <c r="T20" s="112"/>
      <c r="U20" s="113"/>
      <c r="W20" s="29">
        <f t="shared" si="4"/>
        <v>2.8859508547008543</v>
      </c>
      <c r="X20" s="6">
        <f t="shared" si="5"/>
        <v>3.0226296190203374</v>
      </c>
      <c r="Y20" s="112"/>
      <c r="Z20" s="112"/>
      <c r="AA20" s="113"/>
      <c r="AC20" s="29">
        <f t="shared" si="6"/>
        <v>1.6879222582137898</v>
      </c>
      <c r="AD20" s="6">
        <f t="shared" si="7"/>
        <v>1.7044162244124337</v>
      </c>
      <c r="AE20" s="112"/>
      <c r="AF20" s="112"/>
      <c r="AG20" s="113"/>
      <c r="AH20" s="2"/>
      <c r="AI20" s="29">
        <f t="shared" si="8"/>
        <v>1.7438315604781227</v>
      </c>
      <c r="AJ20" s="6">
        <f t="shared" si="9"/>
        <v>1.7542952460383656</v>
      </c>
      <c r="AK20" s="94"/>
      <c r="AL20" s="94"/>
      <c r="AM20" s="95"/>
      <c r="AO20" s="38">
        <f t="shared" si="10"/>
        <v>1.2511579434923574</v>
      </c>
      <c r="AP20" s="25">
        <f t="shared" si="11"/>
        <v>1.2587379219849695</v>
      </c>
      <c r="AQ20" s="94"/>
      <c r="AR20" s="94"/>
      <c r="AS20" s="95"/>
      <c r="AU20" s="38">
        <f t="shared" si="12"/>
        <v>4.8712606837606831</v>
      </c>
      <c r="AV20" s="25">
        <f t="shared" si="13"/>
        <v>5.1518189630478366</v>
      </c>
      <c r="AW20" s="94"/>
      <c r="AX20" s="94"/>
      <c r="AY20" s="95"/>
    </row>
    <row r="21" spans="1:51" x14ac:dyDescent="0.25">
      <c r="A21" s="9">
        <v>4</v>
      </c>
      <c r="B21" s="3" t="s">
        <v>19</v>
      </c>
      <c r="C21" s="3">
        <v>2.4099999999999998E-3</v>
      </c>
      <c r="D21" s="3">
        <v>0.49403999999999998</v>
      </c>
      <c r="E21" s="3">
        <v>0.12972</v>
      </c>
      <c r="F21" s="3">
        <v>0.16517999999999999</v>
      </c>
      <c r="G21" s="3">
        <v>5.2319999999999998E-2</v>
      </c>
      <c r="H21" s="6">
        <v>0.27631</v>
      </c>
      <c r="I21" s="2"/>
      <c r="J21" s="2"/>
      <c r="K21" s="22">
        <f t="shared" si="0"/>
        <v>3.808510638297872</v>
      </c>
      <c r="L21" s="6">
        <f t="shared" si="1"/>
        <v>3.8616762233917203</v>
      </c>
      <c r="M21" s="112"/>
      <c r="N21" s="112"/>
      <c r="O21" s="113"/>
      <c r="P21" s="2"/>
      <c r="Q21" s="29">
        <f t="shared" si="2"/>
        <v>2.9909189974573192</v>
      </c>
      <c r="R21" s="6">
        <f t="shared" si="3"/>
        <v>3.0203968790317623</v>
      </c>
      <c r="S21" s="112"/>
      <c r="T21" s="112"/>
      <c r="U21" s="113"/>
      <c r="W21" s="29">
        <f t="shared" si="4"/>
        <v>3.1571100917431192</v>
      </c>
      <c r="X21" s="6">
        <f t="shared" si="5"/>
        <v>3.2612702865157286</v>
      </c>
      <c r="Y21" s="112"/>
      <c r="Z21" s="112"/>
      <c r="AA21" s="113"/>
      <c r="AC21" s="29">
        <f t="shared" si="6"/>
        <v>1.6727812083787383</v>
      </c>
      <c r="AD21" s="6">
        <f t="shared" si="7"/>
        <v>1.6827425201204151</v>
      </c>
      <c r="AE21" s="112"/>
      <c r="AF21" s="112"/>
      <c r="AG21" s="113"/>
      <c r="AH21" s="2"/>
      <c r="AI21" s="29">
        <f t="shared" si="8"/>
        <v>1.7879917483985377</v>
      </c>
      <c r="AJ21" s="6">
        <f t="shared" si="9"/>
        <v>1.7949251551661189</v>
      </c>
      <c r="AK21" s="94"/>
      <c r="AL21" s="94"/>
      <c r="AM21" s="95"/>
      <c r="AO21" s="38">
        <f t="shared" si="10"/>
        <v>1.2733580018501387</v>
      </c>
      <c r="AP21" s="25">
        <f t="shared" si="11"/>
        <v>1.2785327154190558</v>
      </c>
      <c r="AQ21" s="94"/>
      <c r="AR21" s="94"/>
      <c r="AS21" s="95"/>
      <c r="AU21" s="38">
        <f t="shared" si="12"/>
        <v>5.281154434250765</v>
      </c>
      <c r="AV21" s="25">
        <f t="shared" si="13"/>
        <v>5.4878781807253052</v>
      </c>
      <c r="AW21" s="94"/>
      <c r="AX21" s="94"/>
      <c r="AY21" s="95"/>
    </row>
    <row r="22" spans="1:51" x14ac:dyDescent="0.25">
      <c r="A22" s="9">
        <v>5</v>
      </c>
      <c r="B22" s="3" t="s">
        <v>20</v>
      </c>
      <c r="C22" s="3">
        <v>2.0500000000000002E-3</v>
      </c>
      <c r="D22" s="3">
        <v>0.38774999999999998</v>
      </c>
      <c r="E22" s="3">
        <v>0.10797</v>
      </c>
      <c r="F22" s="3">
        <v>0.13228999999999999</v>
      </c>
      <c r="G22" s="3">
        <v>4.4260000000000001E-2</v>
      </c>
      <c r="H22" s="6">
        <v>0.21278</v>
      </c>
      <c r="I22" s="2"/>
      <c r="J22" s="2"/>
      <c r="K22" s="22">
        <f t="shared" si="0"/>
        <v>3.5912753542650737</v>
      </c>
      <c r="L22" s="6">
        <f t="shared" si="1"/>
        <v>3.6414274924471299</v>
      </c>
      <c r="M22" s="112"/>
      <c r="N22" s="112"/>
      <c r="O22" s="113"/>
      <c r="P22" s="2"/>
      <c r="Q22" s="29">
        <f t="shared" si="2"/>
        <v>2.9310605487943158</v>
      </c>
      <c r="R22" s="6">
        <f t="shared" si="3"/>
        <v>2.9614557739557741</v>
      </c>
      <c r="S22" s="112"/>
      <c r="T22" s="112"/>
      <c r="U22" s="113"/>
      <c r="W22" s="29">
        <f t="shared" si="4"/>
        <v>2.9889290555806594</v>
      </c>
      <c r="X22" s="6">
        <f t="shared" si="5"/>
        <v>3.0855247571665481</v>
      </c>
      <c r="Y22" s="112"/>
      <c r="Z22" s="112"/>
      <c r="AA22" s="113"/>
      <c r="AC22" s="29">
        <f t="shared" si="6"/>
        <v>1.6084360117922747</v>
      </c>
      <c r="AD22" s="6">
        <f t="shared" si="7"/>
        <v>1.6180128992628993</v>
      </c>
      <c r="AE22" s="112"/>
      <c r="AF22" s="112"/>
      <c r="AG22" s="113"/>
      <c r="AH22" s="2"/>
      <c r="AI22" s="29">
        <f t="shared" si="8"/>
        <v>1.8223047278879594</v>
      </c>
      <c r="AJ22" s="6">
        <f t="shared" si="9"/>
        <v>1.8303041807051676</v>
      </c>
      <c r="AK22" s="94"/>
      <c r="AL22" s="94"/>
      <c r="AM22" s="95"/>
      <c r="AO22" s="38">
        <f t="shared" si="10"/>
        <v>1.2252477540057423</v>
      </c>
      <c r="AP22" s="25">
        <f t="shared" si="11"/>
        <v>1.2296072507552869</v>
      </c>
      <c r="AQ22" s="94"/>
      <c r="AR22" s="94"/>
      <c r="AS22" s="95"/>
      <c r="AU22" s="38">
        <f t="shared" si="12"/>
        <v>4.8075011296882062</v>
      </c>
      <c r="AV22" s="25">
        <f t="shared" si="13"/>
        <v>4.9924188580904998</v>
      </c>
      <c r="AW22" s="94"/>
      <c r="AX22" s="94"/>
      <c r="AY22" s="95"/>
    </row>
    <row r="23" spans="1:51" x14ac:dyDescent="0.25">
      <c r="A23" s="9">
        <v>6</v>
      </c>
      <c r="B23" s="3" t="s">
        <v>21</v>
      </c>
      <c r="C23" s="3">
        <v>7.0000000000000001E-3</v>
      </c>
      <c r="D23" s="3">
        <v>0.58445999999999998</v>
      </c>
      <c r="E23" s="3">
        <v>0.15740999999999999</v>
      </c>
      <c r="F23" s="3">
        <v>0.19799</v>
      </c>
      <c r="G23" s="3">
        <v>7.1319999999999995E-2</v>
      </c>
      <c r="H23" s="6">
        <v>0.33169999999999999</v>
      </c>
      <c r="I23" s="2"/>
      <c r="J23" s="2"/>
      <c r="K23" s="22">
        <f t="shared" si="0"/>
        <v>3.7129788450543169</v>
      </c>
      <c r="L23" s="6">
        <f t="shared" si="1"/>
        <v>3.8392394122731202</v>
      </c>
      <c r="M23" s="112"/>
      <c r="N23" s="112"/>
      <c r="O23" s="113"/>
      <c r="P23" s="2"/>
      <c r="Q23" s="29">
        <f t="shared" si="2"/>
        <v>2.9519672710742966</v>
      </c>
      <c r="R23" s="6">
        <f t="shared" si="3"/>
        <v>3.0235090842452483</v>
      </c>
      <c r="S23" s="112"/>
      <c r="T23" s="112"/>
      <c r="U23" s="113"/>
      <c r="W23" s="29">
        <f t="shared" si="4"/>
        <v>2.7760796410544031</v>
      </c>
      <c r="X23" s="6">
        <f t="shared" si="5"/>
        <v>2.9693718905472641</v>
      </c>
      <c r="Y23" s="112"/>
      <c r="Z23" s="112"/>
      <c r="AA23" s="113"/>
      <c r="AC23" s="29">
        <f t="shared" si="6"/>
        <v>1.675337138239305</v>
      </c>
      <c r="AD23" s="6">
        <f t="shared" si="7"/>
        <v>1.7000890098958061</v>
      </c>
      <c r="AE23" s="112"/>
      <c r="AF23" s="112"/>
      <c r="AG23" s="113"/>
      <c r="AH23" s="2"/>
      <c r="AI23" s="29">
        <f t="shared" si="8"/>
        <v>1.7620138679529695</v>
      </c>
      <c r="AJ23" s="6">
        <f t="shared" si="9"/>
        <v>1.7784416384354789</v>
      </c>
      <c r="AK23" s="94"/>
      <c r="AL23" s="94"/>
      <c r="AM23" s="95"/>
      <c r="AO23" s="38">
        <f t="shared" si="10"/>
        <v>1.2577981068547106</v>
      </c>
      <c r="AP23" s="25">
        <f t="shared" si="11"/>
        <v>1.2697958912306364</v>
      </c>
      <c r="AQ23" s="94"/>
      <c r="AR23" s="94"/>
      <c r="AS23" s="95"/>
      <c r="AU23" s="38">
        <f t="shared" si="12"/>
        <v>4.6508693213684804</v>
      </c>
      <c r="AV23" s="25">
        <f t="shared" si="13"/>
        <v>5.0481965174129364</v>
      </c>
      <c r="AW23" s="94"/>
      <c r="AX23" s="94"/>
      <c r="AY23" s="95"/>
    </row>
    <row r="24" spans="1:51" x14ac:dyDescent="0.25">
      <c r="A24" s="9">
        <v>7</v>
      </c>
      <c r="B24" s="3" t="s">
        <v>22</v>
      </c>
      <c r="C24" s="3">
        <v>5.8399999999999997E-3</v>
      </c>
      <c r="D24" s="3">
        <v>0.43758999999999998</v>
      </c>
      <c r="E24" s="3">
        <v>0.12385</v>
      </c>
      <c r="F24" s="3">
        <v>0.15043999999999999</v>
      </c>
      <c r="G24" s="3">
        <v>5.8819999999999997E-2</v>
      </c>
      <c r="H24" s="6">
        <v>0.24837999999999999</v>
      </c>
      <c r="I24" s="2"/>
      <c r="J24" s="2"/>
      <c r="K24" s="22">
        <f t="shared" si="0"/>
        <v>3.5332256762212353</v>
      </c>
      <c r="L24" s="6">
        <f t="shared" si="1"/>
        <v>3.658588255232607</v>
      </c>
      <c r="M24" s="112"/>
      <c r="N24" s="112"/>
      <c r="O24" s="113"/>
      <c r="P24" s="2"/>
      <c r="Q24" s="29">
        <f t="shared" si="2"/>
        <v>2.9087343791544802</v>
      </c>
      <c r="R24" s="6">
        <f t="shared" si="3"/>
        <v>2.98582295988935</v>
      </c>
      <c r="S24" s="112"/>
      <c r="T24" s="112"/>
      <c r="U24" s="113"/>
      <c r="W24" s="29">
        <f t="shared" si="4"/>
        <v>2.5576334580074804</v>
      </c>
      <c r="X24" s="6">
        <f t="shared" si="5"/>
        <v>2.729331823329558</v>
      </c>
      <c r="Y24" s="112"/>
      <c r="Z24" s="112"/>
      <c r="AA24" s="113"/>
      <c r="AC24" s="29">
        <f t="shared" si="6"/>
        <v>1.6510236639191704</v>
      </c>
      <c r="AD24" s="6">
        <f t="shared" si="7"/>
        <v>1.6773167358229599</v>
      </c>
      <c r="AE24" s="112"/>
      <c r="AF24" s="112"/>
      <c r="AG24" s="113"/>
      <c r="AH24" s="2"/>
      <c r="AI24" s="29">
        <f t="shared" si="8"/>
        <v>1.7617763104919881</v>
      </c>
      <c r="AJ24" s="6">
        <f t="shared" si="9"/>
        <v>1.7801187433000742</v>
      </c>
      <c r="AK24" s="94"/>
      <c r="AL24" s="94"/>
      <c r="AM24" s="95"/>
      <c r="AO24" s="38">
        <f t="shared" si="10"/>
        <v>1.2146951958013725</v>
      </c>
      <c r="AP24" s="25">
        <f t="shared" si="11"/>
        <v>1.2253198881450722</v>
      </c>
      <c r="AQ24" s="94"/>
      <c r="AR24" s="94"/>
      <c r="AS24" s="95"/>
      <c r="AU24" s="38">
        <f t="shared" si="12"/>
        <v>4.2227133628017679</v>
      </c>
      <c r="AV24" s="25">
        <f t="shared" si="13"/>
        <v>4.5779539448848618</v>
      </c>
      <c r="AW24" s="94"/>
      <c r="AX24" s="94"/>
      <c r="AY24" s="95"/>
    </row>
    <row r="25" spans="1:51" x14ac:dyDescent="0.25">
      <c r="A25" s="9">
        <v>8</v>
      </c>
      <c r="B25" s="3" t="s">
        <v>23</v>
      </c>
      <c r="C25" s="3">
        <v>4.7099999999999998E-3</v>
      </c>
      <c r="D25" s="3">
        <v>0.66486999999999996</v>
      </c>
      <c r="E25" s="3">
        <v>0.17482</v>
      </c>
      <c r="F25" s="3">
        <v>0.21632999999999999</v>
      </c>
      <c r="G25" s="3">
        <v>6.83E-2</v>
      </c>
      <c r="H25" s="6">
        <v>0.34797</v>
      </c>
      <c r="I25" s="2"/>
      <c r="J25" s="2"/>
      <c r="K25" s="22">
        <f t="shared" si="0"/>
        <v>3.8031689738016241</v>
      </c>
      <c r="L25" s="6">
        <f t="shared" si="1"/>
        <v>3.8807830227499847</v>
      </c>
      <c r="M25" s="112"/>
      <c r="N25" s="112"/>
      <c r="O25" s="113"/>
      <c r="P25" s="2"/>
      <c r="Q25" s="29">
        <f t="shared" si="2"/>
        <v>3.0734063698978411</v>
      </c>
      <c r="R25" s="6">
        <f t="shared" si="3"/>
        <v>3.1195539173991116</v>
      </c>
      <c r="S25" s="112"/>
      <c r="T25" s="112"/>
      <c r="U25" s="113"/>
      <c r="W25" s="29">
        <f t="shared" si="4"/>
        <v>3.1673499267935576</v>
      </c>
      <c r="X25" s="6">
        <f t="shared" si="5"/>
        <v>3.3278817424123295</v>
      </c>
      <c r="Y25" s="112"/>
      <c r="Z25" s="112"/>
      <c r="AA25" s="113"/>
      <c r="AC25" s="29">
        <f t="shared" si="6"/>
        <v>1.6085147691027597</v>
      </c>
      <c r="AD25" s="6">
        <f t="shared" si="7"/>
        <v>1.6220584065778283</v>
      </c>
      <c r="AE25" s="112"/>
      <c r="AF25" s="112"/>
      <c r="AG25" s="113"/>
      <c r="AH25" s="2"/>
      <c r="AI25" s="29">
        <f t="shared" si="8"/>
        <v>1.9107106934505846</v>
      </c>
      <c r="AJ25" s="6">
        <f t="shared" si="9"/>
        <v>1.9232068985608575</v>
      </c>
      <c r="AK25" s="94"/>
      <c r="AL25" s="94"/>
      <c r="AM25" s="95"/>
      <c r="AO25" s="38">
        <f t="shared" si="10"/>
        <v>1.2374442283491591</v>
      </c>
      <c r="AP25" s="25">
        <f t="shared" si="11"/>
        <v>1.2440185762153899</v>
      </c>
      <c r="AQ25" s="94"/>
      <c r="AR25" s="94"/>
      <c r="AS25" s="95"/>
      <c r="AU25" s="38">
        <f t="shared" si="12"/>
        <v>5.0947291361639824</v>
      </c>
      <c r="AV25" s="25">
        <f t="shared" si="13"/>
        <v>5.3980185563767895</v>
      </c>
      <c r="AW25" s="94"/>
      <c r="AX25" s="94"/>
      <c r="AY25" s="95"/>
    </row>
    <row r="26" spans="1:51" ht="15.75" thickBot="1" x14ac:dyDescent="0.3">
      <c r="A26" s="12">
        <v>9</v>
      </c>
      <c r="B26" s="5" t="s">
        <v>24</v>
      </c>
      <c r="C26" s="5">
        <v>6.2599999999999999E-3</v>
      </c>
      <c r="D26" s="5">
        <v>0.48309000000000002</v>
      </c>
      <c r="E26" s="5">
        <v>0.13769000000000001</v>
      </c>
      <c r="F26" s="5">
        <v>0.16853000000000001</v>
      </c>
      <c r="G26" s="5">
        <v>6.2080000000000003E-2</v>
      </c>
      <c r="H26" s="7">
        <v>0.27698</v>
      </c>
      <c r="I26" s="2"/>
      <c r="J26" s="2"/>
      <c r="K26" s="23">
        <f t="shared" si="0"/>
        <v>3.5085336625753505</v>
      </c>
      <c r="L26" s="7">
        <f t="shared" si="1"/>
        <v>3.6280149128813814</v>
      </c>
      <c r="M26" s="118"/>
      <c r="N26" s="118"/>
      <c r="O26" s="119"/>
      <c r="P26" s="2"/>
      <c r="Q26" s="30">
        <f t="shared" si="2"/>
        <v>2.8664926125912298</v>
      </c>
      <c r="R26" s="7">
        <f t="shared" si="3"/>
        <v>2.9384975657854193</v>
      </c>
      <c r="S26" s="118"/>
      <c r="T26" s="118"/>
      <c r="U26" s="119"/>
      <c r="W26" s="30">
        <f t="shared" si="4"/>
        <v>2.7147229381443299</v>
      </c>
      <c r="X26" s="7">
        <f t="shared" si="5"/>
        <v>2.9070225725546401</v>
      </c>
      <c r="Y26" s="118"/>
      <c r="Z26" s="118"/>
      <c r="AA26" s="119"/>
      <c r="AC26" s="30">
        <f t="shared" si="6"/>
        <v>1.643505607310271</v>
      </c>
      <c r="AD26" s="7">
        <f t="shared" si="7"/>
        <v>1.6683305601774818</v>
      </c>
      <c r="AE26" s="118"/>
      <c r="AF26" s="118"/>
      <c r="AG26" s="119"/>
      <c r="AH26" s="2"/>
      <c r="AI26" s="30">
        <f t="shared" si="8"/>
        <v>1.7441331504079718</v>
      </c>
      <c r="AJ26" s="7">
        <f t="shared" si="9"/>
        <v>1.7613401300236406</v>
      </c>
      <c r="AK26" s="100"/>
      <c r="AL26" s="100"/>
      <c r="AM26" s="101"/>
      <c r="AO26" s="39">
        <f t="shared" si="10"/>
        <v>1.2239814075096231</v>
      </c>
      <c r="AP26" s="26">
        <f t="shared" si="11"/>
        <v>1.234649623373659</v>
      </c>
      <c r="AQ26" s="100"/>
      <c r="AR26" s="100"/>
      <c r="AS26" s="101"/>
      <c r="AU26" s="39">
        <f t="shared" si="12"/>
        <v>4.4616623711340209</v>
      </c>
      <c r="AV26" s="26">
        <f t="shared" si="13"/>
        <v>4.8498745969186672</v>
      </c>
      <c r="AW26" s="100"/>
      <c r="AX26" s="100"/>
      <c r="AY26" s="101"/>
    </row>
    <row r="27" spans="1:51" ht="15.75" customHeight="1" thickTop="1" x14ac:dyDescent="0.25">
      <c r="A27" s="13">
        <v>12</v>
      </c>
      <c r="B27" s="1" t="s">
        <v>25</v>
      </c>
      <c r="C27" s="1">
        <v>5.1200000000000004E-3</v>
      </c>
      <c r="D27" s="1">
        <v>0.51883999999999997</v>
      </c>
      <c r="E27" s="1">
        <v>0.11873</v>
      </c>
      <c r="F27" s="1">
        <v>0.14551</v>
      </c>
      <c r="G27" s="1">
        <v>5.0770000000000003E-2</v>
      </c>
      <c r="H27" s="8">
        <v>0.26873999999999998</v>
      </c>
      <c r="I27" s="2"/>
      <c r="J27" s="2"/>
      <c r="K27" s="24">
        <f t="shared" si="0"/>
        <v>4.369914933041354</v>
      </c>
      <c r="L27" s="8">
        <f t="shared" si="1"/>
        <v>4.5217850541325584</v>
      </c>
      <c r="M27" s="105" t="s">
        <v>39</v>
      </c>
      <c r="N27" s="105" t="s">
        <v>40</v>
      </c>
      <c r="O27" s="108" t="s">
        <v>41</v>
      </c>
      <c r="P27" s="2"/>
      <c r="Q27" s="29">
        <f t="shared" si="2"/>
        <v>3.5656655899938148</v>
      </c>
      <c r="R27" s="6">
        <f t="shared" si="3"/>
        <v>3.6592349882470261</v>
      </c>
      <c r="S27" s="105" t="s">
        <v>39</v>
      </c>
      <c r="T27" s="105" t="s">
        <v>40</v>
      </c>
      <c r="U27" s="108" t="s">
        <v>41</v>
      </c>
      <c r="W27" s="29">
        <f t="shared" si="4"/>
        <v>2.8660626354146146</v>
      </c>
      <c r="X27" s="6">
        <f t="shared" si="5"/>
        <v>3.0753559693318726</v>
      </c>
      <c r="Y27" s="105" t="s">
        <v>39</v>
      </c>
      <c r="Z27" s="105" t="s">
        <v>40</v>
      </c>
      <c r="AA27" s="108" t="s">
        <v>41</v>
      </c>
      <c r="AC27" s="29">
        <f t="shared" si="6"/>
        <v>1.8468833757130092</v>
      </c>
      <c r="AD27" s="6">
        <f t="shared" si="7"/>
        <v>1.8777690718712159</v>
      </c>
      <c r="AE27" s="105" t="s">
        <v>39</v>
      </c>
      <c r="AF27" s="105" t="s">
        <v>40</v>
      </c>
      <c r="AG27" s="108" t="s">
        <v>41</v>
      </c>
      <c r="AH27" s="2"/>
      <c r="AI27" s="29">
        <f t="shared" si="8"/>
        <v>1.9306392796011014</v>
      </c>
      <c r="AJ27" s="6">
        <f t="shared" si="9"/>
        <v>1.9487140581139519</v>
      </c>
      <c r="AK27" s="102" t="s">
        <v>39</v>
      </c>
      <c r="AL27" s="105" t="s">
        <v>40</v>
      </c>
      <c r="AM27" s="108" t="s">
        <v>41</v>
      </c>
      <c r="AO27" s="38">
        <f t="shared" si="10"/>
        <v>1.2255537774783121</v>
      </c>
      <c r="AP27" s="25">
        <f t="shared" si="11"/>
        <v>1.2357186867353225</v>
      </c>
      <c r="AQ27" s="102" t="s">
        <v>39</v>
      </c>
      <c r="AR27" s="105" t="s">
        <v>40</v>
      </c>
      <c r="AS27" s="108" t="s">
        <v>41</v>
      </c>
      <c r="AU27" s="38">
        <f t="shared" si="12"/>
        <v>5.2932834350994673</v>
      </c>
      <c r="AV27" s="25">
        <f t="shared" si="13"/>
        <v>5.7748083242059138</v>
      </c>
      <c r="AW27" s="102" t="s">
        <v>39</v>
      </c>
      <c r="AX27" s="105" t="s">
        <v>40</v>
      </c>
      <c r="AY27" s="108" t="s">
        <v>41</v>
      </c>
    </row>
    <row r="28" spans="1:51" x14ac:dyDescent="0.25">
      <c r="A28" s="14">
        <v>13</v>
      </c>
      <c r="B28" s="3" t="s">
        <v>26</v>
      </c>
      <c r="C28" s="3">
        <v>2.14E-3</v>
      </c>
      <c r="D28" s="3">
        <v>0.26872000000000001</v>
      </c>
      <c r="E28" s="3">
        <v>6.6309999999999994E-2</v>
      </c>
      <c r="F28" s="3">
        <v>7.3889999999999997E-2</v>
      </c>
      <c r="G28" s="3">
        <v>2.444E-2</v>
      </c>
      <c r="H28" s="6">
        <v>0.15522</v>
      </c>
      <c r="I28" s="2"/>
      <c r="J28" s="2"/>
      <c r="K28" s="22">
        <f t="shared" si="0"/>
        <v>4.0524807721309006</v>
      </c>
      <c r="L28" s="6">
        <f t="shared" si="1"/>
        <v>4.1542776998597484</v>
      </c>
      <c r="M28" s="106"/>
      <c r="N28" s="106"/>
      <c r="O28" s="109"/>
      <c r="P28" s="2"/>
      <c r="Q28" s="29">
        <f t="shared" si="2"/>
        <v>3.6367573419948576</v>
      </c>
      <c r="R28" s="6">
        <f t="shared" si="3"/>
        <v>3.7154006968641125</v>
      </c>
      <c r="S28" s="106"/>
      <c r="T28" s="106"/>
      <c r="U28" s="109"/>
      <c r="W28" s="29">
        <f t="shared" si="4"/>
        <v>3.0233224222585924</v>
      </c>
      <c r="X28" s="6">
        <f t="shared" si="5"/>
        <v>3.217488789237668</v>
      </c>
      <c r="Y28" s="106"/>
      <c r="Z28" s="106"/>
      <c r="AA28" s="109"/>
      <c r="AC28" s="29">
        <f t="shared" si="6"/>
        <v>2.1006902151847342</v>
      </c>
      <c r="AD28" s="6">
        <f t="shared" si="7"/>
        <v>2.1335191637630664</v>
      </c>
      <c r="AE28" s="106"/>
      <c r="AF28" s="106"/>
      <c r="AG28" s="109"/>
      <c r="AH28" s="2"/>
      <c r="AI28" s="29">
        <f t="shared" si="8"/>
        <v>1.7312202035820128</v>
      </c>
      <c r="AJ28" s="6">
        <f t="shared" si="9"/>
        <v>1.7414423830676773</v>
      </c>
      <c r="AK28" s="103"/>
      <c r="AL28" s="106"/>
      <c r="AM28" s="109"/>
      <c r="AO28" s="38">
        <f t="shared" si="10"/>
        <v>1.1143115668828232</v>
      </c>
      <c r="AP28" s="25">
        <f t="shared" si="11"/>
        <v>1.1181237338320087</v>
      </c>
      <c r="AQ28" s="103"/>
      <c r="AR28" s="106"/>
      <c r="AS28" s="109"/>
      <c r="AU28" s="38">
        <f t="shared" si="12"/>
        <v>6.3510638297872335</v>
      </c>
      <c r="AV28" s="25">
        <f t="shared" si="13"/>
        <v>6.8645739910313894</v>
      </c>
      <c r="AW28" s="103"/>
      <c r="AX28" s="106"/>
      <c r="AY28" s="109"/>
    </row>
    <row r="29" spans="1:51" x14ac:dyDescent="0.25">
      <c r="A29" s="14">
        <v>14</v>
      </c>
      <c r="B29" s="3" t="s">
        <v>27</v>
      </c>
      <c r="C29" s="3">
        <v>1.059E-2</v>
      </c>
      <c r="D29" s="3">
        <v>0.36059000000000002</v>
      </c>
      <c r="E29" s="3">
        <v>9.11E-2</v>
      </c>
      <c r="F29" s="3">
        <v>0.10618</v>
      </c>
      <c r="G29" s="3">
        <v>5.432E-2</v>
      </c>
      <c r="H29" s="6">
        <v>0.21793000000000001</v>
      </c>
      <c r="I29" s="2"/>
      <c r="J29" s="2"/>
      <c r="K29" s="22">
        <f t="shared" si="0"/>
        <v>3.9581778265642154</v>
      </c>
      <c r="L29" s="6">
        <f t="shared" si="1"/>
        <v>4.3472860514221843</v>
      </c>
      <c r="M29" s="106"/>
      <c r="N29" s="106"/>
      <c r="O29" s="109"/>
      <c r="P29" s="2"/>
      <c r="Q29" s="29">
        <f t="shared" si="2"/>
        <v>3.3960256168770018</v>
      </c>
      <c r="R29" s="6">
        <f t="shared" si="3"/>
        <v>3.6614708651532593</v>
      </c>
      <c r="S29" s="106"/>
      <c r="T29" s="106"/>
      <c r="U29" s="109"/>
      <c r="W29" s="29">
        <f t="shared" si="4"/>
        <v>1.9547128129602356</v>
      </c>
      <c r="X29" s="6">
        <f t="shared" si="5"/>
        <v>2.185913560484793</v>
      </c>
      <c r="Y29" s="106"/>
      <c r="Z29" s="106"/>
      <c r="AA29" s="109"/>
      <c r="AC29" s="29">
        <f t="shared" si="6"/>
        <v>2.0524580900357883</v>
      </c>
      <c r="AD29" s="6">
        <f t="shared" si="7"/>
        <v>2.1690553405167909</v>
      </c>
      <c r="AE29" s="106"/>
      <c r="AF29" s="106"/>
      <c r="AG29" s="109"/>
      <c r="AH29" s="2"/>
      <c r="AI29" s="29">
        <f t="shared" si="8"/>
        <v>1.6546138668379755</v>
      </c>
      <c r="AJ29" s="6">
        <f t="shared" si="9"/>
        <v>1.6880486158001351</v>
      </c>
      <c r="AK29" s="103"/>
      <c r="AL29" s="106"/>
      <c r="AM29" s="109"/>
      <c r="AO29" s="38">
        <f t="shared" si="10"/>
        <v>1.1655323819978045</v>
      </c>
      <c r="AP29" s="25">
        <f t="shared" si="11"/>
        <v>1.1873059247298472</v>
      </c>
      <c r="AQ29" s="103"/>
      <c r="AR29" s="106"/>
      <c r="AS29" s="109"/>
      <c r="AU29" s="38">
        <f t="shared" si="12"/>
        <v>4.0119661266568487</v>
      </c>
      <c r="AV29" s="25">
        <f t="shared" si="13"/>
        <v>4.7413674822776137</v>
      </c>
      <c r="AW29" s="103"/>
      <c r="AX29" s="106"/>
      <c r="AY29" s="109"/>
    </row>
    <row r="30" spans="1:51" x14ac:dyDescent="0.25">
      <c r="A30" s="14">
        <v>15</v>
      </c>
      <c r="B30" s="3" t="s">
        <v>28</v>
      </c>
      <c r="C30" s="3">
        <v>7.3699999999999998E-3</v>
      </c>
      <c r="D30" s="3">
        <v>0.28645999999999999</v>
      </c>
      <c r="E30" s="3">
        <v>7.6600000000000001E-2</v>
      </c>
      <c r="F30" s="3">
        <v>8.6690000000000003E-2</v>
      </c>
      <c r="G30" s="3">
        <v>3.603E-2</v>
      </c>
      <c r="H30" s="6">
        <v>0.16458999999999999</v>
      </c>
      <c r="I30" s="2"/>
      <c r="J30" s="2"/>
      <c r="K30" s="22">
        <f t="shared" si="0"/>
        <v>3.7396866840731069</v>
      </c>
      <c r="L30" s="6">
        <f t="shared" si="1"/>
        <v>4.0313447927199189</v>
      </c>
      <c r="M30" s="107"/>
      <c r="N30" s="107"/>
      <c r="O30" s="110"/>
      <c r="P30" s="2"/>
      <c r="Q30" s="29">
        <f t="shared" si="2"/>
        <v>3.3044180412965738</v>
      </c>
      <c r="R30" s="6">
        <f t="shared" si="3"/>
        <v>3.5185325264750378</v>
      </c>
      <c r="S30" s="107"/>
      <c r="T30" s="107"/>
      <c r="U30" s="110"/>
      <c r="W30" s="29">
        <f t="shared" si="4"/>
        <v>2.4060505134610048</v>
      </c>
      <c r="X30" s="6">
        <f t="shared" si="5"/>
        <v>2.7676203768318217</v>
      </c>
      <c r="Y30" s="107"/>
      <c r="Z30" s="107"/>
      <c r="AA30" s="110"/>
      <c r="AC30" s="29">
        <f t="shared" si="6"/>
        <v>1.8986042219402466</v>
      </c>
      <c r="AD30" s="6">
        <f t="shared" si="7"/>
        <v>1.9820978315683309</v>
      </c>
      <c r="AE30" s="107"/>
      <c r="AF30" s="107"/>
      <c r="AG30" s="110"/>
      <c r="AH30" s="2"/>
      <c r="AI30" s="29">
        <f t="shared" si="8"/>
        <v>1.7404459566194788</v>
      </c>
      <c r="AJ30" s="6">
        <f t="shared" si="9"/>
        <v>1.7751558325912735</v>
      </c>
      <c r="AK30" s="104"/>
      <c r="AL30" s="107"/>
      <c r="AM30" s="110"/>
      <c r="AO30" s="38">
        <f t="shared" si="10"/>
        <v>1.1317232375979112</v>
      </c>
      <c r="AP30" s="25">
        <f t="shared" si="11"/>
        <v>1.1457460638451538</v>
      </c>
      <c r="AQ30" s="104"/>
      <c r="AR30" s="107"/>
      <c r="AS30" s="110"/>
      <c r="AU30" s="38">
        <f t="shared" si="12"/>
        <v>4.5681376630585619</v>
      </c>
      <c r="AV30" s="25">
        <f t="shared" si="13"/>
        <v>5.4856943475226796</v>
      </c>
      <c r="AW30" s="104"/>
      <c r="AX30" s="107"/>
      <c r="AY30" s="110"/>
    </row>
    <row r="31" spans="1:51" x14ac:dyDescent="0.25">
      <c r="A31" s="17">
        <v>19</v>
      </c>
      <c r="B31" s="3" t="s">
        <v>29</v>
      </c>
      <c r="C31" s="3">
        <v>1.072E-2</v>
      </c>
      <c r="D31" s="3">
        <v>0.27045999999999998</v>
      </c>
      <c r="E31" s="3">
        <v>7.8219999999999998E-2</v>
      </c>
      <c r="F31" s="3">
        <v>9.196E-2</v>
      </c>
      <c r="G31" s="3">
        <v>4.4220000000000002E-2</v>
      </c>
      <c r="H31" s="6">
        <v>0.16752</v>
      </c>
      <c r="I31" s="2"/>
      <c r="J31" s="2"/>
      <c r="K31" s="22">
        <f t="shared" si="0"/>
        <v>3.4576834569163895</v>
      </c>
      <c r="L31" s="6">
        <f t="shared" si="1"/>
        <v>3.8479999999999994</v>
      </c>
      <c r="M31" s="120">
        <f>SUM(K27:K39)/ROWS(K27:K39)</f>
        <v>3.8816424589884195</v>
      </c>
      <c r="N31" s="120">
        <f>SUM(K27,K28,K29,K30,K32,K33,K34,K35,K36,K38)/10</f>
        <v>4.0078379369487536</v>
      </c>
      <c r="O31" s="121">
        <f>SUM(K31,K37,K39)/3</f>
        <v>3.4609908657873096</v>
      </c>
      <c r="P31" s="2"/>
      <c r="Q31" s="29">
        <f t="shared" si="2"/>
        <v>2.9410613310134841</v>
      </c>
      <c r="R31" s="6">
        <f t="shared" si="3"/>
        <v>3.1971935007385519</v>
      </c>
      <c r="S31" s="120">
        <f>SUM(Q27:Q39)/ROWS(Q27:Q39)</f>
        <v>3.3163846503583838</v>
      </c>
      <c r="T31" s="120">
        <f>SUM(Q27,Q28,Q29,Q30,Q32,Q33,Q34,Q35,Q36,Q38)/10</f>
        <v>3.4326479709692981</v>
      </c>
      <c r="U31" s="121">
        <f>SUM(Q31,Q37,Q39)/3</f>
        <v>2.9288402483220044</v>
      </c>
      <c r="W31" s="29">
        <f t="shared" si="4"/>
        <v>2.0796019900497513</v>
      </c>
      <c r="X31" s="6">
        <f t="shared" si="5"/>
        <v>2.4250746268656718</v>
      </c>
      <c r="Y31" s="120">
        <f>SUM(W27:W39)/ROWS(W27:W39)</f>
        <v>2.2441912521561145</v>
      </c>
      <c r="Z31" s="120">
        <f>SUM(W27,W28,W29,W30,W32,W33,W34,W35,W36,W38)/10</f>
        <v>2.3454289037850513</v>
      </c>
      <c r="AA31" s="121">
        <f>SUM(W31,W37,W39)/3</f>
        <v>1.9067324133929906</v>
      </c>
      <c r="AC31" s="29">
        <f t="shared" si="6"/>
        <v>1.8216615919965202</v>
      </c>
      <c r="AD31" s="6">
        <f t="shared" si="7"/>
        <v>1.9300837026095516</v>
      </c>
      <c r="AE31" s="120">
        <f>SUM(AC27:AC39)/ROWS(AC27:AC39)</f>
        <v>1.9839549201910165</v>
      </c>
      <c r="AF31" s="120">
        <f>SUM(AC27,AC28,AC29,AC30,AC32,AC33,AC34,AC35,AC36,AC38)/10</f>
        <v>1.975470857343592</v>
      </c>
      <c r="AG31" s="121">
        <f>SUM(AC31,AC37,AC39)/3</f>
        <v>2.012235129682431</v>
      </c>
      <c r="AH31" s="2"/>
      <c r="AI31" s="29">
        <f t="shared" si="8"/>
        <v>1.6144937917860553</v>
      </c>
      <c r="AJ31" s="6">
        <f t="shared" si="9"/>
        <v>1.6565051020408161</v>
      </c>
      <c r="AK31" s="111">
        <f>SUM(AI27:AI39)/ROWS(AI27:AI39)</f>
        <v>1.6759650369397223</v>
      </c>
      <c r="AL31" s="112">
        <f>SUM(AI27,AI28,AI29,AI30,AI32,AI33,AI34,AI35,AI36,AI38)/10</f>
        <v>1.7392995468376458</v>
      </c>
      <c r="AM31" s="113">
        <f>SUM(AI31,AI37,AI39)/3</f>
        <v>1.4648500039466439</v>
      </c>
      <c r="AO31" s="38">
        <f t="shared" si="10"/>
        <v>1.1756583993863463</v>
      </c>
      <c r="AP31" s="25">
        <f t="shared" si="11"/>
        <v>1.2035555555555555</v>
      </c>
      <c r="AQ31" s="111">
        <f>SUM(AO27:AO39)/ROWS(AO27:AO39)</f>
        <v>1.1704239812785888</v>
      </c>
      <c r="AR31" s="112">
        <f>SUM(AO27,AO28,AO29,AO30,AO32,AO33,AO34,AO35,AO36,AO38)/10</f>
        <v>1.1669822556323397</v>
      </c>
      <c r="AS31" s="113">
        <f>SUM(AO31,AO37,AO39)/3</f>
        <v>1.1818964000994183</v>
      </c>
      <c r="AU31" s="38">
        <f t="shared" si="12"/>
        <v>3.7883310719131611</v>
      </c>
      <c r="AV31" s="25">
        <f t="shared" si="13"/>
        <v>4.6805970149253726</v>
      </c>
      <c r="AW31" s="111">
        <f>SUM(AU27:AU39)/ROWS(AU27:AU39)</f>
        <v>4.4426885785516914</v>
      </c>
      <c r="AX31" s="112">
        <f>SUM(AU27,AU28,AU29,AU30,AU32,AU33,AU34,AU35,AU36,AU38)/10</f>
        <v>4.6330099488031511</v>
      </c>
      <c r="AY31" s="113">
        <f>SUM(AU31,AU37,AU39)/3</f>
        <v>3.8082840110468257</v>
      </c>
    </row>
    <row r="32" spans="1:51" x14ac:dyDescent="0.25">
      <c r="A32" s="14">
        <v>20</v>
      </c>
      <c r="B32" s="3" t="s">
        <v>30</v>
      </c>
      <c r="C32" s="3">
        <v>1.299E-2</v>
      </c>
      <c r="D32" s="3">
        <v>0.43995000000000001</v>
      </c>
      <c r="E32" s="3">
        <v>0.10704</v>
      </c>
      <c r="F32" s="3">
        <v>0.12654000000000001</v>
      </c>
      <c r="G32" s="3">
        <v>6.1269999999999998E-2</v>
      </c>
      <c r="H32" s="6">
        <v>0.25020999999999999</v>
      </c>
      <c r="I32" s="2"/>
      <c r="J32" s="2"/>
      <c r="K32" s="22">
        <f t="shared" si="0"/>
        <v>4.1101457399103145</v>
      </c>
      <c r="L32" s="6">
        <f t="shared" si="1"/>
        <v>4.5397129186602871</v>
      </c>
      <c r="M32" s="112"/>
      <c r="N32" s="112"/>
      <c r="O32" s="113"/>
      <c r="P32" s="2"/>
      <c r="Q32" s="29">
        <f t="shared" si="2"/>
        <v>3.4767662399241344</v>
      </c>
      <c r="R32" s="6">
        <f t="shared" si="3"/>
        <v>3.7601056803170407</v>
      </c>
      <c r="S32" s="112"/>
      <c r="T32" s="112"/>
      <c r="U32" s="113"/>
      <c r="W32" s="29">
        <f t="shared" si="4"/>
        <v>2.0652848049616455</v>
      </c>
      <c r="X32" s="6">
        <f t="shared" si="5"/>
        <v>2.3519055509527758</v>
      </c>
      <c r="Y32" s="112"/>
      <c r="Z32" s="112"/>
      <c r="AA32" s="113"/>
      <c r="AC32" s="29">
        <f t="shared" si="6"/>
        <v>1.9773194246878454</v>
      </c>
      <c r="AD32" s="6">
        <f t="shared" si="7"/>
        <v>2.0891237340378686</v>
      </c>
      <c r="AE32" s="112"/>
      <c r="AF32" s="112"/>
      <c r="AG32" s="113"/>
      <c r="AH32" s="2"/>
      <c r="AI32" s="29">
        <f t="shared" si="8"/>
        <v>1.7583230086727151</v>
      </c>
      <c r="AJ32" s="6">
        <f t="shared" si="9"/>
        <v>1.7998482421380997</v>
      </c>
      <c r="AK32" s="111"/>
      <c r="AL32" s="112"/>
      <c r="AM32" s="113"/>
      <c r="AO32" s="38">
        <f t="shared" si="10"/>
        <v>1.1821748878923768</v>
      </c>
      <c r="AP32" s="25">
        <f t="shared" si="11"/>
        <v>1.2073365231259969</v>
      </c>
      <c r="AQ32" s="111"/>
      <c r="AR32" s="112"/>
      <c r="AS32" s="113"/>
      <c r="AU32" s="38">
        <f t="shared" si="12"/>
        <v>4.0837277623633099</v>
      </c>
      <c r="AV32" s="25">
        <f t="shared" si="13"/>
        <v>4.913421706710853</v>
      </c>
      <c r="AW32" s="111"/>
      <c r="AX32" s="112"/>
      <c r="AY32" s="113"/>
    </row>
    <row r="33" spans="1:56" x14ac:dyDescent="0.25">
      <c r="A33" s="14">
        <v>23</v>
      </c>
      <c r="B33" s="3" t="s">
        <v>31</v>
      </c>
      <c r="C33" s="3">
        <v>1.307E-2</v>
      </c>
      <c r="D33" s="3">
        <v>0.38400000000000001</v>
      </c>
      <c r="E33" s="3">
        <v>9.5820000000000002E-2</v>
      </c>
      <c r="F33" s="3">
        <v>0.11276</v>
      </c>
      <c r="G33" s="3">
        <v>5.5719999999999999E-2</v>
      </c>
      <c r="H33" s="6">
        <v>0.22181000000000001</v>
      </c>
      <c r="I33" s="2"/>
      <c r="J33" s="2"/>
      <c r="K33" s="22">
        <f t="shared" si="0"/>
        <v>4.0075140889167189</v>
      </c>
      <c r="L33" s="6">
        <f t="shared" si="1"/>
        <v>4.4825377643504529</v>
      </c>
      <c r="M33" s="122"/>
      <c r="N33" s="122"/>
      <c r="O33" s="123"/>
      <c r="P33" s="2"/>
      <c r="Q33" s="29">
        <f t="shared" si="2"/>
        <v>3.4054629301170629</v>
      </c>
      <c r="R33" s="6">
        <f t="shared" si="3"/>
        <v>3.720834587220383</v>
      </c>
      <c r="S33" s="122"/>
      <c r="T33" s="122"/>
      <c r="U33" s="123"/>
      <c r="W33" s="29">
        <f t="shared" si="4"/>
        <v>2.0236898779612349</v>
      </c>
      <c r="X33" s="6">
        <f t="shared" si="5"/>
        <v>2.3373974208675263</v>
      </c>
      <c r="Y33" s="122"/>
      <c r="Z33" s="122"/>
      <c r="AA33" s="123"/>
      <c r="AC33" s="29">
        <f t="shared" si="6"/>
        <v>1.9670982617949628</v>
      </c>
      <c r="AD33" s="6">
        <f t="shared" si="7"/>
        <v>2.0938910622931086</v>
      </c>
      <c r="AE33" s="122"/>
      <c r="AF33" s="122"/>
      <c r="AG33" s="123"/>
      <c r="AH33" s="2"/>
      <c r="AI33" s="29">
        <f t="shared" si="8"/>
        <v>1.7312113971416978</v>
      </c>
      <c r="AJ33" s="6">
        <f t="shared" si="9"/>
        <v>1.776995305164319</v>
      </c>
      <c r="AK33" s="111"/>
      <c r="AL33" s="112"/>
      <c r="AM33" s="113"/>
      <c r="AO33" s="38">
        <f t="shared" si="10"/>
        <v>1.1767898142350239</v>
      </c>
      <c r="AP33" s="25">
        <f t="shared" si="11"/>
        <v>1.2047129909365559</v>
      </c>
      <c r="AQ33" s="111"/>
      <c r="AR33" s="112"/>
      <c r="AS33" s="113"/>
      <c r="AU33" s="38">
        <f t="shared" si="12"/>
        <v>3.9807968413496053</v>
      </c>
      <c r="AV33" s="25">
        <f t="shared" si="13"/>
        <v>4.8942555685814773</v>
      </c>
      <c r="AW33" s="111"/>
      <c r="AX33" s="112"/>
      <c r="AY33" s="113"/>
    </row>
    <row r="34" spans="1:56" ht="15" customHeight="1" x14ac:dyDescent="0.25">
      <c r="A34" s="16">
        <v>28</v>
      </c>
      <c r="B34" s="3" t="s">
        <v>32</v>
      </c>
      <c r="C34" s="3">
        <v>1.044E-2</v>
      </c>
      <c r="D34" s="3">
        <v>0.27393000000000001</v>
      </c>
      <c r="E34" s="3">
        <v>7.4380000000000002E-2</v>
      </c>
      <c r="F34" s="3">
        <v>8.4519999999999998E-2</v>
      </c>
      <c r="G34" s="3">
        <v>4.0899999999999999E-2</v>
      </c>
      <c r="H34" s="6">
        <v>0.16306999999999999</v>
      </c>
      <c r="I34" s="2"/>
      <c r="J34" s="2"/>
      <c r="K34" s="22">
        <f t="shared" si="0"/>
        <v>3.6828448507663349</v>
      </c>
      <c r="L34" s="6">
        <f t="shared" si="1"/>
        <v>4.1208945886768849</v>
      </c>
      <c r="M34" s="115" t="s">
        <v>53</v>
      </c>
      <c r="N34" s="115" t="s">
        <v>54</v>
      </c>
      <c r="O34" s="116" t="s">
        <v>55</v>
      </c>
      <c r="P34" s="2"/>
      <c r="Q34" s="29">
        <f t="shared" si="2"/>
        <v>3.2410080454330337</v>
      </c>
      <c r="R34" s="6">
        <f t="shared" si="3"/>
        <v>3.5568304535637152</v>
      </c>
      <c r="S34" s="115" t="s">
        <v>53</v>
      </c>
      <c r="T34" s="115" t="s">
        <v>54</v>
      </c>
      <c r="U34" s="116" t="s">
        <v>55</v>
      </c>
      <c r="W34" s="29">
        <f t="shared" si="4"/>
        <v>2.0665036674816628</v>
      </c>
      <c r="X34" s="6">
        <f t="shared" si="5"/>
        <v>2.4320420223243597</v>
      </c>
      <c r="Y34" s="115" t="s">
        <v>53</v>
      </c>
      <c r="Z34" s="115" t="s">
        <v>54</v>
      </c>
      <c r="AA34" s="116" t="s">
        <v>55</v>
      </c>
      <c r="AC34" s="29">
        <f t="shared" si="6"/>
        <v>1.9293658305726455</v>
      </c>
      <c r="AD34" s="6">
        <f t="shared" si="7"/>
        <v>2.060340172786177</v>
      </c>
      <c r="AE34" s="115" t="s">
        <v>53</v>
      </c>
      <c r="AF34" s="115" t="s">
        <v>54</v>
      </c>
      <c r="AG34" s="116" t="s">
        <v>55</v>
      </c>
      <c r="AH34" s="2"/>
      <c r="AI34" s="29">
        <f t="shared" si="8"/>
        <v>1.6798307475317349</v>
      </c>
      <c r="AJ34" s="6">
        <f t="shared" si="9"/>
        <v>1.726331651706742</v>
      </c>
      <c r="AK34" s="114" t="s">
        <v>53</v>
      </c>
      <c r="AL34" s="115" t="s">
        <v>54</v>
      </c>
      <c r="AM34" s="116" t="s">
        <v>55</v>
      </c>
      <c r="AO34" s="38">
        <f t="shared" si="10"/>
        <v>1.1363269696154881</v>
      </c>
      <c r="AP34" s="25">
        <f t="shared" si="11"/>
        <v>1.1585861745386299</v>
      </c>
      <c r="AQ34" s="114" t="s">
        <v>53</v>
      </c>
      <c r="AR34" s="115" t="s">
        <v>54</v>
      </c>
      <c r="AS34" s="116" t="s">
        <v>55</v>
      </c>
      <c r="AU34" s="38">
        <f t="shared" si="12"/>
        <v>3.9870415647921758</v>
      </c>
      <c r="AV34" s="25">
        <f t="shared" si="13"/>
        <v>5.0108338804990149</v>
      </c>
      <c r="AW34" s="114" t="s">
        <v>53</v>
      </c>
      <c r="AX34" s="115" t="s">
        <v>54</v>
      </c>
      <c r="AY34" s="116" t="s">
        <v>55</v>
      </c>
    </row>
    <row r="35" spans="1:56" x14ac:dyDescent="0.25">
      <c r="A35" s="16">
        <v>29</v>
      </c>
      <c r="B35" s="3" t="s">
        <v>33</v>
      </c>
      <c r="C35" s="3">
        <v>1.146E-2</v>
      </c>
      <c r="D35" s="3">
        <v>0.36219000000000001</v>
      </c>
      <c r="E35" s="3">
        <v>9.4130000000000005E-2</v>
      </c>
      <c r="F35" s="3">
        <v>0.11065</v>
      </c>
      <c r="G35" s="3">
        <v>4.9759999999999999E-2</v>
      </c>
      <c r="H35" s="6">
        <v>0.21612000000000001</v>
      </c>
      <c r="I35" s="2"/>
      <c r="J35" s="2"/>
      <c r="K35" s="22">
        <f t="shared" si="0"/>
        <v>3.8477637310103048</v>
      </c>
      <c r="L35" s="6">
        <f t="shared" si="1"/>
        <v>4.2425305431232605</v>
      </c>
      <c r="M35" s="106"/>
      <c r="N35" s="106"/>
      <c r="O35" s="109"/>
      <c r="P35" s="2"/>
      <c r="Q35" s="29">
        <f t="shared" si="2"/>
        <v>3.2732941708088568</v>
      </c>
      <c r="R35" s="6">
        <f t="shared" si="3"/>
        <v>3.5359411230970861</v>
      </c>
      <c r="S35" s="106"/>
      <c r="T35" s="106"/>
      <c r="U35" s="109"/>
      <c r="W35" s="29">
        <f t="shared" si="4"/>
        <v>2.2236736334405145</v>
      </c>
      <c r="X35" s="6">
        <f t="shared" si="5"/>
        <v>2.5898172323759789</v>
      </c>
      <c r="Y35" s="106"/>
      <c r="Z35" s="106"/>
      <c r="AA35" s="109"/>
      <c r="AC35" s="29">
        <f t="shared" si="6"/>
        <v>1.9531857207410757</v>
      </c>
      <c r="AD35" s="6">
        <f t="shared" si="7"/>
        <v>2.063312833955036</v>
      </c>
      <c r="AE35" s="106"/>
      <c r="AF35" s="106"/>
      <c r="AG35" s="109"/>
      <c r="AH35" s="2"/>
      <c r="AI35" s="29">
        <f t="shared" si="8"/>
        <v>1.6758745141588007</v>
      </c>
      <c r="AJ35" s="6">
        <f t="shared" si="9"/>
        <v>1.7137203166226911</v>
      </c>
      <c r="AK35" s="103"/>
      <c r="AL35" s="106"/>
      <c r="AM35" s="109"/>
      <c r="AO35" s="38">
        <f t="shared" si="10"/>
        <v>1.1755019653670455</v>
      </c>
      <c r="AP35" s="25">
        <f t="shared" si="11"/>
        <v>1.199830651989839</v>
      </c>
      <c r="AQ35" s="103"/>
      <c r="AR35" s="106"/>
      <c r="AS35" s="109"/>
      <c r="AU35" s="38">
        <f t="shared" si="12"/>
        <v>4.3432475884244379</v>
      </c>
      <c r="AV35" s="25">
        <f t="shared" si="13"/>
        <v>5.3436031331592693</v>
      </c>
      <c r="AW35" s="103"/>
      <c r="AX35" s="106"/>
      <c r="AY35" s="109"/>
    </row>
    <row r="36" spans="1:56" x14ac:dyDescent="0.25">
      <c r="A36" s="14">
        <v>2</v>
      </c>
      <c r="B36" s="3" t="s">
        <v>34</v>
      </c>
      <c r="C36" s="3">
        <v>8.1700000000000002E-3</v>
      </c>
      <c r="D36" s="3">
        <v>0.31872</v>
      </c>
      <c r="E36" s="3">
        <v>8.43E-2</v>
      </c>
      <c r="F36" s="3">
        <v>9.7670000000000007E-2</v>
      </c>
      <c r="G36" s="3">
        <v>4.505E-2</v>
      </c>
      <c r="H36" s="6">
        <v>0.19863</v>
      </c>
      <c r="I36" s="2"/>
      <c r="J36" s="2"/>
      <c r="K36" s="22">
        <f t="shared" si="0"/>
        <v>3.7807829181494661</v>
      </c>
      <c r="L36" s="6">
        <f t="shared" si="1"/>
        <v>4.0792066202548272</v>
      </c>
      <c r="M36" s="107"/>
      <c r="N36" s="107"/>
      <c r="O36" s="110"/>
      <c r="P36" s="2"/>
      <c r="Q36" s="29">
        <f t="shared" si="2"/>
        <v>3.2632333367461861</v>
      </c>
      <c r="R36" s="6">
        <f t="shared" si="3"/>
        <v>3.4698324022346365</v>
      </c>
      <c r="S36" s="107"/>
      <c r="T36" s="107"/>
      <c r="U36" s="110"/>
      <c r="W36" s="29">
        <f t="shared" si="4"/>
        <v>2.1680355160932301</v>
      </c>
      <c r="X36" s="6">
        <f t="shared" si="5"/>
        <v>2.426789587852495</v>
      </c>
      <c r="Y36" s="107"/>
      <c r="Z36" s="107"/>
      <c r="AA36" s="110"/>
      <c r="AC36" s="29">
        <f t="shared" si="6"/>
        <v>2.0336848571721102</v>
      </c>
      <c r="AD36" s="6">
        <f t="shared" si="7"/>
        <v>2.1280446927374297</v>
      </c>
      <c r="AE36" s="107"/>
      <c r="AF36" s="107"/>
      <c r="AG36" s="110"/>
      <c r="AH36" s="2"/>
      <c r="AI36" s="29">
        <f t="shared" si="8"/>
        <v>1.6045914514423802</v>
      </c>
      <c r="AJ36" s="6">
        <f t="shared" si="9"/>
        <v>1.6305260947180511</v>
      </c>
      <c r="AK36" s="104"/>
      <c r="AL36" s="107"/>
      <c r="AM36" s="110"/>
      <c r="AO36" s="38">
        <f t="shared" si="10"/>
        <v>1.1586002372479243</v>
      </c>
      <c r="AP36" s="25">
        <f t="shared" si="11"/>
        <v>1.1756206488900565</v>
      </c>
      <c r="AQ36" s="104"/>
      <c r="AR36" s="107"/>
      <c r="AS36" s="110"/>
      <c r="AU36" s="38">
        <f t="shared" si="12"/>
        <v>4.4091009988901222</v>
      </c>
      <c r="AV36" s="25">
        <f t="shared" si="13"/>
        <v>5.1643167028199572</v>
      </c>
      <c r="AW36" s="104"/>
      <c r="AX36" s="107"/>
      <c r="AY36" s="110"/>
    </row>
    <row r="37" spans="1:56" x14ac:dyDescent="0.25">
      <c r="A37" s="17">
        <v>33</v>
      </c>
      <c r="B37" s="3" t="s">
        <v>35</v>
      </c>
      <c r="C37" s="3">
        <v>1.6500000000000001E-2</v>
      </c>
      <c r="D37" s="3">
        <v>0.32945999999999998</v>
      </c>
      <c r="E37" s="3">
        <v>9.5130000000000006E-2</v>
      </c>
      <c r="F37" s="3">
        <v>0.11099000000000001</v>
      </c>
      <c r="G37" s="3">
        <v>6.651E-2</v>
      </c>
      <c r="H37" s="6">
        <v>0.24714</v>
      </c>
      <c r="I37" s="2"/>
      <c r="J37" s="2"/>
      <c r="K37" s="22">
        <f t="shared" si="0"/>
        <v>3.4632608010091448</v>
      </c>
      <c r="L37" s="6">
        <f t="shared" si="1"/>
        <v>3.9801602441816093</v>
      </c>
      <c r="M37" s="112">
        <f>SUM(L27:L39)/ROWS(L27:L39)</f>
        <v>4.2230913225757369</v>
      </c>
      <c r="N37" s="112">
        <f>SUM(L27,L28,L29,L30,L32,L33,L34,L35,L36,L38)/10</f>
        <v>4.3205669210656072</v>
      </c>
      <c r="O37" s="113">
        <f>SUM(L31,L37,L39)/3</f>
        <v>3.8981726609428349</v>
      </c>
      <c r="P37" s="2"/>
      <c r="Q37" s="29">
        <f t="shared" si="2"/>
        <v>2.9683755293269662</v>
      </c>
      <c r="R37" s="6">
        <f t="shared" si="3"/>
        <v>3.3120965181500681</v>
      </c>
      <c r="S37" s="112">
        <f>SUM(R27:R39)/ROWS(R27:R39)</f>
        <v>3.5460851720782687</v>
      </c>
      <c r="T37" s="112">
        <f>SUM(R27,R28,R29,R30,R32,R33,R34,R35,R36,R38)/10</f>
        <v>3.6463468297265562</v>
      </c>
      <c r="U37" s="113">
        <f>SUM(R31,R37,R39)/3</f>
        <v>3.2118796465839767</v>
      </c>
      <c r="W37" s="29">
        <f t="shared" si="4"/>
        <v>1.6687716132912345</v>
      </c>
      <c r="X37" s="6">
        <f t="shared" si="5"/>
        <v>1.8894221155768847</v>
      </c>
      <c r="Y37" s="112">
        <f>SUM(X27:X39)/ROWS(X27:X39)</f>
        <v>2.5224472896992181</v>
      </c>
      <c r="Z37" s="112">
        <f>SUM(X27,X28,X29,X30,X32,X33,X34,X35,X36,X38)/10</f>
        <v>2.6213320738272321</v>
      </c>
      <c r="AA37" s="113">
        <f>SUM(X31,X37,X39)/3</f>
        <v>2.1928313426058379</v>
      </c>
      <c r="AC37" s="29">
        <f t="shared" si="6"/>
        <v>2.2266870889269303</v>
      </c>
      <c r="AD37" s="6">
        <f t="shared" si="7"/>
        <v>2.4408932162133561</v>
      </c>
      <c r="AE37" s="112">
        <f>SUM(AD27:AD39)/ROWS(AD27:AD39)</f>
        <v>2.0861297522814328</v>
      </c>
      <c r="AF37" s="112">
        <f>SUM(AD27,AD28,AD29,AD30,AD32,AD33,AD34,AD35,AD36,AD38)/10</f>
        <v>2.0629105544288953</v>
      </c>
      <c r="AG37" s="113">
        <f>SUM(AD31,AD37,AD39)/3</f>
        <v>2.163527078456557</v>
      </c>
      <c r="AH37" s="2"/>
      <c r="AI37" s="29">
        <f t="shared" si="8"/>
        <v>1.3330905559601844</v>
      </c>
      <c r="AJ37" s="6">
        <f t="shared" si="9"/>
        <v>1.3569198751300726</v>
      </c>
      <c r="AK37" s="111">
        <f>SUM(AJ27:AJ39)/ROWS(AJ27:AJ39)</f>
        <v>1.707032930820956</v>
      </c>
      <c r="AL37" s="112">
        <f>SUM(AJ27,AJ28,AJ29,AJ30,AJ32,AJ33,AJ34,AJ35,AJ36,AJ38)/10</f>
        <v>1.7703034943611851</v>
      </c>
      <c r="AM37" s="113">
        <f>SUM(AJ31,AJ37,AJ39)/3</f>
        <v>1.4961310523535263</v>
      </c>
      <c r="AO37" s="38">
        <f t="shared" si="10"/>
        <v>1.1667192263218753</v>
      </c>
      <c r="AP37" s="25">
        <f t="shared" si="11"/>
        <v>1.2017041841536309</v>
      </c>
      <c r="AQ37" s="111">
        <f>SUM(AP27:AP39)/ROWS(AP27:AP39)</f>
        <v>1.1913304347712674</v>
      </c>
      <c r="AR37" s="112">
        <f>SUM(AP27,AP28,AP29,AP30,AP32,AP33,AP34,AP35,AP36,AP38)/10</f>
        <v>1.1845335263568444</v>
      </c>
      <c r="AS37" s="113">
        <f>SUM(AP31,AP37,AP39)/3</f>
        <v>1.2139867961526758</v>
      </c>
      <c r="AU37" s="38">
        <f t="shared" si="12"/>
        <v>3.7158322056833559</v>
      </c>
      <c r="AV37" s="25">
        <f t="shared" si="13"/>
        <v>4.6118776244751052</v>
      </c>
      <c r="AW37" s="111">
        <f>SUM(AV27:AV39)/ROWS(AV27:AV39)</f>
        <v>5.2332691946495737</v>
      </c>
      <c r="AX37" s="112">
        <f>SUM(AV27,AV28,AV29,AV30,AV32,AV33,AV34,AV35,AV36,AV38)/10</f>
        <v>5.3941246472313056</v>
      </c>
      <c r="AY37" s="113">
        <f>SUM(AV31,AV37,AV39)/3</f>
        <v>4.6970843527104629</v>
      </c>
    </row>
    <row r="38" spans="1:56" x14ac:dyDescent="0.25">
      <c r="A38" s="14">
        <v>4</v>
      </c>
      <c r="B38" s="3" t="s">
        <v>36</v>
      </c>
      <c r="C38" s="3">
        <v>2.5500000000000002E-3</v>
      </c>
      <c r="D38" s="3">
        <v>0.27111000000000002</v>
      </c>
      <c r="E38" s="3">
        <v>5.9859999999999997E-2</v>
      </c>
      <c r="F38" s="3">
        <v>7.2029999999999997E-2</v>
      </c>
      <c r="G38" s="3">
        <v>2.7109999999999999E-2</v>
      </c>
      <c r="H38" s="6">
        <v>0.14373</v>
      </c>
      <c r="I38" s="2"/>
      <c r="J38" s="2"/>
      <c r="K38" s="22">
        <f t="shared" si="0"/>
        <v>4.5290678249248248</v>
      </c>
      <c r="L38" s="6">
        <f t="shared" si="1"/>
        <v>4.686093177455942</v>
      </c>
      <c r="M38" s="112"/>
      <c r="N38" s="112"/>
      <c r="O38" s="113"/>
      <c r="P38" s="2"/>
      <c r="Q38" s="29">
        <f t="shared" si="2"/>
        <v>3.7638483965014582</v>
      </c>
      <c r="R38" s="6">
        <f t="shared" si="3"/>
        <v>3.8652849740932647</v>
      </c>
      <c r="S38" s="112"/>
      <c r="T38" s="112"/>
      <c r="U38" s="113"/>
      <c r="W38" s="29">
        <f t="shared" si="4"/>
        <v>2.6569531538177795</v>
      </c>
      <c r="X38" s="6">
        <f t="shared" si="5"/>
        <v>2.8289902280130295</v>
      </c>
      <c r="Y38" s="112"/>
      <c r="Z38" s="112"/>
      <c r="AA38" s="113"/>
      <c r="AC38" s="29">
        <f t="shared" si="6"/>
        <v>1.9954185755935028</v>
      </c>
      <c r="AD38" s="6">
        <f t="shared" si="7"/>
        <v>2.0319516407599307</v>
      </c>
      <c r="AE38" s="112"/>
      <c r="AF38" s="112"/>
      <c r="AG38" s="113"/>
      <c r="AH38" s="2"/>
      <c r="AI38" s="29">
        <f t="shared" si="8"/>
        <v>1.886245042788562</v>
      </c>
      <c r="AJ38" s="6">
        <f t="shared" si="9"/>
        <v>1.9022524436889079</v>
      </c>
      <c r="AK38" s="111"/>
      <c r="AL38" s="112"/>
      <c r="AM38" s="113"/>
      <c r="AO38" s="38">
        <f t="shared" si="10"/>
        <v>1.2033077180086869</v>
      </c>
      <c r="AP38" s="25">
        <f t="shared" si="11"/>
        <v>1.2123538649450358</v>
      </c>
      <c r="AQ38" s="111"/>
      <c r="AR38" s="112"/>
      <c r="AS38" s="113"/>
      <c r="AU38" s="38">
        <f t="shared" si="12"/>
        <v>5.3017336776097386</v>
      </c>
      <c r="AV38" s="25">
        <f t="shared" si="13"/>
        <v>5.7483713355048867</v>
      </c>
      <c r="AW38" s="111"/>
      <c r="AX38" s="112"/>
      <c r="AY38" s="113"/>
    </row>
    <row r="39" spans="1:56" ht="15.75" thickBot="1" x14ac:dyDescent="0.3">
      <c r="A39" s="15">
        <v>8</v>
      </c>
      <c r="B39" s="5" t="s">
        <v>37</v>
      </c>
      <c r="C39" s="5">
        <v>8.8599999999999998E-3</v>
      </c>
      <c r="D39" s="5">
        <v>0.21745</v>
      </c>
      <c r="E39" s="5">
        <v>6.2810000000000005E-2</v>
      </c>
      <c r="F39" s="5">
        <v>7.5579999999999994E-2</v>
      </c>
      <c r="G39" s="5">
        <v>3.8330000000000003E-2</v>
      </c>
      <c r="H39" s="7">
        <v>0.15028</v>
      </c>
      <c r="I39" s="2"/>
      <c r="J39" s="2"/>
      <c r="K39" s="23">
        <f t="shared" si="0"/>
        <v>3.4620283394363951</v>
      </c>
      <c r="L39" s="7">
        <f t="shared" si="1"/>
        <v>3.866357738646895</v>
      </c>
      <c r="M39" s="118"/>
      <c r="N39" s="118"/>
      <c r="O39" s="119"/>
      <c r="P39" s="2"/>
      <c r="Q39" s="30">
        <f t="shared" si="2"/>
        <v>2.8770838846255624</v>
      </c>
      <c r="R39" s="7">
        <f t="shared" si="3"/>
        <v>3.1263489208633093</v>
      </c>
      <c r="S39" s="118"/>
      <c r="T39" s="118"/>
      <c r="U39" s="119"/>
      <c r="W39" s="30">
        <f t="shared" si="4"/>
        <v>1.9718236368379856</v>
      </c>
      <c r="X39" s="7">
        <f t="shared" si="5"/>
        <v>2.2639972853749573</v>
      </c>
      <c r="Y39" s="118"/>
      <c r="Z39" s="118"/>
      <c r="AA39" s="119"/>
      <c r="AC39" s="30">
        <f t="shared" si="6"/>
        <v>1.9883567081238425</v>
      </c>
      <c r="AD39" s="7">
        <f t="shared" si="7"/>
        <v>2.1196043165467624</v>
      </c>
      <c r="AE39" s="118"/>
      <c r="AF39" s="118"/>
      <c r="AG39" s="119"/>
      <c r="AH39" s="2"/>
      <c r="AI39" s="30">
        <f t="shared" si="8"/>
        <v>1.4469656640936919</v>
      </c>
      <c r="AJ39" s="7">
        <f t="shared" si="9"/>
        <v>1.4749681798896903</v>
      </c>
      <c r="AK39" s="117"/>
      <c r="AL39" s="118"/>
      <c r="AM39" s="119"/>
      <c r="AO39" s="39">
        <f t="shared" si="10"/>
        <v>1.2033115745900334</v>
      </c>
      <c r="AP39" s="26">
        <f t="shared" si="11"/>
        <v>1.2367006487488414</v>
      </c>
      <c r="AQ39" s="117"/>
      <c r="AR39" s="118"/>
      <c r="AS39" s="119"/>
      <c r="AU39" s="39">
        <f t="shared" si="12"/>
        <v>3.92068875554396</v>
      </c>
      <c r="AV39" s="26">
        <f t="shared" si="13"/>
        <v>4.7987784187309117</v>
      </c>
      <c r="AW39" s="117"/>
      <c r="AX39" s="118"/>
      <c r="AY39" s="119"/>
    </row>
    <row r="40" spans="1:56" ht="16.5" thickTop="1" thickBot="1" x14ac:dyDescent="0.3">
      <c r="A40" s="11"/>
      <c r="B40" s="11"/>
      <c r="C40" s="11"/>
      <c r="D40" s="11"/>
      <c r="E40" s="11"/>
      <c r="F40" s="10"/>
      <c r="G40" s="11"/>
      <c r="H40" s="11"/>
      <c r="I40" s="11"/>
      <c r="J40" s="11"/>
      <c r="K40" s="11"/>
      <c r="L40" s="11"/>
      <c r="M40" s="11"/>
      <c r="N40" s="11"/>
      <c r="O40" s="11"/>
      <c r="P40" s="11"/>
      <c r="AB40"/>
      <c r="AO40" s="52"/>
    </row>
    <row r="41" spans="1:56" ht="15.75" customHeight="1" thickTop="1" thickBo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78" t="s">
        <v>59</v>
      </c>
      <c r="L41" s="80" t="s">
        <v>60</v>
      </c>
      <c r="M41" s="82" t="s">
        <v>61</v>
      </c>
      <c r="N41" s="84" t="s">
        <v>67</v>
      </c>
      <c r="O41" s="85"/>
      <c r="P41" s="11"/>
      <c r="Q41" s="78" t="s">
        <v>59</v>
      </c>
      <c r="R41" s="80" t="s">
        <v>60</v>
      </c>
      <c r="S41" s="82" t="s">
        <v>61</v>
      </c>
      <c r="T41" s="84" t="s">
        <v>66</v>
      </c>
      <c r="U41" s="85"/>
      <c r="W41" s="78" t="s">
        <v>59</v>
      </c>
      <c r="X41" s="80" t="s">
        <v>60</v>
      </c>
      <c r="Y41" s="131" t="s">
        <v>61</v>
      </c>
      <c r="Z41" s="130" t="s">
        <v>65</v>
      </c>
      <c r="AA41" s="85"/>
      <c r="AB41"/>
      <c r="AC41" s="78" t="s">
        <v>59</v>
      </c>
      <c r="AD41" s="80" t="s">
        <v>60</v>
      </c>
      <c r="AE41" s="82" t="s">
        <v>61</v>
      </c>
      <c r="AF41" s="84" t="s">
        <v>62</v>
      </c>
      <c r="AG41" s="85"/>
      <c r="AI41" s="78" t="s">
        <v>59</v>
      </c>
      <c r="AJ41" s="80" t="s">
        <v>60</v>
      </c>
      <c r="AK41" s="82" t="s">
        <v>61</v>
      </c>
      <c r="AL41" s="84" t="s">
        <v>64</v>
      </c>
      <c r="AM41" s="85"/>
      <c r="AO41" s="78" t="s">
        <v>59</v>
      </c>
      <c r="AP41" s="80" t="s">
        <v>60</v>
      </c>
      <c r="AQ41" s="82" t="s">
        <v>61</v>
      </c>
      <c r="AR41" s="84" t="s">
        <v>80</v>
      </c>
      <c r="AS41" s="85"/>
      <c r="AU41" s="78" t="s">
        <v>59</v>
      </c>
      <c r="AV41" s="80" t="s">
        <v>60</v>
      </c>
      <c r="AW41" s="82" t="s">
        <v>61</v>
      </c>
      <c r="AX41" s="84" t="s">
        <v>81</v>
      </c>
      <c r="AY41" s="85"/>
    </row>
    <row r="42" spans="1:56" ht="15.75" thickTop="1" x14ac:dyDescent="0.25">
      <c r="A42" s="62" t="s">
        <v>42</v>
      </c>
      <c r="B42" s="11"/>
      <c r="C42" s="124" t="s">
        <v>84</v>
      </c>
      <c r="D42" s="125"/>
      <c r="E42" s="125"/>
      <c r="F42" s="125"/>
      <c r="G42" s="125"/>
      <c r="H42" s="126"/>
      <c r="I42" s="11"/>
      <c r="J42" s="11"/>
      <c r="K42" s="79"/>
      <c r="L42" s="81"/>
      <c r="M42" s="83"/>
      <c r="N42" s="73"/>
      <c r="O42" s="76"/>
      <c r="P42" s="11"/>
      <c r="Q42" s="79"/>
      <c r="R42" s="81"/>
      <c r="S42" s="83"/>
      <c r="T42" s="73"/>
      <c r="U42" s="76"/>
      <c r="W42" s="79"/>
      <c r="X42" s="81"/>
      <c r="Y42" s="132"/>
      <c r="Z42" s="72"/>
      <c r="AA42" s="76"/>
      <c r="AB42"/>
      <c r="AC42" s="79"/>
      <c r="AD42" s="81"/>
      <c r="AE42" s="83"/>
      <c r="AF42" s="73"/>
      <c r="AG42" s="76"/>
      <c r="AI42" s="79"/>
      <c r="AJ42" s="81"/>
      <c r="AK42" s="83"/>
      <c r="AL42" s="73"/>
      <c r="AM42" s="76"/>
      <c r="AO42" s="79"/>
      <c r="AP42" s="81"/>
      <c r="AQ42" s="83"/>
      <c r="AR42" s="73"/>
      <c r="AS42" s="76"/>
      <c r="AU42" s="79"/>
      <c r="AV42" s="81"/>
      <c r="AW42" s="83"/>
      <c r="AX42" s="73"/>
      <c r="AY42" s="76"/>
    </row>
    <row r="43" spans="1:56" ht="15.75" thickBot="1" x14ac:dyDescent="0.3">
      <c r="A43" s="63" t="s">
        <v>43</v>
      </c>
      <c r="B43" s="11"/>
      <c r="C43" s="127"/>
      <c r="D43" s="128"/>
      <c r="E43" s="128"/>
      <c r="F43" s="128"/>
      <c r="G43" s="128"/>
      <c r="H43" s="129"/>
      <c r="I43" s="11"/>
      <c r="J43" s="11"/>
      <c r="K43" s="34">
        <f>MIN(K2:K26)</f>
        <v>3.1919415241618916</v>
      </c>
      <c r="L43" s="34">
        <f>MIN(K27,K28,K29,K30,K32,K33,K34,K35,K36,K38)</f>
        <v>3.6828448507663349</v>
      </c>
      <c r="M43" s="43">
        <f>MIN(K31,K37,K39)</f>
        <v>3.4576834569163895</v>
      </c>
      <c r="N43" s="73"/>
      <c r="O43" s="76"/>
      <c r="P43" s="11"/>
      <c r="Q43" s="40">
        <f>MIN(Q2:Q26)</f>
        <v>2.5536223513698877</v>
      </c>
      <c r="R43" s="41">
        <f>MIN(Q27,Q28,Q29,Q30,Q32,Q33,Q34,Q35,Q36,Q38)</f>
        <v>3.2410080454330337</v>
      </c>
      <c r="S43" s="43">
        <f>MIN(Q31,Q37,Q39)</f>
        <v>2.8770838846255624</v>
      </c>
      <c r="T43" s="73"/>
      <c r="U43" s="76"/>
      <c r="W43" s="34">
        <f>MIN(W2:W26)</f>
        <v>2.2987154365338558</v>
      </c>
      <c r="X43" s="34">
        <f>MIN(W27,W28,W29,W30,W32,W33,W34,W35,W36,W38)</f>
        <v>1.9547128129602356</v>
      </c>
      <c r="Y43" s="46">
        <f>MIN(W31,W37,W39)</f>
        <v>1.6687716132912345</v>
      </c>
      <c r="Z43" s="72"/>
      <c r="AA43" s="76"/>
      <c r="AB43"/>
      <c r="AC43" s="34">
        <f>MIN(AC2:AC26)</f>
        <v>1.3866729235100892</v>
      </c>
      <c r="AD43" s="34">
        <f>MIN(AC27,AC28,AC29,AC30,AC32,AC33,AC34,AC35,AC36,AC38)</f>
        <v>1.8468833757130092</v>
      </c>
      <c r="AE43" s="43">
        <f>MIN(AC31,AC37,AC39)</f>
        <v>1.8216615919965202</v>
      </c>
      <c r="AF43" s="73"/>
      <c r="AG43" s="76"/>
      <c r="AI43" s="34">
        <f>MIN(AI2:AI26)</f>
        <v>1.7438315604781227</v>
      </c>
      <c r="AJ43" s="34">
        <f>MIN(AI27,AI28,AI29,AI30,AI32,AI33,AI34,AI35,AI36,AI38)</f>
        <v>1.6045914514423802</v>
      </c>
      <c r="AK43" s="43">
        <f>MIN(AI31,AI37,AI39)</f>
        <v>1.3330905559601844</v>
      </c>
      <c r="AL43" s="73"/>
      <c r="AM43" s="76"/>
      <c r="AO43" s="34">
        <f>MIN(AO2:AO26)</f>
        <v>1.2146951958013725</v>
      </c>
      <c r="AP43" s="34">
        <f>MIN(AO27,AO28,AO29,AO30,AO32,AO33,AO34,AO35,AO36,AO38)</f>
        <v>1.1143115668828232</v>
      </c>
      <c r="AQ43" s="43">
        <f>MIN(AO31,AO37,AO39)</f>
        <v>1.1667192263218753</v>
      </c>
      <c r="AR43" s="73"/>
      <c r="AS43" s="76"/>
      <c r="AU43" s="34">
        <f>MIN(AU2:AU26)</f>
        <v>3.3822212747814961</v>
      </c>
      <c r="AV43" s="34">
        <f>MIN(AU27,AU28,AU29,AU30,AU32,AU33,AU34,AU35,AU36,AU38)</f>
        <v>3.9807968413496053</v>
      </c>
      <c r="AW43" s="43">
        <f>MIN(AU31,AU37,AU39)</f>
        <v>3.7158322056833559</v>
      </c>
      <c r="AX43" s="73"/>
      <c r="AY43" s="76"/>
    </row>
    <row r="44" spans="1:56" ht="15.75" thickTop="1" x14ac:dyDescent="0.25">
      <c r="A44" s="64" t="s">
        <v>44</v>
      </c>
      <c r="B44" s="11"/>
      <c r="C44" s="130" t="s">
        <v>68</v>
      </c>
      <c r="D44" s="84"/>
      <c r="E44" s="84"/>
      <c r="F44" s="130" t="s">
        <v>71</v>
      </c>
      <c r="G44" s="84"/>
      <c r="H44" s="85"/>
      <c r="I44" s="11"/>
      <c r="J44" s="11"/>
      <c r="K44" s="36">
        <f>MAX(K2:K26)</f>
        <v>3.9053010122535969</v>
      </c>
      <c r="L44" s="36">
        <f>MAX(K27,K28,K29,K30,K32,K33,K34,K36,K35,K38)</f>
        <v>4.5290678249248248</v>
      </c>
      <c r="M44" s="44">
        <f>MAX(K31,K39,K37)</f>
        <v>3.4632608010091448</v>
      </c>
      <c r="N44" s="73"/>
      <c r="O44" s="76"/>
      <c r="P44" s="11"/>
      <c r="Q44" s="36">
        <f>MAX(Q2:Q26)</f>
        <v>3.0734063698978411</v>
      </c>
      <c r="R44" s="36">
        <f>MAX(Q27,Q28,Q29,Q30,Q32,Q33,Q34,Q36,Q35,Q38)</f>
        <v>3.7638483965014582</v>
      </c>
      <c r="S44" s="44">
        <f>MAX(Q31,Q39,Q37)</f>
        <v>2.9683755293269662</v>
      </c>
      <c r="T44" s="73"/>
      <c r="U44" s="76"/>
      <c r="W44" s="36">
        <f>MAX(W2:W26)</f>
        <v>3.2754268745360058</v>
      </c>
      <c r="X44" s="36">
        <f>MAX(W27,W28,W29,W30,W32,W33,W34,W36,W35,W38)</f>
        <v>3.0233224222585924</v>
      </c>
      <c r="Y44" s="47">
        <f>MAX(W31,W39,W37)</f>
        <v>2.0796019900497513</v>
      </c>
      <c r="Z44" s="72"/>
      <c r="AA44" s="76"/>
      <c r="AB44"/>
      <c r="AC44" s="36">
        <f>MAX(AC2:AC26)</f>
        <v>1.6879222582137898</v>
      </c>
      <c r="AD44" s="36">
        <f>MAX(AC27,AC28,AC29,AC30,AC32,AC33,AC34,AC36,AC35,AC38)</f>
        <v>2.1006902151847342</v>
      </c>
      <c r="AE44" s="44">
        <f>MAX(AC31,AC39,AC37)</f>
        <v>2.2266870889269303</v>
      </c>
      <c r="AF44" s="73"/>
      <c r="AG44" s="76"/>
      <c r="AI44" s="36">
        <f>MAX(AI2:AI26)</f>
        <v>1.9314446629281674</v>
      </c>
      <c r="AJ44" s="36">
        <f>MAX(AI27,AI28,AI29,AI30,AI32,AI33,AI34,AI36,AI35,AI38)</f>
        <v>1.9306392796011014</v>
      </c>
      <c r="AK44" s="44">
        <f>MAX(AI31,AI39,AI37)</f>
        <v>1.6144937917860553</v>
      </c>
      <c r="AL44" s="73"/>
      <c r="AM44" s="76"/>
      <c r="AO44" s="36">
        <f>MAX(AO2:AO26)</f>
        <v>1.2858284496537029</v>
      </c>
      <c r="AP44" s="36">
        <f>MAX(AO27,AO28,AO29,AO30,AO32,AO33,AO34,AO36,AO35,AO38)</f>
        <v>1.2255537774783121</v>
      </c>
      <c r="AQ44" s="44">
        <f>MAX(AO31,AO39,AO37)</f>
        <v>1.2033115745900334</v>
      </c>
      <c r="AR44" s="73"/>
      <c r="AS44" s="76"/>
      <c r="AU44" s="36">
        <f>MAX(AU2:AU26)</f>
        <v>5.3077832179638698</v>
      </c>
      <c r="AV44" s="36">
        <f>MAX(AU27,AU28,AU29,AU30,AU32,AU33,AU34,AU36,AU35,AU38)</f>
        <v>6.3510638297872335</v>
      </c>
      <c r="AW44" s="44">
        <f>MAX(AU31,AU39,AU37)</f>
        <v>3.92068875554396</v>
      </c>
      <c r="AX44" s="73"/>
      <c r="AY44" s="76"/>
    </row>
    <row r="45" spans="1:56" ht="15.75" thickBot="1" x14ac:dyDescent="0.3">
      <c r="A45" s="65" t="s">
        <v>45</v>
      </c>
      <c r="B45" s="11"/>
      <c r="C45" s="72"/>
      <c r="D45" s="73"/>
      <c r="E45" s="73"/>
      <c r="F45" s="72"/>
      <c r="G45" s="73"/>
      <c r="H45" s="76"/>
      <c r="I45" s="11"/>
      <c r="J45" s="11"/>
      <c r="K45" s="35">
        <f>MIN(L2:L26)</f>
        <v>3.4049504950495049</v>
      </c>
      <c r="L45" s="35">
        <f>MIN(L27,L28,L29,L30,L32,L33,L34,L35,L36,L38)</f>
        <v>4.0313447927199189</v>
      </c>
      <c r="M45" s="45">
        <f>MIN(L31,L39,L37)</f>
        <v>3.8479999999999994</v>
      </c>
      <c r="N45" s="73"/>
      <c r="O45" s="76"/>
      <c r="P45" s="11"/>
      <c r="Q45" s="35">
        <f>MIN(R2:R26)</f>
        <v>2.6721056721056717</v>
      </c>
      <c r="R45" s="35">
        <f>MIN(R27,R28,R29,R30,R32,R33,R34,R35,R36,R38)</f>
        <v>3.4698324022346365</v>
      </c>
      <c r="S45" s="45">
        <f>MIN(R31,R39,R37)</f>
        <v>3.1263489208633093</v>
      </c>
      <c r="T45" s="73"/>
      <c r="U45" s="76"/>
      <c r="W45" s="35">
        <f>MIN(X2:X26)</f>
        <v>2.7002728512960434</v>
      </c>
      <c r="X45" s="35">
        <f>MIN(X27,X28,X29,X30,X32,X33,X34,X35,X36,X38)</f>
        <v>2.185913560484793</v>
      </c>
      <c r="Y45" s="48">
        <f>MIN(X31,X39,X37)</f>
        <v>1.8894221155768847</v>
      </c>
      <c r="Z45" s="72"/>
      <c r="AA45" s="76"/>
      <c r="AB45"/>
      <c r="AC45" s="35">
        <f>MIN(AD2:AD26)</f>
        <v>1.4161616161616162</v>
      </c>
      <c r="AD45" s="35">
        <f>MIN(AD27,AD28,AD29,AD30,AD32,AD33,AD34,AD35,AD36,AD38)</f>
        <v>1.8777690718712159</v>
      </c>
      <c r="AE45" s="45">
        <f>MIN(AD31,AD39,AD37)</f>
        <v>1.9300837026095516</v>
      </c>
      <c r="AF45" s="73"/>
      <c r="AG45" s="76"/>
      <c r="AI45" s="35">
        <f>MIN(AJ2:AJ26)</f>
        <v>1.7542952460383656</v>
      </c>
      <c r="AJ45" s="35">
        <f>MIN(AJ27,AJ28,AJ29,AJ30,AJ32,AJ33,AJ34,AJ35,AJ36,AJ38)</f>
        <v>1.6305260947180511</v>
      </c>
      <c r="AK45" s="45">
        <f>MIN(AJ31,AJ39,AJ37)</f>
        <v>1.3569198751300726</v>
      </c>
      <c r="AL45" s="73"/>
      <c r="AM45" s="76"/>
      <c r="AO45" s="35">
        <f>MIN(AP2:AP26)</f>
        <v>1.2253198881450722</v>
      </c>
      <c r="AP45" s="35">
        <f>MIN(AP27,AP28,AP29,AP30,AP32,AP33,AP34,AP35,AP36,AP38)</f>
        <v>1.1181237338320087</v>
      </c>
      <c r="AQ45" s="45">
        <f>MIN(AP31,AP39,AP37)</f>
        <v>1.2017041841536309</v>
      </c>
      <c r="AR45" s="73"/>
      <c r="AS45" s="76"/>
      <c r="AU45" s="35">
        <f>MIN(AV2:AV26)</f>
        <v>4.0491132332878577</v>
      </c>
      <c r="AV45" s="35">
        <f>MIN(AV27,AV28,AV29,AV30,AV32,AV33,AV34,AV35,AV36,AV38)</f>
        <v>4.7413674822776137</v>
      </c>
      <c r="AW45" s="45">
        <f>MIN(AV31,AV39,AV37)</f>
        <v>4.6118776244751052</v>
      </c>
      <c r="AX45" s="73"/>
      <c r="AY45" s="76"/>
    </row>
    <row r="46" spans="1:56" ht="15.75" customHeight="1" thickTop="1" thickBot="1" x14ac:dyDescent="0.3">
      <c r="C46" s="72" t="s">
        <v>69</v>
      </c>
      <c r="D46" s="73"/>
      <c r="E46" s="73"/>
      <c r="F46" s="72" t="s">
        <v>72</v>
      </c>
      <c r="G46" s="73"/>
      <c r="H46" s="76"/>
      <c r="K46" s="37">
        <f>MAX(L2:L26)</f>
        <v>3.9691689920370257</v>
      </c>
      <c r="L46" s="37">
        <f>MAX(L27,L28,L29,L30,L32,L33,L34,L35,L36,L38)</f>
        <v>4.686093177455942</v>
      </c>
      <c r="M46" s="50">
        <f>MAX(L39,L37,L31)</f>
        <v>3.9801602441816093</v>
      </c>
      <c r="N46" s="75"/>
      <c r="O46" s="77"/>
      <c r="Q46" s="37">
        <f>MAX(R2:R26)</f>
        <v>3.1195539173991116</v>
      </c>
      <c r="R46" s="37">
        <f>MAX(R27,R28,R29,R30,R32,R33,R34,R35,R36,R38)</f>
        <v>3.8652849740932647</v>
      </c>
      <c r="S46" s="50">
        <f>MAX(R39,R37,R31)</f>
        <v>3.3120965181500681</v>
      </c>
      <c r="T46" s="75"/>
      <c r="U46" s="77"/>
      <c r="W46" s="37">
        <f>MAX(X2:X26)</f>
        <v>3.4654779461053757</v>
      </c>
      <c r="X46" s="42">
        <f>MAX(X27,X28,X29,X30,X32,X33,X34,X35,X36,X38)</f>
        <v>3.217488789237668</v>
      </c>
      <c r="Y46" s="49">
        <f>MAX(X39,X37,X31)</f>
        <v>2.4250746268656718</v>
      </c>
      <c r="Z46" s="74"/>
      <c r="AA46" s="77"/>
      <c r="AB46"/>
      <c r="AC46" s="37">
        <f>MAX(AD2:AD26)</f>
        <v>1.7044162244124337</v>
      </c>
      <c r="AD46" s="37">
        <f>MAX(AD27,AD28,AD29,AD30,AD32,AD33,AD34,AD35,AD36,AD38)</f>
        <v>2.1690553405167909</v>
      </c>
      <c r="AE46" s="50">
        <f>MAX(AD39,AD37,AD31)</f>
        <v>2.4408932162133561</v>
      </c>
      <c r="AF46" s="75"/>
      <c r="AG46" s="77"/>
      <c r="AI46" s="37">
        <f>MAX(AJ2:AJ26)</f>
        <v>1.9457480897214692</v>
      </c>
      <c r="AJ46" s="42">
        <f>MAX(AJ27,AJ28,AJ29,AJ30,AJ32,AJ33,AJ34,AJ35,AJ36,AJ38)</f>
        <v>1.9487140581139519</v>
      </c>
      <c r="AK46" s="50">
        <f>MAX(AJ39,AJ37,AJ31)</f>
        <v>1.6565051020408161</v>
      </c>
      <c r="AL46" s="75"/>
      <c r="AM46" s="77"/>
      <c r="AO46" s="37">
        <f>MAX(AP2:AP26)</f>
        <v>1.2954432394786592</v>
      </c>
      <c r="AP46" s="42">
        <f>MAX(AP27,AP28,AP29,AP30,AP32,AP33,AP34,AP35,AP36,AP38)</f>
        <v>1.2357186867353225</v>
      </c>
      <c r="AQ46" s="50">
        <f>MAX(AP39,AP37,AP31)</f>
        <v>1.2367006487488414</v>
      </c>
      <c r="AR46" s="75"/>
      <c r="AS46" s="77"/>
      <c r="AU46" s="37">
        <f>MAX(AV2:AV26)</f>
        <v>5.5562499999999995</v>
      </c>
      <c r="AV46" s="42">
        <f>MAX(AV27,AV28,AV29,AV30,AV32,AV33,AV34,AV35,AV36,AV38)</f>
        <v>6.8645739910313894</v>
      </c>
      <c r="AW46" s="50">
        <f>MAX(AV39,AV37,AV31)</f>
        <v>4.7987784187309117</v>
      </c>
      <c r="AX46" s="75"/>
      <c r="AY46" s="77"/>
    </row>
    <row r="47" spans="1:56" ht="15.75" thickTop="1" x14ac:dyDescent="0.25">
      <c r="C47" s="72"/>
      <c r="D47" s="73"/>
      <c r="E47" s="73"/>
      <c r="F47" s="72"/>
      <c r="G47" s="73"/>
      <c r="H47" s="76"/>
      <c r="R47" s="4"/>
      <c r="AB47"/>
      <c r="BD47" t="s">
        <v>63</v>
      </c>
    </row>
    <row r="48" spans="1:56" ht="15" customHeight="1" x14ac:dyDescent="0.25">
      <c r="C48" s="72" t="s">
        <v>70</v>
      </c>
      <c r="D48" s="73"/>
      <c r="E48" s="73"/>
      <c r="F48" s="72" t="s">
        <v>73</v>
      </c>
      <c r="G48" s="73"/>
      <c r="H48" s="76"/>
      <c r="AB48"/>
    </row>
    <row r="49" spans="1:13" x14ac:dyDescent="0.25">
      <c r="C49" s="72"/>
      <c r="D49" s="73"/>
      <c r="E49" s="73"/>
      <c r="F49" s="72"/>
      <c r="G49" s="73"/>
      <c r="H49" s="76"/>
    </row>
    <row r="50" spans="1:13" x14ac:dyDescent="0.25">
      <c r="C50" s="72" t="s">
        <v>82</v>
      </c>
      <c r="D50" s="73"/>
      <c r="E50" s="73"/>
      <c r="F50" s="72" t="s">
        <v>83</v>
      </c>
      <c r="G50" s="73"/>
      <c r="H50" s="76"/>
    </row>
    <row r="51" spans="1:13" ht="15.75" thickBot="1" x14ac:dyDescent="0.3">
      <c r="C51" s="74"/>
      <c r="D51" s="75"/>
      <c r="E51" s="75"/>
      <c r="F51" s="74"/>
      <c r="G51" s="75"/>
      <c r="H51" s="77"/>
    </row>
    <row r="52" spans="1:13" ht="15.75" thickTop="1" x14ac:dyDescent="0.25">
      <c r="C52" s="51"/>
      <c r="D52" s="51"/>
      <c r="E52" s="51"/>
      <c r="F52" s="51"/>
      <c r="G52" s="51"/>
      <c r="H52" s="51"/>
    </row>
    <row r="53" spans="1:13" x14ac:dyDescent="0.25">
      <c r="C53" s="51"/>
      <c r="D53" s="51"/>
      <c r="E53" s="51"/>
      <c r="F53" s="51"/>
      <c r="G53" s="51"/>
      <c r="H53" s="51"/>
    </row>
    <row r="60" spans="1:13" x14ac:dyDescent="0.25">
      <c r="M60">
        <v>1</v>
      </c>
    </row>
    <row r="63" spans="1:13" x14ac:dyDescent="0.25">
      <c r="A63" s="160">
        <v>5</v>
      </c>
      <c r="B63" t="s">
        <v>100</v>
      </c>
      <c r="D63">
        <v>1.4528300000000001</v>
      </c>
      <c r="E63">
        <v>0.37225000000000003</v>
      </c>
    </row>
    <row r="64" spans="1:13" x14ac:dyDescent="0.25">
      <c r="D64">
        <v>1638.8357800000001</v>
      </c>
      <c r="E64">
        <v>1596.4063699999999</v>
      </c>
    </row>
  </sheetData>
  <mergeCells count="149">
    <mergeCell ref="F46:H47"/>
    <mergeCell ref="F48:H49"/>
    <mergeCell ref="AK41:AK42"/>
    <mergeCell ref="AL41:AM46"/>
    <mergeCell ref="C42:H43"/>
    <mergeCell ref="C44:E45"/>
    <mergeCell ref="F44:H45"/>
    <mergeCell ref="C46:E47"/>
    <mergeCell ref="C48:E49"/>
    <mergeCell ref="AC41:AC42"/>
    <mergeCell ref="AD41:AD42"/>
    <mergeCell ref="AE41:AE42"/>
    <mergeCell ref="AF41:AG46"/>
    <mergeCell ref="AI41:AI42"/>
    <mergeCell ref="AJ41:AJ42"/>
    <mergeCell ref="S41:S42"/>
    <mergeCell ref="T41:U46"/>
    <mergeCell ref="W41:W42"/>
    <mergeCell ref="X41:X42"/>
    <mergeCell ref="Y41:Y42"/>
    <mergeCell ref="Z41:AA46"/>
    <mergeCell ref="N41:O46"/>
    <mergeCell ref="Q41:Q42"/>
    <mergeCell ref="R41:R42"/>
    <mergeCell ref="M41:M42"/>
    <mergeCell ref="K41:K42"/>
    <mergeCell ref="L41:L42"/>
    <mergeCell ref="AK37:AK39"/>
    <mergeCell ref="AL37:AL39"/>
    <mergeCell ref="AM37:AM39"/>
    <mergeCell ref="AK31:AK33"/>
    <mergeCell ref="AL31:AL33"/>
    <mergeCell ref="AM31:AM33"/>
    <mergeCell ref="AK34:AK36"/>
    <mergeCell ref="AL34:AL36"/>
    <mergeCell ref="AM34:AM36"/>
    <mergeCell ref="AE37:AE39"/>
    <mergeCell ref="AF37:AF39"/>
    <mergeCell ref="AG37:AG39"/>
    <mergeCell ref="AE34:AE36"/>
    <mergeCell ref="AF34:AF36"/>
    <mergeCell ref="AG34:AG36"/>
    <mergeCell ref="Y37:Y39"/>
    <mergeCell ref="Z37:Z39"/>
    <mergeCell ref="AA37:AA39"/>
    <mergeCell ref="Y31:Y33"/>
    <mergeCell ref="Z31:Z33"/>
    <mergeCell ref="AA31:AA33"/>
    <mergeCell ref="AE31:AE33"/>
    <mergeCell ref="AF31:AF33"/>
    <mergeCell ref="AG31:AG33"/>
    <mergeCell ref="AE1:AG4"/>
    <mergeCell ref="AE5:AG11"/>
    <mergeCell ref="AE12:AG18"/>
    <mergeCell ref="AE19:AG26"/>
    <mergeCell ref="AE27:AE30"/>
    <mergeCell ref="AF27:AF30"/>
    <mergeCell ref="AG27:AG30"/>
    <mergeCell ref="Y34:Y36"/>
    <mergeCell ref="Z34:Z36"/>
    <mergeCell ref="AA34:AA36"/>
    <mergeCell ref="S37:S39"/>
    <mergeCell ref="T37:T39"/>
    <mergeCell ref="U37:U39"/>
    <mergeCell ref="Y1:AA4"/>
    <mergeCell ref="Y5:AA11"/>
    <mergeCell ref="Y12:AA18"/>
    <mergeCell ref="Y19:AA26"/>
    <mergeCell ref="Y27:Y30"/>
    <mergeCell ref="Z27:Z30"/>
    <mergeCell ref="AA27:AA30"/>
    <mergeCell ref="S31:S33"/>
    <mergeCell ref="T31:T33"/>
    <mergeCell ref="U31:U33"/>
    <mergeCell ref="S34:S36"/>
    <mergeCell ref="T34:T36"/>
    <mergeCell ref="U34:U36"/>
    <mergeCell ref="S1:U4"/>
    <mergeCell ref="S5:U11"/>
    <mergeCell ref="S12:U18"/>
    <mergeCell ref="S19:U26"/>
    <mergeCell ref="S27:S30"/>
    <mergeCell ref="M34:M36"/>
    <mergeCell ref="N34:N36"/>
    <mergeCell ref="O34:O36"/>
    <mergeCell ref="M37:M39"/>
    <mergeCell ref="N37:N39"/>
    <mergeCell ref="O37:O39"/>
    <mergeCell ref="M27:M30"/>
    <mergeCell ref="N27:N30"/>
    <mergeCell ref="O27:O30"/>
    <mergeCell ref="M31:M33"/>
    <mergeCell ref="N31:N33"/>
    <mergeCell ref="O31:O33"/>
    <mergeCell ref="M5:O11"/>
    <mergeCell ref="M1:O4"/>
    <mergeCell ref="M12:O18"/>
    <mergeCell ref="M19:O26"/>
    <mergeCell ref="AQ1:AS4"/>
    <mergeCell ref="AQ5:AS11"/>
    <mergeCell ref="AQ12:AS18"/>
    <mergeCell ref="AQ19:AS26"/>
    <mergeCell ref="AQ27:AQ30"/>
    <mergeCell ref="AR27:AR30"/>
    <mergeCell ref="AS27:AS30"/>
    <mergeCell ref="T27:T30"/>
    <mergeCell ref="U27:U30"/>
    <mergeCell ref="AK1:AM4"/>
    <mergeCell ref="AK5:AM11"/>
    <mergeCell ref="AK12:AM18"/>
    <mergeCell ref="AK19:AM26"/>
    <mergeCell ref="AK27:AK30"/>
    <mergeCell ref="AL27:AL30"/>
    <mergeCell ref="AM27:AM30"/>
    <mergeCell ref="AW41:AW42"/>
    <mergeCell ref="AX41:AY46"/>
    <mergeCell ref="AQ31:AQ33"/>
    <mergeCell ref="AR31:AR33"/>
    <mergeCell ref="AS31:AS33"/>
    <mergeCell ref="AQ34:AQ36"/>
    <mergeCell ref="AR34:AR36"/>
    <mergeCell ref="AS34:AS36"/>
    <mergeCell ref="AQ37:AQ39"/>
    <mergeCell ref="AR37:AR39"/>
    <mergeCell ref="AS37:AS39"/>
    <mergeCell ref="C50:E51"/>
    <mergeCell ref="F50:H51"/>
    <mergeCell ref="AO41:AO42"/>
    <mergeCell ref="AP41:AP42"/>
    <mergeCell ref="AQ41:AQ42"/>
    <mergeCell ref="AR41:AS46"/>
    <mergeCell ref="AW1:AY4"/>
    <mergeCell ref="AW5:AY11"/>
    <mergeCell ref="AW12:AY18"/>
    <mergeCell ref="AW19:AY26"/>
    <mergeCell ref="AW27:AW30"/>
    <mergeCell ref="AX27:AX30"/>
    <mergeCell ref="AY27:AY30"/>
    <mergeCell ref="AW31:AW33"/>
    <mergeCell ref="AX31:AX33"/>
    <mergeCell ref="AY31:AY33"/>
    <mergeCell ref="AW34:AW36"/>
    <mergeCell ref="AX34:AX36"/>
    <mergeCell ref="AY34:AY36"/>
    <mergeCell ref="AW37:AW39"/>
    <mergeCell ref="AX37:AX39"/>
    <mergeCell ref="AY37:AY39"/>
    <mergeCell ref="AU41:AU42"/>
    <mergeCell ref="AV41:A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J51" sqref="J51"/>
    </sheetView>
  </sheetViews>
  <sheetFormatPr defaultRowHeight="15" x14ac:dyDescent="0.25"/>
  <cols>
    <col min="1" max="7" width="14.7109375" customWidth="1"/>
    <col min="11" max="22" width="18.85546875" customWidth="1"/>
  </cols>
  <sheetData>
    <row r="1" spans="1:16" s="57" customFormat="1" ht="60.75" customHeight="1" thickTop="1" thickBot="1" x14ac:dyDescent="0.3">
      <c r="A1" s="19"/>
      <c r="B1" s="60" t="s">
        <v>38</v>
      </c>
      <c r="C1" s="58" t="s">
        <v>86</v>
      </c>
      <c r="D1" s="58" t="s">
        <v>85</v>
      </c>
      <c r="E1" s="58" t="s">
        <v>87</v>
      </c>
      <c r="F1" s="58" t="s">
        <v>88</v>
      </c>
      <c r="G1" s="59" t="s">
        <v>89</v>
      </c>
      <c r="K1" s="158" t="s">
        <v>86</v>
      </c>
      <c r="L1" s="159"/>
      <c r="M1"/>
      <c r="N1" s="158" t="s">
        <v>92</v>
      </c>
      <c r="O1" s="159"/>
      <c r="P1"/>
    </row>
    <row r="2" spans="1:16" ht="15.75" customHeight="1" thickTop="1" x14ac:dyDescent="0.25">
      <c r="A2" s="18">
        <v>10</v>
      </c>
      <c r="B2" s="53" t="s">
        <v>0</v>
      </c>
      <c r="C2" s="53">
        <v>1645.10376</v>
      </c>
      <c r="D2" s="53">
        <v>1597.37068</v>
      </c>
      <c r="E2" s="53">
        <v>1571.3344500000001</v>
      </c>
      <c r="F2" s="53">
        <v>1506.24388</v>
      </c>
      <c r="G2" s="54">
        <v>1453.6892800000001</v>
      </c>
      <c r="K2" s="139" t="s">
        <v>90</v>
      </c>
      <c r="L2" s="141" t="s">
        <v>91</v>
      </c>
      <c r="N2" s="139" t="s">
        <v>90</v>
      </c>
      <c r="O2" s="141" t="s">
        <v>91</v>
      </c>
    </row>
    <row r="3" spans="1:16" x14ac:dyDescent="0.25">
      <c r="A3" s="9">
        <v>11</v>
      </c>
      <c r="B3" s="53" t="s">
        <v>1</v>
      </c>
      <c r="C3" s="53">
        <v>1644.6215999999999</v>
      </c>
      <c r="D3" s="53">
        <v>1597.37068</v>
      </c>
      <c r="E3" s="53">
        <v>1573.74521</v>
      </c>
      <c r="F3" s="53">
        <v>1506.72604</v>
      </c>
      <c r="G3" s="54">
        <v>1454.1714300000001</v>
      </c>
      <c r="K3" s="140"/>
      <c r="L3" s="142"/>
      <c r="N3" s="140"/>
      <c r="O3" s="142"/>
    </row>
    <row r="4" spans="1:16" x14ac:dyDescent="0.25">
      <c r="A4" s="9">
        <v>12</v>
      </c>
      <c r="B4" s="53" t="s">
        <v>2</v>
      </c>
      <c r="C4" s="53">
        <v>1644.6215999999999</v>
      </c>
      <c r="D4" s="53">
        <v>1597.37068</v>
      </c>
      <c r="E4" s="53">
        <v>1571.8166000000001</v>
      </c>
      <c r="F4" s="53">
        <v>1506.24388</v>
      </c>
      <c r="G4" s="54">
        <v>1454.1714300000001</v>
      </c>
      <c r="K4" s="143">
        <f>SUM(C2:C26)/ROWS(C2:C26)</f>
        <v>1644.3130247999993</v>
      </c>
      <c r="L4" s="70">
        <f xml:space="preserve"> MIN(C2:C26)</f>
        <v>1641.7286899999999</v>
      </c>
      <c r="N4" s="143">
        <f>SUM(D2:D26)/ROWS(D2:D26)</f>
        <v>1597.6213971999998</v>
      </c>
      <c r="O4" s="70">
        <f xml:space="preserve"> MIN(D2:D26)</f>
        <v>1596.88852</v>
      </c>
    </row>
    <row r="5" spans="1:16" ht="15.75" thickBot="1" x14ac:dyDescent="0.3">
      <c r="A5" s="9">
        <v>14</v>
      </c>
      <c r="B5" s="53" t="s">
        <v>3</v>
      </c>
      <c r="C5" s="53">
        <v>1646.0680600000001</v>
      </c>
      <c r="D5" s="53">
        <v>1597.85283</v>
      </c>
      <c r="E5" s="53">
        <v>1571.8166000000001</v>
      </c>
      <c r="F5" s="53">
        <v>1506.24388</v>
      </c>
      <c r="G5" s="54">
        <v>1453.6892800000001</v>
      </c>
      <c r="K5" s="144"/>
      <c r="L5" s="71">
        <f>MAX(C2:C26)</f>
        <v>1646.0680600000001</v>
      </c>
      <c r="N5" s="144"/>
      <c r="O5" s="71">
        <f>MAX(D2:D26)</f>
        <v>1598.3349800000001</v>
      </c>
    </row>
    <row r="6" spans="1:16" ht="15.75" thickTop="1" x14ac:dyDescent="0.25">
      <c r="A6" s="9">
        <v>15</v>
      </c>
      <c r="B6" s="53" t="s">
        <v>4</v>
      </c>
      <c r="C6" s="53">
        <v>1642.69299</v>
      </c>
      <c r="D6" s="53">
        <v>1597.37068</v>
      </c>
      <c r="E6" s="53">
        <v>1571.3344500000001</v>
      </c>
      <c r="F6" s="53">
        <v>1506.72604</v>
      </c>
      <c r="G6" s="54">
        <v>1453.6892800000001</v>
      </c>
      <c r="K6" s="139" t="s">
        <v>40</v>
      </c>
      <c r="L6" s="141" t="s">
        <v>91</v>
      </c>
      <c r="N6" s="139" t="s">
        <v>40</v>
      </c>
      <c r="O6" s="141" t="s">
        <v>91</v>
      </c>
    </row>
    <row r="7" spans="1:16" ht="15.75" customHeight="1" x14ac:dyDescent="0.25">
      <c r="A7" s="9">
        <v>16</v>
      </c>
      <c r="B7" s="53" t="s">
        <v>5</v>
      </c>
      <c r="C7" s="53">
        <v>1645.58591</v>
      </c>
      <c r="D7" s="53">
        <v>1597.85283</v>
      </c>
      <c r="E7" s="53">
        <v>1571.3344500000001</v>
      </c>
      <c r="F7" s="53">
        <v>1506.24388</v>
      </c>
      <c r="G7" s="54">
        <v>1453.6892800000001</v>
      </c>
      <c r="K7" s="140"/>
      <c r="L7" s="142"/>
      <c r="N7" s="140"/>
      <c r="O7" s="142"/>
    </row>
    <row r="8" spans="1:16" x14ac:dyDescent="0.25">
      <c r="A8" s="9">
        <v>17</v>
      </c>
      <c r="B8" s="53" t="s">
        <v>6</v>
      </c>
      <c r="C8" s="53">
        <v>1644.6215999999999</v>
      </c>
      <c r="D8" s="53">
        <v>1597.85283</v>
      </c>
      <c r="E8" s="53">
        <v>1571.8166000000001</v>
      </c>
      <c r="F8" s="53">
        <v>1506.24388</v>
      </c>
      <c r="G8" s="54">
        <v>1453.6892800000001</v>
      </c>
      <c r="K8" s="143">
        <f>SUM(C27:C30,C32:C36,C38)/10</f>
        <v>1638.6911299999999</v>
      </c>
      <c r="L8" s="70">
        <f xml:space="preserve"> MIN(C27:C30,C32:C36,C38)</f>
        <v>1637.87147</v>
      </c>
      <c r="N8" s="157">
        <f>SUM(D27:D30,D32:D36,D38)/10</f>
        <v>1595.7313600000002</v>
      </c>
      <c r="O8" s="70">
        <f xml:space="preserve"> MIN(D27:D30,D32:D36,D38)</f>
        <v>1595.4420700000001</v>
      </c>
    </row>
    <row r="9" spans="1:16" ht="15.75" thickBot="1" x14ac:dyDescent="0.3">
      <c r="A9" s="9">
        <v>18</v>
      </c>
      <c r="B9" s="53" t="s">
        <v>7</v>
      </c>
      <c r="C9" s="53">
        <v>1645.10376</v>
      </c>
      <c r="D9" s="53">
        <v>1598.3349800000001</v>
      </c>
      <c r="E9" s="53">
        <v>1572.2987499999999</v>
      </c>
      <c r="F9" s="53">
        <v>1506.24388</v>
      </c>
      <c r="G9" s="54">
        <v>1453.6892800000001</v>
      </c>
      <c r="K9" s="144"/>
      <c r="L9" s="71">
        <f>MAX(C27:C30,C32:C36,C38)</f>
        <v>1640.28223</v>
      </c>
      <c r="N9" s="144"/>
      <c r="O9" s="71">
        <f>MAX(D27:D30,D32:D36,D38)</f>
        <v>1596.4063699999999</v>
      </c>
    </row>
    <row r="10" spans="1:16" ht="15.75" thickTop="1" x14ac:dyDescent="0.25">
      <c r="A10" s="9">
        <v>19</v>
      </c>
      <c r="B10" s="53" t="s">
        <v>8</v>
      </c>
      <c r="C10" s="53">
        <v>1644.6215999999999</v>
      </c>
      <c r="D10" s="53">
        <v>1597.85283</v>
      </c>
      <c r="E10" s="53">
        <v>1571.3344500000001</v>
      </c>
      <c r="F10" s="53">
        <v>1506.72604</v>
      </c>
      <c r="G10" s="54">
        <v>1454.1714300000001</v>
      </c>
      <c r="K10" s="139" t="s">
        <v>41</v>
      </c>
      <c r="L10" s="141" t="s">
        <v>91</v>
      </c>
      <c r="N10" s="139" t="s">
        <v>41</v>
      </c>
      <c r="O10" s="141" t="s">
        <v>91</v>
      </c>
    </row>
    <row r="11" spans="1:16" x14ac:dyDescent="0.25">
      <c r="A11" s="9">
        <v>1</v>
      </c>
      <c r="B11" s="53" t="s">
        <v>9</v>
      </c>
      <c r="C11" s="53">
        <v>1644.6215999999999</v>
      </c>
      <c r="D11" s="53">
        <v>1597.85283</v>
      </c>
      <c r="E11" s="53">
        <v>1571.3344500000001</v>
      </c>
      <c r="F11" s="53">
        <v>1506.72604</v>
      </c>
      <c r="G11" s="54">
        <v>1453.6892800000001</v>
      </c>
      <c r="K11" s="140"/>
      <c r="L11" s="142"/>
      <c r="N11" s="140"/>
      <c r="O11" s="142"/>
    </row>
    <row r="12" spans="1:16" x14ac:dyDescent="0.25">
      <c r="A12" s="9">
        <v>20</v>
      </c>
      <c r="B12" s="53" t="s">
        <v>10</v>
      </c>
      <c r="C12" s="53">
        <v>1644.1394499999999</v>
      </c>
      <c r="D12" s="53">
        <v>1597.85283</v>
      </c>
      <c r="E12" s="53">
        <v>1571.8166000000001</v>
      </c>
      <c r="F12" s="53">
        <v>1506.24388</v>
      </c>
      <c r="G12" s="54">
        <v>1453.6892800000001</v>
      </c>
      <c r="K12" s="143">
        <f>SUM(C31,C37,C39)/3</f>
        <v>1644.4608833333334</v>
      </c>
      <c r="L12" s="70">
        <f xml:space="preserve"> MIN(C31,C37,C39)</f>
        <v>1642.69299</v>
      </c>
      <c r="N12" s="157">
        <f>SUM(D31,D37,D39)/3</f>
        <v>1597.0492400000001</v>
      </c>
      <c r="O12" s="70">
        <f xml:space="preserve"> MIN(D31,D37,D39)</f>
        <v>1596.4063699999999</v>
      </c>
    </row>
    <row r="13" spans="1:16" ht="15.75" thickBot="1" x14ac:dyDescent="0.3">
      <c r="A13" s="9">
        <v>21</v>
      </c>
      <c r="B13" s="53" t="s">
        <v>11</v>
      </c>
      <c r="C13" s="53">
        <v>1644.1394499999999</v>
      </c>
      <c r="D13" s="53">
        <v>1597.85283</v>
      </c>
      <c r="E13" s="53">
        <v>1572.2987499999999</v>
      </c>
      <c r="F13" s="53">
        <v>1506.24388</v>
      </c>
      <c r="G13" s="54">
        <v>1453.6892800000001</v>
      </c>
      <c r="K13" s="144"/>
      <c r="L13" s="69">
        <f>MAX(C31,C37,C39)</f>
        <v>1646.5502100000001</v>
      </c>
      <c r="N13" s="148"/>
      <c r="O13" s="66">
        <f>MAX(D31,D37,D39)</f>
        <v>1597.85283</v>
      </c>
    </row>
    <row r="14" spans="1:16" ht="15.75" thickTop="1" x14ac:dyDescent="0.25">
      <c r="A14" s="9">
        <v>22</v>
      </c>
      <c r="B14" s="53" t="s">
        <v>12</v>
      </c>
      <c r="C14" s="53">
        <v>1644.1394499999999</v>
      </c>
      <c r="D14" s="53">
        <v>1598.3349800000001</v>
      </c>
      <c r="E14" s="53">
        <v>1571.8166000000001</v>
      </c>
      <c r="F14" s="53">
        <v>1505.7617299999999</v>
      </c>
      <c r="G14" s="54">
        <v>1453.6892800000001</v>
      </c>
    </row>
    <row r="15" spans="1:16" ht="15.75" thickBot="1" x14ac:dyDescent="0.3">
      <c r="A15" s="9">
        <v>23</v>
      </c>
      <c r="B15" s="53" t="s">
        <v>13</v>
      </c>
      <c r="C15" s="53">
        <v>1644.6215999999999</v>
      </c>
      <c r="D15" s="53">
        <v>1597.85283</v>
      </c>
      <c r="E15" s="53">
        <v>1570.8523</v>
      </c>
      <c r="F15" s="53">
        <v>1505.7617299999999</v>
      </c>
      <c r="G15" s="54">
        <v>1453.6892800000001</v>
      </c>
    </row>
    <row r="16" spans="1:16" ht="16.5" customHeight="1" thickTop="1" x14ac:dyDescent="0.25">
      <c r="A16" s="9">
        <v>24</v>
      </c>
      <c r="B16" s="53" t="s">
        <v>14</v>
      </c>
      <c r="C16" s="53">
        <v>1644.6215999999999</v>
      </c>
      <c r="D16" s="53">
        <v>1597.85283</v>
      </c>
      <c r="E16" s="53">
        <v>1571.3344500000001</v>
      </c>
      <c r="F16" s="53">
        <v>1506.24388</v>
      </c>
      <c r="G16" s="54">
        <v>1453.6892800000001</v>
      </c>
      <c r="K16" s="149" t="s">
        <v>87</v>
      </c>
      <c r="L16" s="150"/>
      <c r="N16" s="149" t="s">
        <v>93</v>
      </c>
      <c r="O16" s="150"/>
    </row>
    <row r="17" spans="1:15" ht="15.75" customHeight="1" x14ac:dyDescent="0.25">
      <c r="A17" s="9">
        <v>25</v>
      </c>
      <c r="B17" s="53" t="s">
        <v>15</v>
      </c>
      <c r="C17" s="53">
        <v>1643.17515</v>
      </c>
      <c r="D17" s="53">
        <v>1597.37068</v>
      </c>
      <c r="E17" s="53">
        <v>1571.8166000000001</v>
      </c>
      <c r="F17" s="53">
        <v>1506.72604</v>
      </c>
      <c r="G17" s="54">
        <v>1453.6892800000001</v>
      </c>
      <c r="K17" s="151"/>
      <c r="L17" s="152"/>
      <c r="N17" s="151"/>
      <c r="O17" s="152"/>
    </row>
    <row r="18" spans="1:15" ht="16.5" customHeight="1" thickBot="1" x14ac:dyDescent="0.3">
      <c r="A18" s="9">
        <v>26</v>
      </c>
      <c r="B18" s="53" t="s">
        <v>16</v>
      </c>
      <c r="C18" s="53">
        <v>1644.6215999999999</v>
      </c>
      <c r="D18" s="53">
        <v>1597.37068</v>
      </c>
      <c r="E18" s="53">
        <v>1571.3344500000001</v>
      </c>
      <c r="F18" s="53">
        <v>1506.24388</v>
      </c>
      <c r="G18" s="54">
        <v>1453.6892800000001</v>
      </c>
      <c r="K18" s="153"/>
      <c r="L18" s="154"/>
      <c r="N18" s="153"/>
      <c r="O18" s="154"/>
    </row>
    <row r="19" spans="1:15" ht="15.75" thickTop="1" x14ac:dyDescent="0.25">
      <c r="A19" s="9">
        <v>2</v>
      </c>
      <c r="B19" s="53" t="s">
        <v>17</v>
      </c>
      <c r="C19" s="53">
        <v>1643.17515</v>
      </c>
      <c r="D19" s="53">
        <v>1597.85283</v>
      </c>
      <c r="E19" s="53">
        <v>1572.2987499999999</v>
      </c>
      <c r="F19" s="53">
        <v>1506.72604</v>
      </c>
      <c r="G19" s="54">
        <v>1453.6892800000001</v>
      </c>
      <c r="K19" s="155" t="s">
        <v>90</v>
      </c>
      <c r="L19" s="145" t="s">
        <v>91</v>
      </c>
      <c r="N19" s="155" t="s">
        <v>90</v>
      </c>
      <c r="O19" s="145" t="s">
        <v>91</v>
      </c>
    </row>
    <row r="20" spans="1:15" x14ac:dyDescent="0.25">
      <c r="A20" s="9">
        <v>3</v>
      </c>
      <c r="B20" s="53" t="s">
        <v>18</v>
      </c>
      <c r="C20" s="53">
        <v>1644.6215999999999</v>
      </c>
      <c r="D20" s="53">
        <v>1597.37068</v>
      </c>
      <c r="E20" s="53">
        <v>1571.8166000000001</v>
      </c>
      <c r="F20" s="53">
        <v>1507.2081900000001</v>
      </c>
      <c r="G20" s="54">
        <v>1453.6892800000001</v>
      </c>
      <c r="K20" s="156"/>
      <c r="L20" s="146"/>
      <c r="N20" s="156"/>
      <c r="O20" s="146"/>
    </row>
    <row r="21" spans="1:15" ht="15.75" customHeight="1" x14ac:dyDescent="0.25">
      <c r="A21" s="9">
        <v>4</v>
      </c>
      <c r="B21" s="53" t="s">
        <v>19</v>
      </c>
      <c r="C21" s="53">
        <v>1644.6215999999999</v>
      </c>
      <c r="D21" s="53">
        <v>1597.85283</v>
      </c>
      <c r="E21" s="53">
        <v>1572.2987499999999</v>
      </c>
      <c r="F21" s="53">
        <v>1507.2081900000001</v>
      </c>
      <c r="G21" s="54">
        <v>1454.1714300000001</v>
      </c>
      <c r="K21" s="147">
        <f>SUM(E2:E26)/ROWS(E2:E26)</f>
        <v>1571.9130307999999</v>
      </c>
      <c r="L21" s="67">
        <f xml:space="preserve"> MIN(E2:E26)</f>
        <v>1570.8523</v>
      </c>
      <c r="N21" s="147">
        <f>SUM(F2:F26)/ROWS(F2:F26)</f>
        <v>1506.5910332000003</v>
      </c>
      <c r="O21" s="67">
        <f xml:space="preserve"> MIN(F2:F26)</f>
        <v>1505.7617299999999</v>
      </c>
    </row>
    <row r="22" spans="1:15" ht="15.75" thickBot="1" x14ac:dyDescent="0.3">
      <c r="A22" s="9">
        <v>5</v>
      </c>
      <c r="B22" s="53" t="s">
        <v>20</v>
      </c>
      <c r="C22" s="53">
        <v>1644.6215999999999</v>
      </c>
      <c r="D22" s="53">
        <v>1597.37068</v>
      </c>
      <c r="E22" s="53">
        <v>1572.2987499999999</v>
      </c>
      <c r="F22" s="53">
        <v>1507.2081900000001</v>
      </c>
      <c r="G22" s="54">
        <v>1454.1714300000001</v>
      </c>
      <c r="K22" s="148"/>
      <c r="L22" s="66">
        <f>MAX(E2:E26)</f>
        <v>1573.74521</v>
      </c>
      <c r="N22" s="148"/>
      <c r="O22" s="66">
        <f>MAX(F2:F26)</f>
        <v>1507.6903400000001</v>
      </c>
    </row>
    <row r="23" spans="1:15" ht="15.75" thickTop="1" x14ac:dyDescent="0.25">
      <c r="A23" s="9">
        <v>6</v>
      </c>
      <c r="B23" s="53" t="s">
        <v>21</v>
      </c>
      <c r="C23" s="53">
        <v>1643.6573000000001</v>
      </c>
      <c r="D23" s="53">
        <v>1597.37068</v>
      </c>
      <c r="E23" s="53">
        <v>1572.2987499999999</v>
      </c>
      <c r="F23" s="53">
        <v>1507.2081900000001</v>
      </c>
      <c r="G23" s="54">
        <v>1453.6892800000001</v>
      </c>
      <c r="K23" s="155" t="s">
        <v>40</v>
      </c>
      <c r="L23" s="145" t="s">
        <v>91</v>
      </c>
      <c r="N23" s="155" t="s">
        <v>40</v>
      </c>
      <c r="O23" s="145" t="s">
        <v>91</v>
      </c>
    </row>
    <row r="24" spans="1:15" x14ac:dyDescent="0.25">
      <c r="A24" s="9">
        <v>7</v>
      </c>
      <c r="B24" s="53" t="s">
        <v>22</v>
      </c>
      <c r="C24" s="53">
        <v>1644.6215999999999</v>
      </c>
      <c r="D24" s="53">
        <v>1596.88852</v>
      </c>
      <c r="E24" s="53">
        <v>1572.2987499999999</v>
      </c>
      <c r="F24" s="53">
        <v>1507.6903400000001</v>
      </c>
      <c r="G24" s="54">
        <v>1454.1714300000001</v>
      </c>
      <c r="K24" s="156"/>
      <c r="L24" s="146"/>
      <c r="N24" s="156"/>
      <c r="O24" s="146"/>
    </row>
    <row r="25" spans="1:15" ht="15.75" customHeight="1" x14ac:dyDescent="0.25">
      <c r="A25" s="9">
        <v>8</v>
      </c>
      <c r="B25" s="53" t="s">
        <v>23</v>
      </c>
      <c r="C25" s="53">
        <v>1641.7286899999999</v>
      </c>
      <c r="D25" s="53">
        <v>1596.88852</v>
      </c>
      <c r="E25" s="53">
        <v>1571.8166000000001</v>
      </c>
      <c r="F25" s="53">
        <v>1506.72604</v>
      </c>
      <c r="G25" s="54">
        <v>1453.20713</v>
      </c>
      <c r="K25" s="147">
        <f>SUM(E27:E30,E32:E36,E38)/10</f>
        <v>1567.7183090000001</v>
      </c>
      <c r="L25" s="67">
        <f xml:space="preserve"> MIN(E27:E30,E32:E36,E38)</f>
        <v>1566.5129300000001</v>
      </c>
      <c r="N25" s="147">
        <f>SUM(F27:F30,F32:F36,F38)/10</f>
        <v>1507.3528340000003</v>
      </c>
      <c r="O25" s="67">
        <f xml:space="preserve"> MIN(F27:F30,F32:F36,F38)</f>
        <v>1506.24388</v>
      </c>
    </row>
    <row r="26" spans="1:15" ht="15.75" thickBot="1" x14ac:dyDescent="0.3">
      <c r="A26" s="12">
        <v>9</v>
      </c>
      <c r="B26" s="61" t="s">
        <v>24</v>
      </c>
      <c r="C26" s="55">
        <v>1643.6573000000001</v>
      </c>
      <c r="D26" s="55">
        <v>1597.37068</v>
      </c>
      <c r="E26" s="55">
        <v>1573.26306</v>
      </c>
      <c r="F26" s="55">
        <v>1507.2081900000001</v>
      </c>
      <c r="G26" s="56">
        <v>1454.1714300000001</v>
      </c>
      <c r="K26" s="148"/>
      <c r="L26" s="66">
        <f>MAX(E27:E30,E32:E36,E38)</f>
        <v>1569.4058399999999</v>
      </c>
      <c r="N26" s="148"/>
      <c r="O26" s="66">
        <f>MAX(F27:F30,F32:F36,F38)</f>
        <v>1508.1724899999999</v>
      </c>
    </row>
    <row r="27" spans="1:15" ht="15.75" customHeight="1" thickTop="1" x14ac:dyDescent="0.25">
      <c r="A27" s="13">
        <v>12</v>
      </c>
      <c r="B27" s="1" t="s">
        <v>25</v>
      </c>
      <c r="C27" s="1">
        <v>1638.3536200000001</v>
      </c>
      <c r="D27" s="1">
        <v>1595.9242200000001</v>
      </c>
      <c r="E27" s="1">
        <v>1567.47723</v>
      </c>
      <c r="F27" s="1">
        <v>1506.24388</v>
      </c>
      <c r="G27" s="8">
        <v>1451.7606699999999</v>
      </c>
      <c r="K27" s="155" t="s">
        <v>41</v>
      </c>
      <c r="L27" s="145" t="s">
        <v>91</v>
      </c>
      <c r="N27" s="155" t="s">
        <v>41</v>
      </c>
      <c r="O27" s="145" t="s">
        <v>91</v>
      </c>
    </row>
    <row r="28" spans="1:15" ht="15.75" customHeight="1" x14ac:dyDescent="0.25">
      <c r="A28" s="14">
        <v>13</v>
      </c>
      <c r="B28" s="53" t="s">
        <v>26</v>
      </c>
      <c r="C28" s="53">
        <v>1639.80008</v>
      </c>
      <c r="D28" s="53">
        <v>1595.4420700000001</v>
      </c>
      <c r="E28" s="53">
        <v>1569.4058399999999</v>
      </c>
      <c r="F28" s="53">
        <v>1508.1724899999999</v>
      </c>
      <c r="G28" s="54">
        <v>1453.20713</v>
      </c>
      <c r="K28" s="156"/>
      <c r="L28" s="146"/>
      <c r="N28" s="156"/>
      <c r="O28" s="146"/>
    </row>
    <row r="29" spans="1:15" x14ac:dyDescent="0.25">
      <c r="A29" s="14">
        <v>14</v>
      </c>
      <c r="B29" s="53" t="s">
        <v>27</v>
      </c>
      <c r="C29" s="53">
        <v>1637.87147</v>
      </c>
      <c r="D29" s="53">
        <v>1595.4420700000001</v>
      </c>
      <c r="E29" s="53">
        <v>1566.9950799999999</v>
      </c>
      <c r="F29" s="53">
        <v>1507.6903400000001</v>
      </c>
      <c r="G29" s="54">
        <v>1452.2428199999999</v>
      </c>
      <c r="K29" s="147">
        <f>SUM(E31,E37,E39)/3</f>
        <v>1567.95938</v>
      </c>
      <c r="L29" s="67">
        <f xml:space="preserve"> MIN(E31,E37,E39)</f>
        <v>1567.95938</v>
      </c>
      <c r="N29" s="147">
        <f>SUM(F31,F37,F39)/3</f>
        <v>1508.8153633333334</v>
      </c>
      <c r="O29" s="67">
        <f xml:space="preserve"> MIN(F31,F37,F39)</f>
        <v>1507.6903400000001</v>
      </c>
    </row>
    <row r="30" spans="1:15" ht="15.75" thickBot="1" x14ac:dyDescent="0.3">
      <c r="A30" s="14">
        <v>15</v>
      </c>
      <c r="B30" s="53" t="s">
        <v>28</v>
      </c>
      <c r="C30" s="53">
        <v>1638.8357800000001</v>
      </c>
      <c r="D30" s="53">
        <v>1595.4420700000001</v>
      </c>
      <c r="E30" s="53">
        <v>1568.44154</v>
      </c>
      <c r="F30" s="53">
        <v>1507.2081900000001</v>
      </c>
      <c r="G30" s="54">
        <v>1451.7606699999999</v>
      </c>
      <c r="K30" s="148"/>
      <c r="L30" s="66">
        <f>MAX(E31,E37,E39)</f>
        <v>1567.95938</v>
      </c>
      <c r="N30" s="148"/>
      <c r="O30" s="66">
        <f>MAX(F31,F37,F39)</f>
        <v>1509.61895</v>
      </c>
    </row>
    <row r="31" spans="1:15" ht="15.75" thickTop="1" x14ac:dyDescent="0.25">
      <c r="A31" s="17">
        <v>19</v>
      </c>
      <c r="B31" s="53" t="s">
        <v>29</v>
      </c>
      <c r="C31" s="53">
        <v>1644.1394499999999</v>
      </c>
      <c r="D31" s="53">
        <v>1596.88852</v>
      </c>
      <c r="E31" s="53">
        <v>1567.95938</v>
      </c>
      <c r="F31" s="53">
        <v>1507.6903400000001</v>
      </c>
      <c r="G31" s="54">
        <v>1453.20713</v>
      </c>
    </row>
    <row r="32" spans="1:15" ht="15.75" thickBot="1" x14ac:dyDescent="0.3">
      <c r="A32" s="14">
        <v>20</v>
      </c>
      <c r="B32" s="53" t="s">
        <v>30</v>
      </c>
      <c r="C32" s="53">
        <v>1637.87147</v>
      </c>
      <c r="D32" s="53">
        <v>1595.4420700000001</v>
      </c>
      <c r="E32" s="53">
        <v>1566.5129300000001</v>
      </c>
      <c r="F32" s="53">
        <v>1506.72604</v>
      </c>
      <c r="G32" s="54">
        <v>1451.7606699999999</v>
      </c>
    </row>
    <row r="33" spans="1:12" ht="15.75" thickTop="1" x14ac:dyDescent="0.25">
      <c r="A33" s="14">
        <v>23</v>
      </c>
      <c r="B33" s="53" t="s">
        <v>31</v>
      </c>
      <c r="C33" s="53">
        <v>1637.87147</v>
      </c>
      <c r="D33" s="53">
        <v>1595.9242200000001</v>
      </c>
      <c r="E33" s="53">
        <v>1566.5129300000001</v>
      </c>
      <c r="F33" s="53">
        <v>1506.72604</v>
      </c>
      <c r="G33" s="54">
        <v>1450.31421</v>
      </c>
      <c r="K33" s="149" t="s">
        <v>89</v>
      </c>
      <c r="L33" s="150"/>
    </row>
    <row r="34" spans="1:12" ht="15" customHeight="1" x14ac:dyDescent="0.25">
      <c r="A34" s="16">
        <v>28</v>
      </c>
      <c r="B34" s="53" t="s">
        <v>32</v>
      </c>
      <c r="C34" s="53">
        <v>1638.8357800000001</v>
      </c>
      <c r="D34" s="53">
        <v>1595.9242200000001</v>
      </c>
      <c r="E34" s="53">
        <v>1567.47723</v>
      </c>
      <c r="F34" s="53">
        <v>1507.6903400000001</v>
      </c>
      <c r="G34" s="54">
        <v>1453.20713</v>
      </c>
      <c r="K34" s="151"/>
      <c r="L34" s="152"/>
    </row>
    <row r="35" spans="1:12" ht="15" customHeight="1" thickBot="1" x14ac:dyDescent="0.3">
      <c r="A35" s="16">
        <v>29</v>
      </c>
      <c r="B35" s="53" t="s">
        <v>33</v>
      </c>
      <c r="C35" s="53">
        <v>1640.28223</v>
      </c>
      <c r="D35" s="53">
        <v>1596.4063699999999</v>
      </c>
      <c r="E35" s="53">
        <v>1568.44154</v>
      </c>
      <c r="F35" s="53">
        <v>1507.6903400000001</v>
      </c>
      <c r="G35" s="54">
        <v>1453.20713</v>
      </c>
      <c r="K35" s="153"/>
      <c r="L35" s="154"/>
    </row>
    <row r="36" spans="1:12" ht="15.75" thickTop="1" x14ac:dyDescent="0.25">
      <c r="A36" s="14">
        <v>2</v>
      </c>
      <c r="B36" s="53" t="s">
        <v>34</v>
      </c>
      <c r="C36" s="53">
        <v>1638.8357800000001</v>
      </c>
      <c r="D36" s="53">
        <v>1595.9242200000001</v>
      </c>
      <c r="E36" s="53">
        <v>1568.9236900000001</v>
      </c>
      <c r="F36" s="53">
        <v>1508.1724899999999</v>
      </c>
      <c r="G36" s="54">
        <v>1452.2428199999999</v>
      </c>
      <c r="K36" s="139" t="s">
        <v>90</v>
      </c>
      <c r="L36" s="141" t="s">
        <v>91</v>
      </c>
    </row>
    <row r="37" spans="1:12" x14ac:dyDescent="0.25">
      <c r="A37" s="17">
        <v>33</v>
      </c>
      <c r="B37" s="53" t="s">
        <v>35</v>
      </c>
      <c r="C37" s="53">
        <v>1642.69299</v>
      </c>
      <c r="D37" s="53">
        <v>1596.4063699999999</v>
      </c>
      <c r="E37" s="53">
        <v>1567.95938</v>
      </c>
      <c r="F37" s="53">
        <v>1509.61895</v>
      </c>
      <c r="G37" s="54">
        <v>1454.1714300000001</v>
      </c>
      <c r="K37" s="140"/>
      <c r="L37" s="142"/>
    </row>
    <row r="38" spans="1:12" x14ac:dyDescent="0.25">
      <c r="A38" s="14">
        <v>4</v>
      </c>
      <c r="B38" s="53" t="s">
        <v>36</v>
      </c>
      <c r="C38" s="53">
        <v>1638.3536200000001</v>
      </c>
      <c r="D38" s="53">
        <v>1595.4420700000001</v>
      </c>
      <c r="E38" s="53">
        <v>1566.9950799999999</v>
      </c>
      <c r="F38" s="53">
        <v>1507.2081900000001</v>
      </c>
      <c r="G38" s="54">
        <v>1451.7606699999999</v>
      </c>
      <c r="K38" s="147">
        <f>SUM(G2:G26)/ROWS(G2:G26)</f>
        <v>1453.8049959999998</v>
      </c>
      <c r="L38" s="70">
        <f xml:space="preserve"> MIN(G2:G26)</f>
        <v>1453.20713</v>
      </c>
    </row>
    <row r="39" spans="1:12" ht="15.75" thickBot="1" x14ac:dyDescent="0.3">
      <c r="A39" s="15">
        <v>8</v>
      </c>
      <c r="B39" s="55" t="s">
        <v>37</v>
      </c>
      <c r="C39" s="55">
        <v>1646.5502100000001</v>
      </c>
      <c r="D39" s="55">
        <v>1597.85283</v>
      </c>
      <c r="E39" s="55">
        <v>1567.95938</v>
      </c>
      <c r="F39" s="55">
        <v>1509.1368</v>
      </c>
      <c r="G39" s="56">
        <v>1454.1714300000001</v>
      </c>
      <c r="K39" s="148"/>
      <c r="L39" s="71">
        <f>MAX(G2:G26)</f>
        <v>1454.1714300000001</v>
      </c>
    </row>
    <row r="40" spans="1:12" ht="15.75" thickTop="1" x14ac:dyDescent="0.25">
      <c r="K40" s="139" t="s">
        <v>40</v>
      </c>
      <c r="L40" s="141" t="s">
        <v>91</v>
      </c>
    </row>
    <row r="41" spans="1:12" ht="15.75" thickBot="1" x14ac:dyDescent="0.3">
      <c r="K41" s="140"/>
      <c r="L41" s="142"/>
    </row>
    <row r="42" spans="1:12" ht="15.75" thickTop="1" x14ac:dyDescent="0.25">
      <c r="A42" s="62" t="s">
        <v>42</v>
      </c>
      <c r="C42" s="133" t="s">
        <v>84</v>
      </c>
      <c r="D42" s="134"/>
      <c r="E42" s="134"/>
      <c r="F42" s="134"/>
      <c r="G42" s="134"/>
      <c r="H42" s="135"/>
      <c r="K42" s="143">
        <f>SUM(G27:G30,G32:G36,G38)/10</f>
        <v>1452.1463920000001</v>
      </c>
      <c r="L42" s="68">
        <f xml:space="preserve"> MIN(G27:G30,G32:G36,G38)</f>
        <v>1450.31421</v>
      </c>
    </row>
    <row r="43" spans="1:12" ht="15.75" thickBot="1" x14ac:dyDescent="0.3">
      <c r="A43" s="63" t="s">
        <v>43</v>
      </c>
      <c r="C43" s="136"/>
      <c r="D43" s="137"/>
      <c r="E43" s="137"/>
      <c r="F43" s="137"/>
      <c r="G43" s="137"/>
      <c r="H43" s="138"/>
      <c r="K43" s="144"/>
      <c r="L43" s="69">
        <f>MAX(G27:G30,G32:G36,G38)</f>
        <v>1453.20713</v>
      </c>
    </row>
    <row r="44" spans="1:12" ht="15.75" thickTop="1" x14ac:dyDescent="0.25">
      <c r="A44" s="64" t="s">
        <v>44</v>
      </c>
      <c r="C44" s="130" t="s">
        <v>94</v>
      </c>
      <c r="D44" s="84"/>
      <c r="E44" s="84"/>
      <c r="F44" s="130" t="s">
        <v>97</v>
      </c>
      <c r="G44" s="84"/>
      <c r="H44" s="85"/>
      <c r="K44" s="139" t="s">
        <v>41</v>
      </c>
      <c r="L44" s="141" t="s">
        <v>91</v>
      </c>
    </row>
    <row r="45" spans="1:12" ht="15.75" thickBot="1" x14ac:dyDescent="0.3">
      <c r="A45" s="65" t="s">
        <v>45</v>
      </c>
      <c r="C45" s="72"/>
      <c r="D45" s="73"/>
      <c r="E45" s="73"/>
      <c r="F45" s="72"/>
      <c r="G45" s="73"/>
      <c r="H45" s="76"/>
      <c r="K45" s="140"/>
      <c r="L45" s="142"/>
    </row>
    <row r="46" spans="1:12" ht="15.75" thickTop="1" x14ac:dyDescent="0.25">
      <c r="C46" s="72" t="s">
        <v>95</v>
      </c>
      <c r="D46" s="73"/>
      <c r="E46" s="73"/>
      <c r="F46" s="72" t="s">
        <v>98</v>
      </c>
      <c r="G46" s="73"/>
      <c r="H46" s="76"/>
      <c r="K46" s="143">
        <f>SUM(G31,G37,G39)/3</f>
        <v>1453.8499966666668</v>
      </c>
      <c r="L46" s="68">
        <f xml:space="preserve"> MIN(G31,G37,G39)</f>
        <v>1453.20713</v>
      </c>
    </row>
    <row r="47" spans="1:12" ht="15.75" thickBot="1" x14ac:dyDescent="0.3">
      <c r="C47" s="72"/>
      <c r="D47" s="73"/>
      <c r="E47" s="73"/>
      <c r="F47" s="72"/>
      <c r="G47" s="73"/>
      <c r="H47" s="76"/>
      <c r="K47" s="144"/>
      <c r="L47" s="69">
        <f>MAX(G31,G37,G39)</f>
        <v>1454.1714300000001</v>
      </c>
    </row>
    <row r="48" spans="1:12" ht="15.75" thickTop="1" x14ac:dyDescent="0.25">
      <c r="C48" s="72" t="s">
        <v>96</v>
      </c>
      <c r="D48" s="73"/>
      <c r="E48" s="73"/>
      <c r="F48" s="72"/>
      <c r="G48" s="73"/>
      <c r="H48" s="76"/>
    </row>
    <row r="49" spans="3:8" x14ac:dyDescent="0.25">
      <c r="C49" s="72"/>
      <c r="D49" s="73"/>
      <c r="E49" s="73"/>
      <c r="F49" s="72"/>
      <c r="G49" s="73"/>
      <c r="H49" s="76"/>
    </row>
    <row r="50" spans="3:8" x14ac:dyDescent="0.25">
      <c r="C50" s="72" t="s">
        <v>99</v>
      </c>
      <c r="D50" s="73"/>
      <c r="E50" s="73"/>
      <c r="F50" s="72"/>
      <c r="G50" s="73"/>
      <c r="H50" s="76"/>
    </row>
    <row r="51" spans="3:8" ht="15.75" thickBot="1" x14ac:dyDescent="0.3">
      <c r="C51" s="74"/>
      <c r="D51" s="75"/>
      <c r="E51" s="75"/>
      <c r="F51" s="74"/>
      <c r="G51" s="75"/>
      <c r="H51" s="77"/>
    </row>
    <row r="52" spans="3:8" ht="15.75" thickTop="1" x14ac:dyDescent="0.25"/>
  </sheetData>
  <mergeCells count="59">
    <mergeCell ref="K10:K11"/>
    <mergeCell ref="L10:L11"/>
    <mergeCell ref="K1:L1"/>
    <mergeCell ref="K2:K3"/>
    <mergeCell ref="K4:K5"/>
    <mergeCell ref="L2:L3"/>
    <mergeCell ref="N12:N13"/>
    <mergeCell ref="K19:K20"/>
    <mergeCell ref="K21:K22"/>
    <mergeCell ref="K12:K13"/>
    <mergeCell ref="N1:O1"/>
    <mergeCell ref="N2:N3"/>
    <mergeCell ref="O2:O3"/>
    <mergeCell ref="N4:N5"/>
    <mergeCell ref="N6:N7"/>
    <mergeCell ref="O6:O7"/>
    <mergeCell ref="N8:N9"/>
    <mergeCell ref="N10:N11"/>
    <mergeCell ref="O10:O11"/>
    <mergeCell ref="K6:K7"/>
    <mergeCell ref="K8:K9"/>
    <mergeCell ref="L6:L7"/>
    <mergeCell ref="N23:N24"/>
    <mergeCell ref="O23:O24"/>
    <mergeCell ref="N25:N26"/>
    <mergeCell ref="N27:N28"/>
    <mergeCell ref="K23:K24"/>
    <mergeCell ref="K25:K26"/>
    <mergeCell ref="K27:K28"/>
    <mergeCell ref="L23:L24"/>
    <mergeCell ref="L27:L28"/>
    <mergeCell ref="K16:L18"/>
    <mergeCell ref="N16:O18"/>
    <mergeCell ref="N19:N20"/>
    <mergeCell ref="O19:O20"/>
    <mergeCell ref="N21:N22"/>
    <mergeCell ref="L19:L20"/>
    <mergeCell ref="K46:K47"/>
    <mergeCell ref="O27:O28"/>
    <mergeCell ref="N29:N30"/>
    <mergeCell ref="K33:L35"/>
    <mergeCell ref="K36:K37"/>
    <mergeCell ref="L36:L37"/>
    <mergeCell ref="K38:K39"/>
    <mergeCell ref="K29:K30"/>
    <mergeCell ref="K40:K41"/>
    <mergeCell ref="L40:L41"/>
    <mergeCell ref="K42:K43"/>
    <mergeCell ref="K44:K45"/>
    <mergeCell ref="L44:L45"/>
    <mergeCell ref="C50:E51"/>
    <mergeCell ref="F50:H51"/>
    <mergeCell ref="C42:H43"/>
    <mergeCell ref="C44:E45"/>
    <mergeCell ref="F44:H45"/>
    <mergeCell ref="C46:E47"/>
    <mergeCell ref="F46:H47"/>
    <mergeCell ref="C48:E49"/>
    <mergeCell ref="F48:H49"/>
  </mergeCells>
  <pageMargins left="0.7" right="0.7" top="0.75" bottom="0.75" header="0.3" footer="0.3"/>
  <ignoredErrors>
    <ignoredError sqref="O4:O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обработки интенсивностей</vt:lpstr>
      <vt:lpstr>Лист обработки длин волн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2021-04-09T15:38:25Z</dcterms:modified>
</cp:coreProperties>
</file>