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3 курс\Доп.файлы\Работы Мат.мод\"/>
    </mc:Choice>
  </mc:AlternateContent>
  <xr:revisionPtr revIDLastSave="0" documentId="13_ncr:1_{38C2DC7B-21B1-4846-999B-C50C834473DB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16" i="1"/>
  <c r="G3" i="1"/>
  <c r="G2" i="1"/>
  <c r="G4" i="1"/>
  <c r="G5" i="1"/>
  <c r="G6" i="1"/>
  <c r="G7" i="1"/>
  <c r="G8" i="1"/>
  <c r="G9" i="1"/>
  <c r="G10" i="1"/>
  <c r="G11" i="1"/>
  <c r="G12" i="1"/>
  <c r="F21" i="1"/>
  <c r="H21" i="1"/>
  <c r="M4" i="1"/>
  <c r="M2" i="1"/>
  <c r="L4" i="1"/>
  <c r="L3" i="1"/>
  <c r="L2" i="1"/>
  <c r="K5" i="1"/>
  <c r="K6" i="1"/>
  <c r="K7" i="1"/>
  <c r="K10" i="1"/>
  <c r="K11" i="1"/>
  <c r="K12" i="1"/>
  <c r="K2" i="1"/>
  <c r="J5" i="1"/>
  <c r="J3" i="1"/>
  <c r="I4" i="1"/>
  <c r="K4" i="1" s="1"/>
  <c r="I3" i="1"/>
  <c r="K3" i="1" s="1"/>
  <c r="I2" i="1"/>
  <c r="H4" i="1"/>
  <c r="H3" i="1"/>
  <c r="H5" i="1"/>
  <c r="H6" i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2" i="1"/>
  <c r="J2" i="1" s="1"/>
  <c r="J4" i="1"/>
  <c r="M5" i="1"/>
  <c r="M6" i="1"/>
  <c r="M7" i="1"/>
  <c r="M8" i="1"/>
  <c r="M9" i="1"/>
  <c r="M10" i="1"/>
  <c r="M11" i="1"/>
  <c r="M12" i="1"/>
  <c r="M3" i="1"/>
  <c r="L12" i="1"/>
  <c r="L5" i="1"/>
  <c r="L6" i="1"/>
  <c r="L7" i="1"/>
  <c r="L8" i="1"/>
  <c r="L9" i="1"/>
  <c r="L10" i="1"/>
  <c r="L11" i="1"/>
  <c r="J6" i="1"/>
  <c r="I5" i="1"/>
  <c r="I6" i="1"/>
  <c r="I7" i="1"/>
  <c r="I8" i="1"/>
  <c r="K8" i="1" s="1"/>
  <c r="I9" i="1"/>
  <c r="K9" i="1" s="1"/>
  <c r="I10" i="1"/>
  <c r="I11" i="1"/>
  <c r="I12" i="1"/>
  <c r="E21" i="1"/>
  <c r="A18" i="1" a="1"/>
  <c r="A18" i="1" s="1"/>
  <c r="A23" i="1" a="1"/>
  <c r="A23" i="1" s="1"/>
  <c r="B16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D2" i="1"/>
  <c r="C2" i="1"/>
  <c r="A16" i="1"/>
  <c r="D16" i="1" l="1"/>
  <c r="B21" i="1" s="1"/>
  <c r="C16" i="1"/>
  <c r="B18" i="1"/>
  <c r="B23" i="1"/>
  <c r="A21" i="1" l="1"/>
  <c r="E25" i="1" s="1"/>
  <c r="E2" i="1"/>
  <c r="F2" i="1" s="1"/>
  <c r="E3" i="1"/>
  <c r="F3" i="1" s="1"/>
  <c r="E4" i="1"/>
  <c r="F4" i="1" s="1"/>
  <c r="E6" i="1"/>
  <c r="F6" i="1" s="1"/>
  <c r="E8" i="1"/>
  <c r="F8" i="1" s="1"/>
  <c r="E12" i="1"/>
  <c r="F12" i="1" s="1"/>
  <c r="E7" i="1"/>
  <c r="F7" i="1" s="1"/>
  <c r="E10" i="1"/>
  <c r="F10" i="1" s="1"/>
  <c r="E9" i="1"/>
  <c r="F9" i="1" s="1"/>
  <c r="E11" i="1" l="1"/>
  <c r="F11" i="1" s="1"/>
  <c r="E26" i="1"/>
  <c r="E5" i="1"/>
  <c r="F5" i="1" s="1"/>
  <c r="F16" i="1" s="1"/>
  <c r="C21" i="1" s="1"/>
  <c r="E16" i="1"/>
  <c r="D21" i="1" l="1"/>
  <c r="F25" i="1"/>
  <c r="D25" i="1"/>
  <c r="F26" i="1"/>
  <c r="D26" i="1"/>
</calcChain>
</file>

<file path=xl/sharedStrings.xml><?xml version="1.0" encoding="utf-8"?>
<sst xmlns="http://schemas.openxmlformats.org/spreadsheetml/2006/main" count="26" uniqueCount="24">
  <si>
    <t>Год</t>
  </si>
  <si>
    <t>Производство</t>
  </si>
  <si>
    <t>x^2</t>
  </si>
  <si>
    <t>x*y</t>
  </si>
  <si>
    <t>y~</t>
  </si>
  <si>
    <t>Ср.ур ряда</t>
  </si>
  <si>
    <t>Прирост баз</t>
  </si>
  <si>
    <t>Прирост цепн</t>
  </si>
  <si>
    <t>Рост баз</t>
  </si>
  <si>
    <t>Рост цепн</t>
  </si>
  <si>
    <t>Ср.Абс.Прирост</t>
  </si>
  <si>
    <t>Ср.темп.цеп.прир</t>
  </si>
  <si>
    <t>(y-y~)^2</t>
  </si>
  <si>
    <t>(y-avg(y))^2</t>
  </si>
  <si>
    <t>R^2 (Коэф.детермин)</t>
  </si>
  <si>
    <t>Прогноз</t>
  </si>
  <si>
    <t>Отклонение -</t>
  </si>
  <si>
    <t>Отклонение +</t>
  </si>
  <si>
    <t>Отрезки</t>
  </si>
  <si>
    <t>Значения</t>
  </si>
  <si>
    <t>o1 (Точность)</t>
  </si>
  <si>
    <t>v1 (Колеблемость)</t>
  </si>
  <si>
    <t>a1 (Отрезок)</t>
  </si>
  <si>
    <t>a2 (Угловой.коэф)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</si>
</sst>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Тренд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Производство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537632727697871"/>
                  <c:y val="-3.7025873842647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1316</c:v>
                </c:pt>
                <c:pt idx="1">
                  <c:v>1400</c:v>
                </c:pt>
                <c:pt idx="2">
                  <c:v>1609</c:v>
                </c:pt>
                <c:pt idx="3">
                  <c:v>1723</c:v>
                </c:pt>
                <c:pt idx="4">
                  <c:v>1809</c:v>
                </c:pt>
                <c:pt idx="5">
                  <c:v>1909</c:v>
                </c:pt>
                <c:pt idx="6">
                  <c:v>1957</c:v>
                </c:pt>
                <c:pt idx="7">
                  <c:v>2112</c:v>
                </c:pt>
                <c:pt idx="8">
                  <c:v>2319</c:v>
                </c:pt>
                <c:pt idx="9">
                  <c:v>2384</c:v>
                </c:pt>
                <c:pt idx="10">
                  <c:v>2543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C0-4670-B108-20F59C10C498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y~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xVal>
          <c:yVal>
            <c:numRef>
              <c:f>Лист1!$E$2:$E$12</c:f>
              <c:numCache>
                <c:formatCode>General</c:formatCode>
                <c:ptCount val="11"/>
                <c:pt idx="0">
                  <c:v>1319.7727272727352</c:v>
                </c:pt>
                <c:pt idx="1">
                  <c:v>1439.1090909090999</c:v>
                </c:pt>
                <c:pt idx="2">
                  <c:v>1558.4454545454646</c:v>
                </c:pt>
                <c:pt idx="3">
                  <c:v>1677.7818181818293</c:v>
                </c:pt>
                <c:pt idx="4">
                  <c:v>1797.118181818194</c:v>
                </c:pt>
                <c:pt idx="5">
                  <c:v>1916.4545454545587</c:v>
                </c:pt>
                <c:pt idx="6">
                  <c:v>2035.7909090909234</c:v>
                </c:pt>
                <c:pt idx="7">
                  <c:v>2155.1272727272881</c:v>
                </c:pt>
                <c:pt idx="8">
                  <c:v>2274.4636363636528</c:v>
                </c:pt>
                <c:pt idx="9">
                  <c:v>2393.8000000000175</c:v>
                </c:pt>
                <c:pt idx="10">
                  <c:v>2513.1363636363822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C0-4670-B108-20F59C10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892128"/>
        <c:axId val="1361890464"/>
      </c:scatterChart>
      <c:valAx>
        <c:axId val="136189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890464"/>
        <c:crosses val="autoZero"/>
        <c:crossBetween val="midCat"/>
      </c:valAx>
      <c:valAx>
        <c:axId val="13618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89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71190</xdr:colOff>
      <xdr:row>12</xdr:row>
      <xdr:rowOff>126436</xdr:rowOff>
    </xdr:from>
    <xdr:to>
      <xdr:col>13</xdr:col>
      <xdr:colOff>296822</xdr:colOff>
      <xdr:row>26</xdr:row>
      <xdr:rowOff>95011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D5D093-928C-4CD3-9D98-D556CB380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582530</xdr:colOff>
      <xdr:row>12</xdr:row>
      <xdr:rowOff>4476</xdr:rowOff>
    </xdr:from>
    <xdr:ext cx="382386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B9CB0D6-B07F-4038-8652-2EF6A9AE1247}"/>
                </a:ext>
              </a:extLst>
            </xdr:cNvPr>
            <xdr:cNvSpPr txBox="1"/>
          </xdr:nvSpPr>
          <xdr:spPr>
            <a:xfrm>
              <a:off x="582530" y="2306462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B9CB0D6-B07F-4038-8652-2EF6A9AE1247}"/>
                </a:ext>
              </a:extLst>
            </xdr:cNvPr>
            <xdr:cNvSpPr txBox="1"/>
          </xdr:nvSpPr>
          <xdr:spPr>
            <a:xfrm>
              <a:off x="582530" y="2306462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627931</xdr:colOff>
      <xdr:row>12</xdr:row>
      <xdr:rowOff>28136</xdr:rowOff>
    </xdr:from>
    <xdr:ext cx="382386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05E12D-5865-4F6A-B798-45422F868904}"/>
                </a:ext>
              </a:extLst>
            </xdr:cNvPr>
            <xdr:cNvSpPr txBox="1"/>
          </xdr:nvSpPr>
          <xdr:spPr>
            <a:xfrm>
              <a:off x="2124222" y="2330122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05E12D-5865-4F6A-B798-45422F868904}"/>
                </a:ext>
              </a:extLst>
            </xdr:cNvPr>
            <xdr:cNvSpPr txBox="1"/>
          </xdr:nvSpPr>
          <xdr:spPr>
            <a:xfrm>
              <a:off x="2124222" y="2330122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392617</xdr:colOff>
      <xdr:row>12</xdr:row>
      <xdr:rowOff>35170</xdr:rowOff>
    </xdr:from>
    <xdr:ext cx="382386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ABB4649-89E8-4A58-AA8E-0D65D777CB3D}"/>
                </a:ext>
              </a:extLst>
            </xdr:cNvPr>
            <xdr:cNvSpPr txBox="1"/>
          </xdr:nvSpPr>
          <xdr:spPr>
            <a:xfrm>
              <a:off x="3442749" y="2337156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21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ABB4649-89E8-4A58-AA8E-0D65D777CB3D}"/>
                </a:ext>
              </a:extLst>
            </xdr:cNvPr>
            <xdr:cNvSpPr txBox="1"/>
          </xdr:nvSpPr>
          <xdr:spPr>
            <a:xfrm>
              <a:off x="3442749" y="2337156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</a:t>
              </a:r>
              <a:r>
                <a:rPr lang="en-US" sz="1100" b="0" i="0">
                  <a:latin typeface="Cambria Math" panose="02040503050406030204" pitchFamily="18" charset="0"/>
                </a:rPr>
                <a:t>𝑥21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514110</xdr:colOff>
      <xdr:row>12</xdr:row>
      <xdr:rowOff>24298</xdr:rowOff>
    </xdr:from>
    <xdr:ext cx="382386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026310-1834-480D-A31C-526F3D47D6DA}"/>
                </a:ext>
              </a:extLst>
            </xdr:cNvPr>
            <xdr:cNvSpPr txBox="1"/>
          </xdr:nvSpPr>
          <xdr:spPr>
            <a:xfrm>
              <a:off x="4612924" y="2326284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026310-1834-480D-A31C-526F3D47D6DA}"/>
                </a:ext>
              </a:extLst>
            </xdr:cNvPr>
            <xdr:cNvSpPr txBox="1"/>
          </xdr:nvSpPr>
          <xdr:spPr>
            <a:xfrm>
              <a:off x="4612924" y="2326284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</a:t>
              </a:r>
              <a:r>
                <a:rPr lang="en-US" sz="1100" b="0" i="0">
                  <a:latin typeface="Cambria Math" panose="02040503050406030204" pitchFamily="18" charset="0"/>
                </a:rPr>
                <a:t>𝑥𝑦</a:t>
              </a:r>
              <a:endParaRPr lang="ru-RU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68190</xdr:colOff>
          <xdr:row>27</xdr:row>
          <xdr:rowOff>41537</xdr:rowOff>
        </xdr:from>
        <xdr:to>
          <xdr:col>12</xdr:col>
          <xdr:colOff>401885</xdr:colOff>
          <xdr:row>35</xdr:row>
          <xdr:rowOff>156089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EE4CE55-1E13-4BF1-8D8B-780AFAC21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oneCellAnchor>
    <xdr:from>
      <xdr:col>4</xdr:col>
      <xdr:colOff>179044</xdr:colOff>
      <xdr:row>12</xdr:row>
      <xdr:rowOff>19183</xdr:rowOff>
    </xdr:from>
    <xdr:ext cx="382386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51A548-6710-4915-BBB2-79B9675F0A41}"/>
                </a:ext>
              </a:extLst>
            </xdr:cNvPr>
            <xdr:cNvSpPr txBox="1"/>
          </xdr:nvSpPr>
          <xdr:spPr>
            <a:xfrm>
              <a:off x="5518372" y="2321169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~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51A548-6710-4915-BBB2-79B9675F0A41}"/>
                </a:ext>
              </a:extLst>
            </xdr:cNvPr>
            <xdr:cNvSpPr txBox="1"/>
          </xdr:nvSpPr>
          <xdr:spPr>
            <a:xfrm>
              <a:off x="5518372" y="2321169"/>
              <a:ext cx="382386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𝑛▒〖</a:t>
              </a:r>
              <a:r>
                <a:rPr lang="en-US" sz="1100" b="0" i="0">
                  <a:latin typeface="Cambria Math" panose="02040503050406030204" pitchFamily="18" charset="0"/>
                </a:rPr>
                <a:t>𝑦~〗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44759</xdr:colOff>
      <xdr:row>12</xdr:row>
      <xdr:rowOff>38366</xdr:rowOff>
    </xdr:from>
    <xdr:ext cx="901611" cy="50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169DF2-55E6-4AB8-8C2C-1CCB5FD63321}"/>
                </a:ext>
              </a:extLst>
            </xdr:cNvPr>
            <xdr:cNvSpPr txBox="1"/>
          </xdr:nvSpPr>
          <xdr:spPr>
            <a:xfrm>
              <a:off x="6049106" y="2340352"/>
              <a:ext cx="901611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e/>
                        </m:eqAr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~)^2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169DF2-55E6-4AB8-8C2C-1CCB5FD63321}"/>
                </a:ext>
              </a:extLst>
            </xdr:cNvPr>
            <xdr:cNvSpPr txBox="1"/>
          </xdr:nvSpPr>
          <xdr:spPr>
            <a:xfrm>
              <a:off x="6049106" y="2340352"/>
              <a:ext cx="901611" cy="50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█(𝑖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1@)^</a:t>
              </a:r>
              <a:r>
                <a:rPr lang="en-US" sz="1100" i="0">
                  <a:latin typeface="Cambria Math" panose="02040503050406030204" pitchFamily="18" charset="0"/>
                </a:rPr>
                <a:t>𝑛▒〖(𝑦-𝑦~)^2〗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C1" zoomScale="130" zoomScaleNormal="130" workbookViewId="0">
      <selection activeCell="G22" sqref="G22"/>
    </sheetView>
  </sheetViews>
  <sheetFormatPr defaultRowHeight="15.05" x14ac:dyDescent="0.3"/>
  <cols>
    <col min="1" max="1" width="20" customWidth="1"/>
    <col min="2" max="2" width="20.77734375" customWidth="1"/>
    <col min="3" max="3" width="14" customWidth="1"/>
    <col min="4" max="4" width="16.5546875" customWidth="1"/>
    <col min="6" max="6" width="14" customWidth="1"/>
    <col min="7" max="7" width="18.6640625" customWidth="1"/>
    <col min="8" max="9" width="15" customWidth="1"/>
    <col min="10" max="10" width="12.88671875" customWidth="1"/>
    <col min="11" max="11" width="12.332031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13</v>
      </c>
      <c r="H1" s="3" t="s">
        <v>6</v>
      </c>
      <c r="I1" s="3" t="s">
        <v>7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4">
        <v>2010</v>
      </c>
      <c r="B2" s="5">
        <v>1316</v>
      </c>
      <c r="C2" s="6">
        <f>A2^2</f>
        <v>4040100</v>
      </c>
      <c r="D2" s="6">
        <f>A2*B2</f>
        <v>2645160</v>
      </c>
      <c r="E2" s="6">
        <f>$B$21*A2+$A$21</f>
        <v>1319.7727272727352</v>
      </c>
      <c r="F2" s="6">
        <f>(E2-B2)^2</f>
        <v>14.233471074440057</v>
      </c>
      <c r="G2" s="6">
        <f>(B2-$E$21)^2</f>
        <v>360545.66115702485</v>
      </c>
      <c r="H2" s="6">
        <f>B2-B$2</f>
        <v>0</v>
      </c>
      <c r="I2" s="6">
        <f>B2-B2</f>
        <v>0</v>
      </c>
      <c r="J2" s="6">
        <f>H2/B$2 *100</f>
        <v>0</v>
      </c>
      <c r="K2" s="6">
        <f>I2/B$2 *100</f>
        <v>0</v>
      </c>
      <c r="L2" s="6">
        <f>B2/B$2*100</f>
        <v>100</v>
      </c>
      <c r="M2" s="6">
        <f>B2/B$2*100</f>
        <v>100</v>
      </c>
    </row>
    <row r="3" spans="1:13" x14ac:dyDescent="0.3">
      <c r="A3" s="4">
        <v>2011</v>
      </c>
      <c r="B3" s="5">
        <v>1400</v>
      </c>
      <c r="C3" s="6">
        <f t="shared" ref="C3:C12" si="0">A3^2</f>
        <v>4044121</v>
      </c>
      <c r="D3" s="6">
        <f t="shared" ref="D3:D12" si="1">A3*B3</f>
        <v>2815400</v>
      </c>
      <c r="E3" s="6">
        <f t="shared" ref="E3:E12" si="2">$B$21*A3+$A$21</f>
        <v>1439.1090909090999</v>
      </c>
      <c r="F3" s="6">
        <f t="shared" ref="F3:F12" si="3">(E3-B3)^2</f>
        <v>1529.5209917362408</v>
      </c>
      <c r="G3" s="6">
        <f>(B3-$E$21)^2</f>
        <v>266725.2975206612</v>
      </c>
      <c r="H3" s="6">
        <f>B3-B$2</f>
        <v>84</v>
      </c>
      <c r="I3" s="6">
        <f>B3-B2</f>
        <v>84</v>
      </c>
      <c r="J3" s="6">
        <f>H3/B$2 *100</f>
        <v>6.3829787234042552</v>
      </c>
      <c r="K3" s="6">
        <f>I3/B2 *100</f>
        <v>6.3829787234042552</v>
      </c>
      <c r="L3" s="6">
        <f>B3/B$2*100</f>
        <v>106.38297872340425</v>
      </c>
      <c r="M3" s="6">
        <f>B3/B2*100</f>
        <v>106.38297872340425</v>
      </c>
    </row>
    <row r="4" spans="1:13" x14ac:dyDescent="0.3">
      <c r="A4" s="4">
        <v>2012</v>
      </c>
      <c r="B4" s="5">
        <v>1609</v>
      </c>
      <c r="C4" s="6">
        <f t="shared" si="0"/>
        <v>4048144</v>
      </c>
      <c r="D4" s="6">
        <f t="shared" si="1"/>
        <v>3237308</v>
      </c>
      <c r="E4" s="6">
        <f t="shared" si="2"/>
        <v>1558.4454545454646</v>
      </c>
      <c r="F4" s="6">
        <f t="shared" si="3"/>
        <v>2555.7620661146861</v>
      </c>
      <c r="G4" s="6">
        <f t="shared" ref="G3:G12" si="4">(B4-$E$21)^2</f>
        <v>94528.297520661188</v>
      </c>
      <c r="H4" s="6">
        <f>B4-B$2</f>
        <v>293</v>
      </c>
      <c r="I4" s="6">
        <f>B4-B3</f>
        <v>209</v>
      </c>
      <c r="J4" s="6">
        <f>H4/B$2 *100</f>
        <v>22.264437689969604</v>
      </c>
      <c r="K4" s="6">
        <f>I4/B3 *100</f>
        <v>14.928571428571431</v>
      </c>
      <c r="L4" s="6">
        <f>B4/B$2*100</f>
        <v>122.2644376899696</v>
      </c>
      <c r="M4" s="6">
        <f>B4/B3*100</f>
        <v>114.92857142857143</v>
      </c>
    </row>
    <row r="5" spans="1:13" x14ac:dyDescent="0.3">
      <c r="A5" s="4">
        <v>2013</v>
      </c>
      <c r="B5" s="5">
        <v>1723</v>
      </c>
      <c r="C5" s="6">
        <f t="shared" si="0"/>
        <v>4052169</v>
      </c>
      <c r="D5" s="6">
        <f t="shared" si="1"/>
        <v>3468399</v>
      </c>
      <c r="E5" s="6">
        <f t="shared" si="2"/>
        <v>1677.7818181818293</v>
      </c>
      <c r="F5" s="6">
        <f t="shared" si="3"/>
        <v>2044.6839669411438</v>
      </c>
      <c r="G5" s="6">
        <f t="shared" si="4"/>
        <v>37424.661157024806</v>
      </c>
      <c r="H5" s="6">
        <f>B5-B$2</f>
        <v>407</v>
      </c>
      <c r="I5" s="6">
        <f>B5-B4</f>
        <v>114</v>
      </c>
      <c r="J5" s="6">
        <f>H5/B$2 *100</f>
        <v>30.927051671732524</v>
      </c>
      <c r="K5" s="6">
        <f>I5/B4 *100</f>
        <v>7.0851460534493471</v>
      </c>
      <c r="L5" s="6">
        <f>B5/B$2*100</f>
        <v>130.92705167173253</v>
      </c>
      <c r="M5" s="6">
        <f>B5/B4*100</f>
        <v>107.08514605344934</v>
      </c>
    </row>
    <row r="6" spans="1:13" x14ac:dyDescent="0.3">
      <c r="A6" s="4">
        <v>2014</v>
      </c>
      <c r="B6" s="5">
        <v>1809</v>
      </c>
      <c r="C6" s="6">
        <f t="shared" si="0"/>
        <v>4056196</v>
      </c>
      <c r="D6" s="6">
        <f t="shared" si="1"/>
        <v>3643326</v>
      </c>
      <c r="E6" s="6">
        <f t="shared" si="2"/>
        <v>1797.118181818194</v>
      </c>
      <c r="F6" s="6">
        <f t="shared" si="3"/>
        <v>141.17760330549589</v>
      </c>
      <c r="G6" s="6">
        <f t="shared" si="4"/>
        <v>11546.479338842984</v>
      </c>
      <c r="H6" s="6">
        <f>B6-B$2</f>
        <v>493</v>
      </c>
      <c r="I6" s="6">
        <f>B6-B5</f>
        <v>86</v>
      </c>
      <c r="J6" s="6">
        <f>H6/B$2 *100</f>
        <v>37.462006079027354</v>
      </c>
      <c r="K6" s="6">
        <f>I6/B5 *100</f>
        <v>4.9912942542077774</v>
      </c>
      <c r="L6" s="6">
        <f>B6/B$2*100</f>
        <v>137.46200607902736</v>
      </c>
      <c r="M6" s="6">
        <f>B6/B5*100</f>
        <v>104.99129425420777</v>
      </c>
    </row>
    <row r="7" spans="1:13" x14ac:dyDescent="0.3">
      <c r="A7" s="4">
        <v>2015</v>
      </c>
      <c r="B7" s="5">
        <v>1909</v>
      </c>
      <c r="C7" s="6">
        <f t="shared" si="0"/>
        <v>4060225</v>
      </c>
      <c r="D7" s="6">
        <f t="shared" si="1"/>
        <v>3846635</v>
      </c>
      <c r="E7" s="6">
        <f t="shared" si="2"/>
        <v>1916.4545454545587</v>
      </c>
      <c r="F7" s="6">
        <f t="shared" si="3"/>
        <v>55.570247934081529</v>
      </c>
      <c r="G7" s="6">
        <f t="shared" si="4"/>
        <v>55.570247933884914</v>
      </c>
      <c r="H7" s="6">
        <f>B7-B$2</f>
        <v>593</v>
      </c>
      <c r="I7" s="6">
        <f>B7-B6</f>
        <v>100</v>
      </c>
      <c r="J7" s="6">
        <f>H7/B$2 *100</f>
        <v>45.060790273556229</v>
      </c>
      <c r="K7" s="6">
        <f>I7/B6 *100</f>
        <v>5.5279159756771694</v>
      </c>
      <c r="L7" s="6">
        <f>B7/B$2*100</f>
        <v>145.06079027355622</v>
      </c>
      <c r="M7" s="6">
        <f>B7/B6*100</f>
        <v>105.52791597567716</v>
      </c>
    </row>
    <row r="8" spans="1:13" x14ac:dyDescent="0.3">
      <c r="A8" s="4">
        <v>2016</v>
      </c>
      <c r="B8" s="5">
        <v>1957</v>
      </c>
      <c r="C8" s="6">
        <f t="shared" si="0"/>
        <v>4064256</v>
      </c>
      <c r="D8" s="6">
        <f t="shared" si="1"/>
        <v>3945312</v>
      </c>
      <c r="E8" s="6">
        <f t="shared" si="2"/>
        <v>2035.7909090909234</v>
      </c>
      <c r="F8" s="6">
        <f t="shared" si="3"/>
        <v>6208.0073553741522</v>
      </c>
      <c r="G8" s="6">
        <f t="shared" si="4"/>
        <v>1643.9338842975174</v>
      </c>
      <c r="H8" s="6">
        <f>B8-B$2</f>
        <v>641</v>
      </c>
      <c r="I8" s="6">
        <f>B8-B7</f>
        <v>48</v>
      </c>
      <c r="J8" s="6">
        <f>H8/B$2 *100</f>
        <v>48.70820668693009</v>
      </c>
      <c r="K8" s="6">
        <f>I8/B7 *100</f>
        <v>2.5144054478784703</v>
      </c>
      <c r="L8" s="6">
        <f>B8/B$2*100</f>
        <v>148.70820668693011</v>
      </c>
      <c r="M8" s="6">
        <f>B8/B7*100</f>
        <v>102.51440544787846</v>
      </c>
    </row>
    <row r="9" spans="1:13" x14ac:dyDescent="0.3">
      <c r="A9" s="4">
        <v>2017</v>
      </c>
      <c r="B9" s="5">
        <v>2112</v>
      </c>
      <c r="C9" s="6">
        <f t="shared" si="0"/>
        <v>4068289</v>
      </c>
      <c r="D9" s="6">
        <f t="shared" si="1"/>
        <v>4259904</v>
      </c>
      <c r="E9" s="6">
        <f t="shared" si="2"/>
        <v>2155.1272727272881</v>
      </c>
      <c r="F9" s="6">
        <f t="shared" si="3"/>
        <v>1859.9616528938857</v>
      </c>
      <c r="G9" s="6">
        <f t="shared" si="4"/>
        <v>38238.024793388417</v>
      </c>
      <c r="H9" s="6">
        <f>B9-B$2</f>
        <v>796</v>
      </c>
      <c r="I9" s="6">
        <f>B9-B8</f>
        <v>155</v>
      </c>
      <c r="J9" s="6">
        <f>H9/B$2 *100</f>
        <v>60.486322188449847</v>
      </c>
      <c r="K9" s="6">
        <f>I9/B8 *100</f>
        <v>7.9202861522738877</v>
      </c>
      <c r="L9" s="6">
        <f>B9/B$2*100</f>
        <v>160.48632218844986</v>
      </c>
      <c r="M9" s="6">
        <f>B9/B8*100</f>
        <v>107.92028615227389</v>
      </c>
    </row>
    <row r="10" spans="1:13" x14ac:dyDescent="0.3">
      <c r="A10" s="4">
        <v>2018</v>
      </c>
      <c r="B10" s="5">
        <v>2319</v>
      </c>
      <c r="C10" s="6">
        <f t="shared" si="0"/>
        <v>4072324</v>
      </c>
      <c r="D10" s="6">
        <f t="shared" si="1"/>
        <v>4679742</v>
      </c>
      <c r="E10" s="6">
        <f t="shared" si="2"/>
        <v>2274.4636363636528</v>
      </c>
      <c r="F10" s="6">
        <f t="shared" si="3"/>
        <v>1983.487685948952</v>
      </c>
      <c r="G10" s="6">
        <f t="shared" si="4"/>
        <v>162042.84297520659</v>
      </c>
      <c r="H10" s="6">
        <f>B10-B$2</f>
        <v>1003</v>
      </c>
      <c r="I10" s="6">
        <f>B10-B9</f>
        <v>207</v>
      </c>
      <c r="J10" s="6">
        <f>H10/B$2 *100</f>
        <v>76.215805471124625</v>
      </c>
      <c r="K10" s="6">
        <f>I10/B9 *100</f>
        <v>9.8011363636363633</v>
      </c>
      <c r="L10" s="6">
        <f>B10/B$2*100</f>
        <v>176.21580547112461</v>
      </c>
      <c r="M10" s="6">
        <f>B10/B9*100</f>
        <v>109.80113636363636</v>
      </c>
    </row>
    <row r="11" spans="1:13" x14ac:dyDescent="0.3">
      <c r="A11" s="4">
        <v>2019</v>
      </c>
      <c r="B11" s="5">
        <v>2384</v>
      </c>
      <c r="C11" s="6">
        <f t="shared" si="0"/>
        <v>4076361</v>
      </c>
      <c r="D11" s="6">
        <f t="shared" si="1"/>
        <v>4813296</v>
      </c>
      <c r="E11" s="6">
        <f t="shared" si="2"/>
        <v>2393.8000000000175</v>
      </c>
      <c r="F11" s="6">
        <f t="shared" si="3"/>
        <v>96.04000000034226</v>
      </c>
      <c r="G11" s="6">
        <f t="shared" si="4"/>
        <v>218598.75206611567</v>
      </c>
      <c r="H11" s="6">
        <f>B11-B$2</f>
        <v>1068</v>
      </c>
      <c r="I11" s="6">
        <f>B11-B10</f>
        <v>65</v>
      </c>
      <c r="J11" s="6">
        <f>H11/B$2 *100</f>
        <v>81.155015197568389</v>
      </c>
      <c r="K11" s="6">
        <f>I11/B10 *100</f>
        <v>2.8029322984044849</v>
      </c>
      <c r="L11" s="6">
        <f>B11/B$2*100</f>
        <v>181.15501519756839</v>
      </c>
      <c r="M11" s="6">
        <f>B11/B10*100</f>
        <v>102.8029322984045</v>
      </c>
    </row>
    <row r="12" spans="1:13" x14ac:dyDescent="0.3">
      <c r="A12" s="4">
        <v>2020</v>
      </c>
      <c r="B12" s="5">
        <v>2543</v>
      </c>
      <c r="C12" s="6">
        <f t="shared" si="0"/>
        <v>4080400</v>
      </c>
      <c r="D12" s="6">
        <f t="shared" si="1"/>
        <v>5136860</v>
      </c>
      <c r="E12" s="6">
        <f t="shared" si="2"/>
        <v>2513.1363636363822</v>
      </c>
      <c r="F12" s="6">
        <f t="shared" si="3"/>
        <v>891.83677685839791</v>
      </c>
      <c r="G12" s="6">
        <f t="shared" si="4"/>
        <v>392559.2066115702</v>
      </c>
      <c r="H12" s="6">
        <f>B12-B$2</f>
        <v>1227</v>
      </c>
      <c r="I12" s="6">
        <f>B12-B11</f>
        <v>159</v>
      </c>
      <c r="J12" s="6">
        <f>H12/B$2 *100</f>
        <v>93.237082066869306</v>
      </c>
      <c r="K12" s="6">
        <f>I12/B11 *100</f>
        <v>6.6694630872483218</v>
      </c>
      <c r="L12" s="6">
        <f>B12/B$2*100</f>
        <v>193.23708206686931</v>
      </c>
      <c r="M12" s="6">
        <f>B12/B11*100</f>
        <v>106.66946308724832</v>
      </c>
    </row>
    <row r="16" spans="1:13" x14ac:dyDescent="0.3">
      <c r="A16">
        <f>SUM(A2:A12)</f>
        <v>22165</v>
      </c>
      <c r="B16">
        <f t="shared" ref="B16:E16" si="5">SUM(B2:B12)</f>
        <v>21081</v>
      </c>
      <c r="C16">
        <f t="shared" si="5"/>
        <v>44662585</v>
      </c>
      <c r="D16">
        <f t="shared" si="5"/>
        <v>42491342</v>
      </c>
      <c r="E16">
        <f t="shared" si="5"/>
        <v>21081.000000000146</v>
      </c>
      <c r="F16">
        <f>SUM(F2:F12)</f>
        <v>17380.281818181822</v>
      </c>
      <c r="G16" s="7">
        <f>SUM(G2:G12)</f>
        <v>1583908.7272727273</v>
      </c>
    </row>
    <row r="17" spans="1:8" x14ac:dyDescent="0.3">
      <c r="A17" s="1" t="s">
        <v>18</v>
      </c>
      <c r="B17" s="1"/>
    </row>
    <row r="18" spans="1:8" x14ac:dyDescent="0.3">
      <c r="A18">
        <f t="array" ref="A18:B18">LINEST(B2:B12,A2:A12)</f>
        <v>119.33636363636364</v>
      </c>
      <c r="B18">
        <v>-238546.31818181818</v>
      </c>
    </row>
    <row r="19" spans="1:8" x14ac:dyDescent="0.3">
      <c r="A19" s="1" t="s">
        <v>19</v>
      </c>
      <c r="B19" s="1"/>
      <c r="C19" s="1"/>
      <c r="D19" s="1"/>
      <c r="E19" s="1"/>
      <c r="F19" s="1"/>
      <c r="G19" s="1"/>
      <c r="H19" s="1"/>
    </row>
    <row r="20" spans="1:8" x14ac:dyDescent="0.3">
      <c r="A20" t="s">
        <v>22</v>
      </c>
      <c r="B20" t="s">
        <v>23</v>
      </c>
      <c r="C20" t="s">
        <v>20</v>
      </c>
      <c r="D20" t="s">
        <v>21</v>
      </c>
      <c r="E20" t="s">
        <v>5</v>
      </c>
      <c r="F20" t="s">
        <v>10</v>
      </c>
      <c r="G20" t="s">
        <v>14</v>
      </c>
      <c r="H20" t="s">
        <v>11</v>
      </c>
    </row>
    <row r="21" spans="1:8" x14ac:dyDescent="0.3">
      <c r="A21">
        <f>(B16-B21*A16)/11</f>
        <v>-238546.31818181818</v>
      </c>
      <c r="B21">
        <f>(A16*B16-11*D16)/(A16^2-11*C16)</f>
        <v>119.33636363636364</v>
      </c>
      <c r="C21">
        <f>SQRT(F16/9)</f>
        <v>43.944765606866362</v>
      </c>
      <c r="D21">
        <f>C21/AVERAGE(B2:B12) *100</f>
        <v>2.2930241529127171</v>
      </c>
      <c r="E21">
        <f>AVERAGE(B2:B12)</f>
        <v>1916.4545454545455</v>
      </c>
      <c r="F21">
        <f>(B12-B2)/10</f>
        <v>122.7</v>
      </c>
      <c r="G21">
        <f>1-(F16/G16)</f>
        <v>0.98902696757779207</v>
      </c>
      <c r="H21">
        <f>PRODUCT(M3:M12)^(1/10)</f>
        <v>106.80929465474185</v>
      </c>
    </row>
    <row r="23" spans="1:8" x14ac:dyDescent="0.3">
      <c r="A23">
        <f t="array" ref="A23:B23">LINEST(B2:B12,A2:A12)</f>
        <v>119.33636363636364</v>
      </c>
      <c r="B23">
        <v>-238546.31818181818</v>
      </c>
    </row>
    <row r="24" spans="1:8" x14ac:dyDescent="0.3">
      <c r="A24" s="1" t="s">
        <v>15</v>
      </c>
      <c r="B24" s="1"/>
      <c r="C24" s="1"/>
      <c r="D24" s="2" t="s">
        <v>16</v>
      </c>
      <c r="E24" s="2"/>
      <c r="F24" s="2" t="s">
        <v>17</v>
      </c>
    </row>
    <row r="25" spans="1:8" x14ac:dyDescent="0.3">
      <c r="A25">
        <v>2021</v>
      </c>
      <c r="D25">
        <f>E25-C21</f>
        <v>2588.5279616658804</v>
      </c>
      <c r="E25">
        <f t="shared" ref="E25:E26" si="6">$B$21*A25+$A$21</f>
        <v>2632.4727272727469</v>
      </c>
      <c r="F25">
        <f>E25+C21</f>
        <v>2676.4174928796133</v>
      </c>
    </row>
    <row r="26" spans="1:8" x14ac:dyDescent="0.3">
      <c r="A26">
        <v>2022</v>
      </c>
      <c r="D26">
        <f>E26-C22</f>
        <v>2751.8090909091115</v>
      </c>
      <c r="E26">
        <f t="shared" si="6"/>
        <v>2751.8090909091115</v>
      </c>
      <c r="F26">
        <f>E26+C22</f>
        <v>2751.8090909091115</v>
      </c>
    </row>
  </sheetData>
  <mergeCells count="3">
    <mergeCell ref="A24:C24"/>
    <mergeCell ref="A17:B17"/>
    <mergeCell ref="A19:H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autoPict="0" r:id="rId4">
            <anchor moveWithCells="1" sizeWithCells="1">
              <from>
                <xdr:col>8</xdr:col>
                <xdr:colOff>66502</xdr:colOff>
                <xdr:row>27</xdr:row>
                <xdr:rowOff>41564</xdr:rowOff>
              </from>
              <to>
                <xdr:col>12</xdr:col>
                <xdr:colOff>399011</xdr:colOff>
                <xdr:row>35</xdr:row>
                <xdr:rowOff>157942</xdr:rowOff>
              </to>
            </anchor>
          </objectPr>
        </oleObject>
      </mc:Choice>
      <mc:Fallback>
        <oleObject progId="Equation.3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Панчешников</dc:creator>
  <cp:lastModifiedBy>Даниил Панчешников</cp:lastModifiedBy>
  <dcterms:created xsi:type="dcterms:W3CDTF">2015-06-05T18:19:34Z</dcterms:created>
  <dcterms:modified xsi:type="dcterms:W3CDTF">2022-11-05T07:53:53Z</dcterms:modified>
</cp:coreProperties>
</file>