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nz\Desktop\Aulas 2023\Projeções\"/>
    </mc:Choice>
  </mc:AlternateContent>
  <xr:revisionPtr revIDLastSave="0" documentId="8_{B03BE890-8105-4B99-B225-B0B4F3671A48}" xr6:coauthVersionLast="47" xr6:coauthVersionMax="47" xr10:uidLastSave="{00000000-0000-0000-0000-000000000000}"/>
  <bookViews>
    <workbookView xWindow="-110" yWindow="-110" windowWidth="19420" windowHeight="10300" tabRatio="696" xr2:uid="{00000000-000D-0000-FFFF-FFFF00000000}"/>
  </bookViews>
  <sheets>
    <sheet name="1ª Alternativa" sheetId="24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44" l="1"/>
  <c r="K15" i="244"/>
  <c r="M322" i="244"/>
  <c r="M323" i="244"/>
  <c r="M324" i="244"/>
  <c r="R22" i="244"/>
  <c r="R23" i="244"/>
  <c r="R24" i="244"/>
  <c r="P22" i="244"/>
  <c r="P23" i="244"/>
  <c r="P24" i="244"/>
  <c r="H21" i="244"/>
  <c r="H22" i="244"/>
  <c r="H23" i="244"/>
  <c r="H24" i="244"/>
  <c r="F22" i="244"/>
  <c r="F23" i="244"/>
  <c r="F24" i="244"/>
  <c r="C306" i="244"/>
  <c r="C307" i="244"/>
  <c r="C308" i="244"/>
  <c r="C309" i="244"/>
  <c r="C310" i="244"/>
  <c r="C311" i="244"/>
  <c r="C312" i="244"/>
  <c r="C313" i="244"/>
  <c r="C314" i="244"/>
  <c r="C315" i="244"/>
  <c r="C316" i="244"/>
  <c r="C317" i="244"/>
  <c r="C318" i="244"/>
  <c r="C319" i="244"/>
  <c r="C320" i="244"/>
  <c r="C321" i="244"/>
  <c r="C322" i="244"/>
  <c r="C323" i="244"/>
  <c r="C324" i="244"/>
  <c r="C305" i="244"/>
  <c r="M306" i="244"/>
  <c r="M307" i="244"/>
  <c r="M308" i="244"/>
  <c r="M309" i="244"/>
  <c r="M310" i="244"/>
  <c r="M311" i="244"/>
  <c r="M312" i="244"/>
  <c r="M313" i="244"/>
  <c r="M314" i="244"/>
  <c r="M315" i="244"/>
  <c r="M316" i="244"/>
  <c r="M317" i="244"/>
  <c r="M318" i="244"/>
  <c r="M319" i="244"/>
  <c r="M320" i="244"/>
  <c r="M321" i="244"/>
  <c r="M305" i="244"/>
  <c r="M276" i="244"/>
  <c r="M277" i="244"/>
  <c r="M278" i="244"/>
  <c r="M279" i="244"/>
  <c r="M280" i="244"/>
  <c r="M281" i="244"/>
  <c r="M282" i="244"/>
  <c r="M283" i="244"/>
  <c r="M284" i="244"/>
  <c r="M285" i="244"/>
  <c r="M286" i="244"/>
  <c r="M287" i="244"/>
  <c r="M288" i="244"/>
  <c r="M289" i="244"/>
  <c r="M290" i="244"/>
  <c r="M291" i="244"/>
  <c r="M292" i="244"/>
  <c r="M293" i="244"/>
  <c r="M294" i="244"/>
  <c r="M275" i="244"/>
  <c r="C276" i="244"/>
  <c r="C277" i="244"/>
  <c r="C278" i="244"/>
  <c r="C279" i="244"/>
  <c r="C280" i="244"/>
  <c r="C281" i="244"/>
  <c r="C282" i="244"/>
  <c r="C283" i="244"/>
  <c r="C284" i="244"/>
  <c r="C285" i="244"/>
  <c r="C286" i="244"/>
  <c r="C287" i="244"/>
  <c r="C288" i="244"/>
  <c r="C289" i="244"/>
  <c r="C290" i="244"/>
  <c r="C291" i="244"/>
  <c r="C292" i="244"/>
  <c r="C293" i="244"/>
  <c r="C294" i="244"/>
  <c r="C275" i="244"/>
  <c r="C246" i="244"/>
  <c r="C247" i="244"/>
  <c r="C248" i="244"/>
  <c r="C249" i="244"/>
  <c r="C250" i="244"/>
  <c r="C251" i="244"/>
  <c r="C252" i="244"/>
  <c r="C253" i="244"/>
  <c r="C254" i="244"/>
  <c r="C255" i="244"/>
  <c r="C256" i="244"/>
  <c r="C257" i="244"/>
  <c r="C258" i="244"/>
  <c r="C259" i="244"/>
  <c r="C260" i="244"/>
  <c r="C261" i="244"/>
  <c r="C262" i="244"/>
  <c r="C263" i="244"/>
  <c r="C264" i="244"/>
  <c r="C245" i="244"/>
  <c r="M246" i="244"/>
  <c r="M247" i="244"/>
  <c r="M248" i="244"/>
  <c r="M249" i="244"/>
  <c r="M250" i="244"/>
  <c r="M251" i="244"/>
  <c r="M252" i="244"/>
  <c r="M253" i="244"/>
  <c r="M254" i="244"/>
  <c r="M255" i="244"/>
  <c r="M256" i="244"/>
  <c r="M257" i="244"/>
  <c r="M258" i="244"/>
  <c r="M259" i="244"/>
  <c r="M260" i="244"/>
  <c r="M261" i="244"/>
  <c r="M262" i="244"/>
  <c r="M263" i="244"/>
  <c r="M264" i="244"/>
  <c r="M245" i="244"/>
  <c r="M216" i="244"/>
  <c r="M217" i="244"/>
  <c r="M218" i="244"/>
  <c r="M219" i="244"/>
  <c r="M220" i="244"/>
  <c r="M221" i="244"/>
  <c r="M222" i="244"/>
  <c r="M223" i="244"/>
  <c r="M224" i="244"/>
  <c r="M225" i="244"/>
  <c r="M226" i="244"/>
  <c r="M227" i="244"/>
  <c r="M228" i="244"/>
  <c r="M229" i="244"/>
  <c r="M230" i="244"/>
  <c r="M231" i="244"/>
  <c r="M232" i="244"/>
  <c r="M233" i="244"/>
  <c r="M234" i="244"/>
  <c r="M215" i="244"/>
  <c r="C216" i="244"/>
  <c r="C217" i="244"/>
  <c r="C218" i="244"/>
  <c r="C219" i="244"/>
  <c r="C220" i="244"/>
  <c r="C221" i="244"/>
  <c r="C222" i="244"/>
  <c r="C223" i="244"/>
  <c r="C224" i="244"/>
  <c r="C225" i="244"/>
  <c r="C226" i="244"/>
  <c r="C227" i="244"/>
  <c r="C228" i="244"/>
  <c r="C229" i="244"/>
  <c r="C230" i="244"/>
  <c r="C231" i="244"/>
  <c r="C232" i="244"/>
  <c r="C233" i="244"/>
  <c r="C234" i="244"/>
  <c r="C215" i="244"/>
  <c r="C186" i="244"/>
  <c r="C187" i="244"/>
  <c r="C188" i="244"/>
  <c r="C189" i="244"/>
  <c r="C190" i="244"/>
  <c r="C191" i="244"/>
  <c r="C192" i="244"/>
  <c r="C193" i="244"/>
  <c r="C194" i="244"/>
  <c r="C195" i="244"/>
  <c r="C196" i="244"/>
  <c r="C197" i="244"/>
  <c r="C198" i="244"/>
  <c r="C199" i="244"/>
  <c r="C200" i="244"/>
  <c r="C201" i="244"/>
  <c r="C202" i="244"/>
  <c r="C203" i="244"/>
  <c r="C204" i="244"/>
  <c r="C185" i="244"/>
  <c r="M186" i="244"/>
  <c r="M187" i="244"/>
  <c r="M188" i="244"/>
  <c r="M189" i="244"/>
  <c r="M190" i="244"/>
  <c r="M191" i="244"/>
  <c r="M192" i="244"/>
  <c r="M193" i="244"/>
  <c r="M194" i="244"/>
  <c r="M195" i="244"/>
  <c r="M196" i="244"/>
  <c r="M197" i="244"/>
  <c r="M198" i="244"/>
  <c r="M199" i="244"/>
  <c r="M200" i="244"/>
  <c r="M201" i="244"/>
  <c r="M202" i="244"/>
  <c r="M203" i="244"/>
  <c r="M204" i="244"/>
  <c r="M185" i="244"/>
  <c r="M156" i="244"/>
  <c r="M157" i="244"/>
  <c r="M158" i="244"/>
  <c r="M159" i="244"/>
  <c r="M160" i="244"/>
  <c r="M161" i="244"/>
  <c r="M162" i="244"/>
  <c r="M163" i="244"/>
  <c r="M164" i="244"/>
  <c r="M165" i="244"/>
  <c r="M166" i="244"/>
  <c r="M167" i="244"/>
  <c r="M168" i="244"/>
  <c r="M169" i="244"/>
  <c r="M170" i="244"/>
  <c r="M171" i="244"/>
  <c r="M172" i="244"/>
  <c r="M173" i="244"/>
  <c r="M174" i="244"/>
  <c r="M155" i="244"/>
  <c r="C156" i="244"/>
  <c r="C157" i="244"/>
  <c r="C158" i="244"/>
  <c r="C159" i="244"/>
  <c r="C160" i="244"/>
  <c r="C161" i="244"/>
  <c r="C162" i="244"/>
  <c r="C163" i="244"/>
  <c r="C164" i="244"/>
  <c r="C165" i="244"/>
  <c r="C166" i="244"/>
  <c r="C167" i="244"/>
  <c r="C168" i="244"/>
  <c r="C169" i="244"/>
  <c r="C170" i="244"/>
  <c r="C171" i="244"/>
  <c r="C172" i="244"/>
  <c r="C173" i="244"/>
  <c r="C174" i="244"/>
  <c r="C155" i="244"/>
  <c r="M126" i="244"/>
  <c r="M127" i="244"/>
  <c r="M128" i="244"/>
  <c r="M129" i="244"/>
  <c r="M130" i="244"/>
  <c r="M131" i="244"/>
  <c r="M132" i="244"/>
  <c r="M133" i="244"/>
  <c r="M134" i="244"/>
  <c r="M135" i="244"/>
  <c r="M136" i="244"/>
  <c r="M137" i="244"/>
  <c r="M138" i="244"/>
  <c r="M139" i="244"/>
  <c r="M140" i="244"/>
  <c r="M141" i="244"/>
  <c r="M142" i="244"/>
  <c r="M143" i="244"/>
  <c r="M144" i="244"/>
  <c r="M125" i="244"/>
  <c r="C126" i="244"/>
  <c r="C127" i="244"/>
  <c r="C128" i="244"/>
  <c r="C129" i="244"/>
  <c r="C130" i="244"/>
  <c r="C131" i="244"/>
  <c r="C132" i="244"/>
  <c r="C133" i="244"/>
  <c r="C134" i="244"/>
  <c r="C135" i="244"/>
  <c r="C136" i="244"/>
  <c r="C137" i="244"/>
  <c r="C138" i="244"/>
  <c r="C139" i="244"/>
  <c r="C140" i="244"/>
  <c r="C141" i="244"/>
  <c r="C142" i="244"/>
  <c r="C143" i="244"/>
  <c r="C144" i="244"/>
  <c r="C125" i="244"/>
  <c r="M96" i="244"/>
  <c r="M97" i="244"/>
  <c r="M98" i="244"/>
  <c r="M99" i="244"/>
  <c r="M100" i="244"/>
  <c r="M101" i="244"/>
  <c r="M102" i="244"/>
  <c r="M103" i="244"/>
  <c r="M104" i="244"/>
  <c r="M105" i="244"/>
  <c r="M106" i="244"/>
  <c r="M107" i="244"/>
  <c r="M108" i="244"/>
  <c r="M109" i="244"/>
  <c r="M110" i="244"/>
  <c r="M111" i="244"/>
  <c r="M112" i="244"/>
  <c r="M113" i="244"/>
  <c r="M114" i="244"/>
  <c r="M95" i="244"/>
  <c r="C96" i="244"/>
  <c r="C97" i="244"/>
  <c r="C98" i="244"/>
  <c r="C99" i="244"/>
  <c r="C100" i="244"/>
  <c r="C101" i="244"/>
  <c r="C102" i="244"/>
  <c r="C103" i="244"/>
  <c r="C104" i="244"/>
  <c r="C105" i="244"/>
  <c r="C106" i="244"/>
  <c r="C107" i="244"/>
  <c r="C108" i="244"/>
  <c r="C109" i="244"/>
  <c r="C110" i="244"/>
  <c r="C111" i="244"/>
  <c r="C112" i="244"/>
  <c r="C113" i="244"/>
  <c r="C114" i="244"/>
  <c r="C95" i="244"/>
  <c r="M66" i="244"/>
  <c r="M67" i="244"/>
  <c r="M68" i="244"/>
  <c r="M69" i="244"/>
  <c r="M70" i="244"/>
  <c r="M71" i="244"/>
  <c r="M72" i="244"/>
  <c r="M73" i="244"/>
  <c r="M74" i="244"/>
  <c r="M75" i="244"/>
  <c r="M76" i="244"/>
  <c r="M77" i="244"/>
  <c r="M78" i="244"/>
  <c r="M79" i="244"/>
  <c r="M80" i="244"/>
  <c r="M81" i="244"/>
  <c r="M82" i="244"/>
  <c r="M83" i="244"/>
  <c r="M84" i="244"/>
  <c r="M65" i="244"/>
  <c r="C66" i="244"/>
  <c r="C67" i="244"/>
  <c r="C68" i="244"/>
  <c r="C69" i="244"/>
  <c r="C70" i="244"/>
  <c r="C71" i="244"/>
  <c r="C72" i="244"/>
  <c r="C73" i="244"/>
  <c r="C74" i="244"/>
  <c r="C75" i="244"/>
  <c r="C76" i="244"/>
  <c r="C77" i="244"/>
  <c r="C78" i="244"/>
  <c r="C79" i="244"/>
  <c r="C80" i="244"/>
  <c r="C81" i="244"/>
  <c r="C82" i="244"/>
  <c r="C83" i="244"/>
  <c r="C84" i="244"/>
  <c r="C65" i="244"/>
  <c r="M36" i="244"/>
  <c r="M37" i="244"/>
  <c r="M38" i="244"/>
  <c r="M39" i="244"/>
  <c r="M40" i="244"/>
  <c r="M41" i="244"/>
  <c r="M42" i="244"/>
  <c r="M43" i="244"/>
  <c r="M44" i="244"/>
  <c r="M45" i="244"/>
  <c r="M46" i="244"/>
  <c r="M47" i="244"/>
  <c r="M48" i="244"/>
  <c r="M49" i="244"/>
  <c r="M50" i="244"/>
  <c r="M51" i="244"/>
  <c r="M52" i="244"/>
  <c r="M53" i="244"/>
  <c r="M54" i="244"/>
  <c r="M35" i="244"/>
  <c r="C36" i="244"/>
  <c r="C37" i="244"/>
  <c r="C38" i="244"/>
  <c r="C39" i="244"/>
  <c r="C40" i="244"/>
  <c r="C41" i="244"/>
  <c r="C42" i="244"/>
  <c r="C43" i="244"/>
  <c r="C44" i="244"/>
  <c r="C45" i="244"/>
  <c r="C46" i="244"/>
  <c r="C47" i="244"/>
  <c r="C48" i="244"/>
  <c r="C49" i="244"/>
  <c r="C50" i="244"/>
  <c r="C51" i="244"/>
  <c r="C52" i="244"/>
  <c r="C53" i="244"/>
  <c r="C54" i="244"/>
  <c r="C35" i="244"/>
  <c r="M6" i="244"/>
  <c r="M7" i="244"/>
  <c r="M8" i="244"/>
  <c r="M9" i="244"/>
  <c r="M10" i="244"/>
  <c r="M11" i="244"/>
  <c r="M12" i="244"/>
  <c r="M13" i="244"/>
  <c r="M14" i="244"/>
  <c r="M15" i="244"/>
  <c r="M16" i="244"/>
  <c r="M17" i="244"/>
  <c r="M18" i="244"/>
  <c r="M19" i="244"/>
  <c r="M20" i="244"/>
  <c r="M21" i="244"/>
  <c r="M22" i="244"/>
  <c r="M23" i="244"/>
  <c r="M24" i="244"/>
  <c r="M5" i="244"/>
  <c r="L304" i="244"/>
  <c r="B304" i="244"/>
  <c r="G58" i="244"/>
  <c r="G88" i="244" s="1"/>
  <c r="G56" i="244"/>
  <c r="G86" i="244" s="1"/>
  <c r="G116" i="244" s="1"/>
  <c r="G146" i="244" s="1"/>
  <c r="G176" i="244" s="1"/>
  <c r="G206" i="244" s="1"/>
  <c r="G236" i="244" s="1"/>
  <c r="G266" i="244" s="1"/>
  <c r="G296" i="244" s="1"/>
  <c r="Q58" i="244"/>
  <c r="Q88" i="244" s="1"/>
  <c r="Q56" i="244"/>
  <c r="C4" i="244"/>
  <c r="M4" i="244" s="1"/>
  <c r="D4" i="244"/>
  <c r="N4" i="244" s="1"/>
  <c r="G30" i="244"/>
  <c r="G31" i="244"/>
  <c r="Q30" i="244"/>
  <c r="Q31" i="244" s="1"/>
  <c r="L54" i="244" s="1"/>
  <c r="O54" i="244" s="1"/>
  <c r="AK10" i="244"/>
  <c r="AL10" i="244"/>
  <c r="AX10" i="244"/>
  <c r="AY10" i="244"/>
  <c r="AK11" i="244"/>
  <c r="AL11" i="244"/>
  <c r="AX11" i="244"/>
  <c r="AY11" i="244"/>
  <c r="AK12" i="244"/>
  <c r="AL12" i="244"/>
  <c r="AX12" i="244"/>
  <c r="AY12" i="244"/>
  <c r="AK13" i="244"/>
  <c r="AL13" i="244"/>
  <c r="AX13" i="244"/>
  <c r="AY13" i="244"/>
  <c r="AK14" i="244"/>
  <c r="AL14" i="244"/>
  <c r="AX14" i="244"/>
  <c r="AY14" i="244"/>
  <c r="AK15" i="244"/>
  <c r="AL15" i="244"/>
  <c r="AX15" i="244"/>
  <c r="AY15" i="244"/>
  <c r="AK16" i="244"/>
  <c r="AL16" i="244"/>
  <c r="AX16" i="244"/>
  <c r="AY16" i="244"/>
  <c r="AK17" i="244"/>
  <c r="AL17" i="244"/>
  <c r="AX17" i="244"/>
  <c r="AY17" i="244"/>
  <c r="AK18" i="244"/>
  <c r="AL18" i="244"/>
  <c r="AX18" i="244"/>
  <c r="AY18" i="244"/>
  <c r="AK19" i="244"/>
  <c r="AL19" i="244"/>
  <c r="AX19" i="244"/>
  <c r="AY19" i="244"/>
  <c r="AK20" i="244"/>
  <c r="AL20" i="244"/>
  <c r="AX20" i="244"/>
  <c r="AY20" i="244"/>
  <c r="AK21" i="244"/>
  <c r="AL21" i="244"/>
  <c r="AX21" i="244"/>
  <c r="AY21" i="244"/>
  <c r="AK25" i="244"/>
  <c r="AL25" i="244"/>
  <c r="AX25" i="244"/>
  <c r="AY25" i="244"/>
  <c r="AK26" i="244"/>
  <c r="AL26" i="244"/>
  <c r="AX26" i="244"/>
  <c r="AY26" i="244"/>
  <c r="AK27" i="244"/>
  <c r="AL27" i="244"/>
  <c r="AX27" i="244"/>
  <c r="AY27" i="244"/>
  <c r="AK28" i="244"/>
  <c r="AL28" i="244"/>
  <c r="AX28" i="244"/>
  <c r="AY28" i="244"/>
  <c r="AK29" i="244"/>
  <c r="AL29" i="244"/>
  <c r="AX29" i="244"/>
  <c r="AY29" i="244"/>
  <c r="B34" i="244"/>
  <c r="L34" i="244"/>
  <c r="V57" i="244"/>
  <c r="W57" i="244"/>
  <c r="X57" i="244"/>
  <c r="Y57" i="244"/>
  <c r="Z57" i="244"/>
  <c r="B64" i="244"/>
  <c r="L64" i="244"/>
  <c r="B94" i="244"/>
  <c r="L94" i="244"/>
  <c r="B124" i="244"/>
  <c r="L124" i="244"/>
  <c r="B154" i="244"/>
  <c r="L154" i="244"/>
  <c r="B184" i="244"/>
  <c r="L184" i="244"/>
  <c r="B214" i="244"/>
  <c r="L214" i="244"/>
  <c r="B244" i="244"/>
  <c r="L244" i="244"/>
  <c r="B274" i="244"/>
  <c r="L274" i="244"/>
  <c r="H6" i="244"/>
  <c r="R6" i="244"/>
  <c r="P6" i="244"/>
  <c r="F6" i="244"/>
  <c r="R7" i="244"/>
  <c r="H7" i="244"/>
  <c r="H8" i="244"/>
  <c r="R8" i="244"/>
  <c r="F7" i="244"/>
  <c r="P7" i="244"/>
  <c r="F8" i="244"/>
  <c r="H9" i="244"/>
  <c r="P8" i="244"/>
  <c r="R9" i="244"/>
  <c r="H10" i="244"/>
  <c r="P9" i="244"/>
  <c r="R10" i="244"/>
  <c r="F9" i="244"/>
  <c r="F10" i="244"/>
  <c r="P10" i="244"/>
  <c r="R11" i="244"/>
  <c r="H11" i="244"/>
  <c r="P11" i="244"/>
  <c r="F11" i="244"/>
  <c r="H12" i="244"/>
  <c r="R12" i="244"/>
  <c r="F12" i="244"/>
  <c r="R13" i="244"/>
  <c r="H13" i="244"/>
  <c r="P12" i="244"/>
  <c r="F13" i="244"/>
  <c r="H14" i="244"/>
  <c r="R14" i="244"/>
  <c r="P13" i="244"/>
  <c r="P14" i="244"/>
  <c r="R15" i="244"/>
  <c r="F14" i="244"/>
  <c r="H15" i="244"/>
  <c r="P15" i="244"/>
  <c r="H16" i="244"/>
  <c r="F15" i="244"/>
  <c r="R16" i="244"/>
  <c r="P16" i="244"/>
  <c r="H17" i="244"/>
  <c r="F16" i="244"/>
  <c r="R17" i="244"/>
  <c r="F17" i="244"/>
  <c r="H18" i="244"/>
  <c r="R18" i="244"/>
  <c r="P17" i="244"/>
  <c r="R19" i="244"/>
  <c r="F18" i="244"/>
  <c r="P18" i="244"/>
  <c r="H19" i="244"/>
  <c r="B49" i="244" s="1"/>
  <c r="F19" i="244"/>
  <c r="H20" i="244"/>
  <c r="R21" i="244"/>
  <c r="P19" i="244"/>
  <c r="R20" i="244"/>
  <c r="P20" i="244"/>
  <c r="F20" i="244"/>
  <c r="F21" i="244"/>
  <c r="P21" i="244"/>
  <c r="R54" i="244" l="1"/>
  <c r="S54" i="244" s="1"/>
  <c r="T54" i="244" s="1"/>
  <c r="L53" i="244"/>
  <c r="O53" i="244" s="1"/>
  <c r="P53" i="244" s="1"/>
  <c r="Q53" i="244" s="1"/>
  <c r="V76" i="244" s="1"/>
  <c r="L52" i="244"/>
  <c r="O52" i="244" s="1"/>
  <c r="L36" i="244"/>
  <c r="O36" i="244" s="1"/>
  <c r="B74" i="244"/>
  <c r="E74" i="244" s="1"/>
  <c r="B54" i="244"/>
  <c r="E54" i="244" s="1"/>
  <c r="B53" i="244"/>
  <c r="E53" i="244" s="1"/>
  <c r="B52" i="244"/>
  <c r="E52" i="244" s="1"/>
  <c r="B112" i="244"/>
  <c r="E112" i="244" s="1"/>
  <c r="G60" i="244"/>
  <c r="G61" i="244" s="1"/>
  <c r="B84" i="244" s="1"/>
  <c r="E84" i="244" s="1"/>
  <c r="P54" i="244"/>
  <c r="Q54" i="244" s="1"/>
  <c r="V77" i="244" s="1"/>
  <c r="B81" i="244"/>
  <c r="E81" i="244" s="1"/>
  <c r="L40" i="244"/>
  <c r="O40" i="244" s="1"/>
  <c r="L38" i="244"/>
  <c r="O38" i="244" s="1"/>
  <c r="L45" i="244"/>
  <c r="O45" i="244" s="1"/>
  <c r="L51" i="244"/>
  <c r="O51" i="244" s="1"/>
  <c r="L50" i="244"/>
  <c r="O50" i="244" s="1"/>
  <c r="P50" i="244" s="1"/>
  <c r="Q50" i="244" s="1"/>
  <c r="V73" i="244" s="1"/>
  <c r="L48" i="244"/>
  <c r="O48" i="244" s="1"/>
  <c r="L43" i="244"/>
  <c r="O43" i="244" s="1"/>
  <c r="L46" i="244"/>
  <c r="O46" i="244" s="1"/>
  <c r="L41" i="244"/>
  <c r="O41" i="244" s="1"/>
  <c r="P40" i="244" s="1"/>
  <c r="Q40" i="244" s="1"/>
  <c r="V63" i="244" s="1"/>
  <c r="B42" i="244"/>
  <c r="E42" i="244" s="1"/>
  <c r="B66" i="244"/>
  <c r="E66" i="244" s="1"/>
  <c r="F65" i="244" s="1"/>
  <c r="G65" i="244" s="1"/>
  <c r="B72" i="244"/>
  <c r="E72" i="244" s="1"/>
  <c r="B70" i="244"/>
  <c r="E70" i="244" s="1"/>
  <c r="B39" i="244"/>
  <c r="E39" i="244" s="1"/>
  <c r="B44" i="244"/>
  <c r="E44" i="244" s="1"/>
  <c r="L47" i="244"/>
  <c r="O47" i="244" s="1"/>
  <c r="P46" i="244" s="1"/>
  <c r="Q46" i="244" s="1"/>
  <c r="V69" i="244" s="1"/>
  <c r="B43" i="244"/>
  <c r="E43" i="244" s="1"/>
  <c r="H42" i="244" s="1"/>
  <c r="B73" i="244"/>
  <c r="E73" i="244" s="1"/>
  <c r="H73" i="244" s="1"/>
  <c r="B46" i="244"/>
  <c r="E46" i="244" s="1"/>
  <c r="B75" i="244"/>
  <c r="E75" i="244" s="1"/>
  <c r="L42" i="244"/>
  <c r="O42" i="244" s="1"/>
  <c r="B68" i="244"/>
  <c r="E68" i="244" s="1"/>
  <c r="L44" i="244"/>
  <c r="O44" i="244" s="1"/>
  <c r="B71" i="244"/>
  <c r="E71" i="244" s="1"/>
  <c r="H71" i="244" s="1"/>
  <c r="B40" i="244"/>
  <c r="E40" i="244" s="1"/>
  <c r="B50" i="244"/>
  <c r="E50" i="244" s="1"/>
  <c r="L49" i="244"/>
  <c r="O49" i="244" s="1"/>
  <c r="B41" i="244"/>
  <c r="E41" i="244" s="1"/>
  <c r="B45" i="244"/>
  <c r="E45" i="244" s="1"/>
  <c r="B78" i="244"/>
  <c r="E78" i="244" s="1"/>
  <c r="B48" i="244"/>
  <c r="E48" i="244" s="1"/>
  <c r="E49" i="244"/>
  <c r="B79" i="244"/>
  <c r="E79" i="244" s="1"/>
  <c r="F73" i="244"/>
  <c r="G73" i="244" s="1"/>
  <c r="L39" i="244"/>
  <c r="O39" i="244" s="1"/>
  <c r="B51" i="244"/>
  <c r="E51" i="244" s="1"/>
  <c r="H51" i="244" s="1"/>
  <c r="B47" i="244"/>
  <c r="E47" i="244" s="1"/>
  <c r="B77" i="244"/>
  <c r="E77" i="244" s="1"/>
  <c r="P35" i="244"/>
  <c r="Q35" i="244" s="1"/>
  <c r="V58" i="244" s="1"/>
  <c r="R35" i="244"/>
  <c r="L37" i="244"/>
  <c r="O37" i="244" s="1"/>
  <c r="G118" i="244"/>
  <c r="G90" i="244"/>
  <c r="G91" i="244" s="1"/>
  <c r="B108" i="244" s="1"/>
  <c r="E108" i="244" s="1"/>
  <c r="B38" i="244"/>
  <c r="E38" i="244" s="1"/>
  <c r="B36" i="244"/>
  <c r="E36" i="244" s="1"/>
  <c r="B37" i="244"/>
  <c r="E37" i="244" s="1"/>
  <c r="Q118" i="244"/>
  <c r="Q86" i="244"/>
  <c r="Q116" i="244" s="1"/>
  <c r="Q146" i="244" s="1"/>
  <c r="Q176" i="244" s="1"/>
  <c r="Q206" i="244" s="1"/>
  <c r="Q236" i="244" s="1"/>
  <c r="Q266" i="244" s="1"/>
  <c r="Q296" i="244" s="1"/>
  <c r="Q60" i="244"/>
  <c r="Q61" i="244" s="1"/>
  <c r="L82" i="244" s="1"/>
  <c r="O82" i="244" s="1"/>
  <c r="B83" i="244" l="1"/>
  <c r="E83" i="244" s="1"/>
  <c r="F83" i="244" s="1"/>
  <c r="G83" i="244" s="1"/>
  <c r="W53" i="244" s="1"/>
  <c r="F69" i="244"/>
  <c r="G69" i="244" s="1"/>
  <c r="AA14" i="244" s="1"/>
  <c r="H84" i="244"/>
  <c r="I84" i="244" s="1"/>
  <c r="J84" i="244" s="1"/>
  <c r="F84" i="244"/>
  <c r="G84" i="244" s="1"/>
  <c r="W54" i="244" s="1"/>
  <c r="F74" i="244"/>
  <c r="G74" i="244" s="1"/>
  <c r="W44" i="244" s="1"/>
  <c r="P51" i="244"/>
  <c r="Q51" i="244" s="1"/>
  <c r="V74" i="244" s="1"/>
  <c r="R51" i="244"/>
  <c r="B113" i="244"/>
  <c r="E113" i="244" s="1"/>
  <c r="H112" i="244"/>
  <c r="H52" i="244"/>
  <c r="B114" i="244"/>
  <c r="E114" i="244" s="1"/>
  <c r="F52" i="244"/>
  <c r="G52" i="244" s="1"/>
  <c r="V52" i="244" s="1"/>
  <c r="H53" i="244"/>
  <c r="B76" i="244"/>
  <c r="E76" i="244" s="1"/>
  <c r="B82" i="244"/>
  <c r="E82" i="244" s="1"/>
  <c r="H81" i="244" s="1"/>
  <c r="R52" i="244"/>
  <c r="S52" i="244" s="1"/>
  <c r="L80" i="244"/>
  <c r="O80" i="244" s="1"/>
  <c r="L84" i="244"/>
  <c r="O84" i="244" s="1"/>
  <c r="L83" i="244"/>
  <c r="O83" i="244" s="1"/>
  <c r="B67" i="244"/>
  <c r="E67" i="244" s="1"/>
  <c r="B80" i="244"/>
  <c r="E80" i="244" s="1"/>
  <c r="F80" i="244" s="1"/>
  <c r="G80" i="244" s="1"/>
  <c r="AA28" i="244" s="1"/>
  <c r="B69" i="244"/>
  <c r="E69" i="244" s="1"/>
  <c r="H68" i="244" s="1"/>
  <c r="H54" i="244"/>
  <c r="I54" i="244" s="1"/>
  <c r="J54" i="244" s="1"/>
  <c r="F53" i="244"/>
  <c r="G53" i="244" s="1"/>
  <c r="V53" i="244" s="1"/>
  <c r="F54" i="244"/>
  <c r="G54" i="244" s="1"/>
  <c r="V54" i="244" s="1"/>
  <c r="P52" i="244"/>
  <c r="Q52" i="244" s="1"/>
  <c r="V75" i="244" s="1"/>
  <c r="R53" i="244"/>
  <c r="S53" i="244" s="1"/>
  <c r="T53" i="244" s="1"/>
  <c r="R45" i="244"/>
  <c r="P42" i="244"/>
  <c r="Q42" i="244" s="1"/>
  <c r="V65" i="244" s="1"/>
  <c r="H65" i="244"/>
  <c r="H66" i="244"/>
  <c r="H74" i="244"/>
  <c r="P45" i="244"/>
  <c r="Q45" i="244" s="1"/>
  <c r="V68" i="244" s="1"/>
  <c r="F72" i="244"/>
  <c r="G72" i="244" s="1"/>
  <c r="AA17" i="244" s="1"/>
  <c r="R40" i="244"/>
  <c r="H41" i="244"/>
  <c r="F42" i="244"/>
  <c r="G42" i="244" s="1"/>
  <c r="V42" i="244" s="1"/>
  <c r="R42" i="244"/>
  <c r="P47" i="244"/>
  <c r="Q47" i="244" s="1"/>
  <c r="V70" i="244" s="1"/>
  <c r="H43" i="244"/>
  <c r="P39" i="244"/>
  <c r="Q39" i="244" s="1"/>
  <c r="V62" i="244" s="1"/>
  <c r="H80" i="244"/>
  <c r="R44" i="244"/>
  <c r="R47" i="244"/>
  <c r="H75" i="244"/>
  <c r="H45" i="244"/>
  <c r="H72" i="244"/>
  <c r="H39" i="244"/>
  <c r="R50" i="244"/>
  <c r="F75" i="244"/>
  <c r="G75" i="244" s="1"/>
  <c r="W45" i="244" s="1"/>
  <c r="P48" i="244"/>
  <c r="Q48" i="244" s="1"/>
  <c r="V71" i="244" s="1"/>
  <c r="F39" i="244"/>
  <c r="G39" i="244" s="1"/>
  <c r="V39" i="244" s="1"/>
  <c r="F43" i="244"/>
  <c r="G43" i="244" s="1"/>
  <c r="V43" i="244" s="1"/>
  <c r="P41" i="244"/>
  <c r="Q41" i="244" s="1"/>
  <c r="V64" i="244" s="1"/>
  <c r="R46" i="244"/>
  <c r="F45" i="244"/>
  <c r="G45" i="244" s="1"/>
  <c r="V45" i="244" s="1"/>
  <c r="F44" i="244"/>
  <c r="G44" i="244" s="1"/>
  <c r="V44" i="244" s="1"/>
  <c r="R48" i="244"/>
  <c r="R49" i="244"/>
  <c r="F70" i="244"/>
  <c r="G70" i="244" s="1"/>
  <c r="AA15" i="244" s="1"/>
  <c r="F66" i="244"/>
  <c r="G66" i="244" s="1"/>
  <c r="AA11" i="244" s="1"/>
  <c r="H44" i="244"/>
  <c r="F67" i="244"/>
  <c r="G67" i="244" s="1"/>
  <c r="AA12" i="244" s="1"/>
  <c r="H70" i="244"/>
  <c r="F71" i="244"/>
  <c r="G71" i="244" s="1"/>
  <c r="W41" i="244" s="1"/>
  <c r="H67" i="244"/>
  <c r="R43" i="244"/>
  <c r="P43" i="244"/>
  <c r="Q43" i="244" s="1"/>
  <c r="V66" i="244" s="1"/>
  <c r="P44" i="244"/>
  <c r="Q44" i="244" s="1"/>
  <c r="V67" i="244" s="1"/>
  <c r="F49" i="244"/>
  <c r="G49" i="244" s="1"/>
  <c r="V49" i="244" s="1"/>
  <c r="F41" i="244"/>
  <c r="G41" i="244" s="1"/>
  <c r="V41" i="244" s="1"/>
  <c r="R41" i="244"/>
  <c r="H40" i="244"/>
  <c r="F40" i="244"/>
  <c r="G40" i="244" s="1"/>
  <c r="V40" i="244" s="1"/>
  <c r="W50" i="244"/>
  <c r="P49" i="244"/>
  <c r="Q49" i="244" s="1"/>
  <c r="V72" i="244" s="1"/>
  <c r="F36" i="244"/>
  <c r="G36" i="244" s="1"/>
  <c r="V36" i="244" s="1"/>
  <c r="H37" i="244"/>
  <c r="F76" i="244"/>
  <c r="G76" i="244" s="1"/>
  <c r="H77" i="244"/>
  <c r="L69" i="244"/>
  <c r="O69" i="244" s="1"/>
  <c r="G120" i="244"/>
  <c r="G121" i="244" s="1"/>
  <c r="G148" i="244"/>
  <c r="L70" i="244"/>
  <c r="O70" i="244" s="1"/>
  <c r="H50" i="244"/>
  <c r="F50" i="244"/>
  <c r="G50" i="244" s="1"/>
  <c r="V50" i="244" s="1"/>
  <c r="F51" i="244"/>
  <c r="G51" i="244" s="1"/>
  <c r="V51" i="244" s="1"/>
  <c r="L77" i="244"/>
  <c r="O77" i="244" s="1"/>
  <c r="R36" i="244"/>
  <c r="R37" i="244"/>
  <c r="P36" i="244"/>
  <c r="Q36" i="244" s="1"/>
  <c r="V59" i="244" s="1"/>
  <c r="AA18" i="244"/>
  <c r="W43" i="244"/>
  <c r="H35" i="244"/>
  <c r="F35" i="244"/>
  <c r="G35" i="244" s="1"/>
  <c r="V35" i="244" s="1"/>
  <c r="H36" i="244"/>
  <c r="H38" i="244"/>
  <c r="F37" i="244"/>
  <c r="G37" i="244" s="1"/>
  <c r="V37" i="244" s="1"/>
  <c r="P37" i="244"/>
  <c r="Q37" i="244" s="1"/>
  <c r="V60" i="244" s="1"/>
  <c r="P38" i="244"/>
  <c r="Q38" i="244" s="1"/>
  <c r="V61" i="244" s="1"/>
  <c r="R39" i="244"/>
  <c r="R38" i="244"/>
  <c r="F38" i="244"/>
  <c r="G38" i="244" s="1"/>
  <c r="V38" i="244" s="1"/>
  <c r="F78" i="244"/>
  <c r="G78" i="244" s="1"/>
  <c r="H48" i="244"/>
  <c r="F47" i="244"/>
  <c r="G47" i="244" s="1"/>
  <c r="V47" i="244" s="1"/>
  <c r="L66" i="244"/>
  <c r="O66" i="244" s="1"/>
  <c r="L67" i="244"/>
  <c r="O67" i="244" s="1"/>
  <c r="L68" i="244"/>
  <c r="O68" i="244" s="1"/>
  <c r="L73" i="244"/>
  <c r="O73" i="244" s="1"/>
  <c r="L71" i="244"/>
  <c r="O71" i="244" s="1"/>
  <c r="L74" i="244"/>
  <c r="O74" i="244" s="1"/>
  <c r="L72" i="244"/>
  <c r="O72" i="244" s="1"/>
  <c r="L75" i="244"/>
  <c r="O75" i="244" s="1"/>
  <c r="L81" i="244"/>
  <c r="O81" i="244" s="1"/>
  <c r="R81" i="244" s="1"/>
  <c r="L76" i="244"/>
  <c r="O76" i="244" s="1"/>
  <c r="L78" i="244"/>
  <c r="O78" i="244" s="1"/>
  <c r="L79" i="244"/>
  <c r="O79" i="244" s="1"/>
  <c r="B97" i="244"/>
  <c r="E97" i="244" s="1"/>
  <c r="B96" i="244"/>
  <c r="E96" i="244" s="1"/>
  <c r="B98" i="244"/>
  <c r="E98" i="244" s="1"/>
  <c r="B99" i="244"/>
  <c r="E99" i="244" s="1"/>
  <c r="B100" i="244"/>
  <c r="E100" i="244" s="1"/>
  <c r="B102" i="244"/>
  <c r="E102" i="244" s="1"/>
  <c r="B101" i="244"/>
  <c r="E101" i="244" s="1"/>
  <c r="B104" i="244"/>
  <c r="E104" i="244" s="1"/>
  <c r="B106" i="244"/>
  <c r="E106" i="244" s="1"/>
  <c r="B103" i="244"/>
  <c r="E103" i="244" s="1"/>
  <c r="B105" i="244"/>
  <c r="E105" i="244" s="1"/>
  <c r="B109" i="244"/>
  <c r="E109" i="244" s="1"/>
  <c r="H108" i="244" s="1"/>
  <c r="B111" i="244"/>
  <c r="E111" i="244" s="1"/>
  <c r="H111" i="244" s="1"/>
  <c r="B107" i="244"/>
  <c r="E107" i="244" s="1"/>
  <c r="B110" i="244"/>
  <c r="E110" i="244" s="1"/>
  <c r="W35" i="244"/>
  <c r="AA10" i="244"/>
  <c r="Q148" i="244"/>
  <c r="Q120" i="244"/>
  <c r="Q121" i="244" s="1"/>
  <c r="Q90" i="244"/>
  <c r="Q91" i="244" s="1"/>
  <c r="F46" i="244"/>
  <c r="G46" i="244" s="1"/>
  <c r="V46" i="244" s="1"/>
  <c r="H46" i="244"/>
  <c r="H47" i="244"/>
  <c r="H49" i="244"/>
  <c r="F48" i="244"/>
  <c r="G48" i="244" s="1"/>
  <c r="V48" i="244" s="1"/>
  <c r="F77" i="244"/>
  <c r="G77" i="244" s="1"/>
  <c r="H78" i="244"/>
  <c r="H76" i="244"/>
  <c r="P82" i="244" l="1"/>
  <c r="Q82" i="244" s="1"/>
  <c r="W75" i="244" s="1"/>
  <c r="R83" i="244"/>
  <c r="F113" i="244"/>
  <c r="G113" i="244" s="1"/>
  <c r="X53" i="244" s="1"/>
  <c r="H114" i="244"/>
  <c r="I114" i="244" s="1"/>
  <c r="J114" i="244" s="1"/>
  <c r="F114" i="244"/>
  <c r="G114" i="244" s="1"/>
  <c r="X54" i="244" s="1"/>
  <c r="R82" i="244"/>
  <c r="F68" i="244"/>
  <c r="G68" i="244" s="1"/>
  <c r="P83" i="244"/>
  <c r="Q83" i="244" s="1"/>
  <c r="W76" i="244" s="1"/>
  <c r="R84" i="244"/>
  <c r="S84" i="244" s="1"/>
  <c r="T84" i="244" s="1"/>
  <c r="P84" i="244"/>
  <c r="Q84" i="244" s="1"/>
  <c r="W77" i="244" s="1"/>
  <c r="I52" i="244"/>
  <c r="H69" i="244"/>
  <c r="S51" i="244"/>
  <c r="T52" i="244"/>
  <c r="F112" i="244"/>
  <c r="G112" i="244" s="1"/>
  <c r="X52" i="244" s="1"/>
  <c r="H113" i="244"/>
  <c r="I113" i="244" s="1"/>
  <c r="J113" i="244" s="1"/>
  <c r="H82" i="244"/>
  <c r="I82" i="244" s="1"/>
  <c r="F81" i="244"/>
  <c r="G81" i="244" s="1"/>
  <c r="L114" i="244"/>
  <c r="O114" i="244" s="1"/>
  <c r="L113" i="244"/>
  <c r="O113" i="244" s="1"/>
  <c r="L112" i="244"/>
  <c r="O112" i="244" s="1"/>
  <c r="R112" i="244" s="1"/>
  <c r="AA19" i="244"/>
  <c r="F82" i="244"/>
  <c r="G82" i="244" s="1"/>
  <c r="W52" i="244" s="1"/>
  <c r="H83" i="244"/>
  <c r="I83" i="244" s="1"/>
  <c r="J83" i="244" s="1"/>
  <c r="L144" i="244"/>
  <c r="O144" i="244" s="1"/>
  <c r="L142" i="244"/>
  <c r="O142" i="244" s="1"/>
  <c r="L143" i="244"/>
  <c r="O143" i="244" s="1"/>
  <c r="I53" i="244"/>
  <c r="J53" i="244" s="1"/>
  <c r="F79" i="244"/>
  <c r="G79" i="244" s="1"/>
  <c r="H79" i="244"/>
  <c r="B143" i="244"/>
  <c r="E143" i="244" s="1"/>
  <c r="B144" i="244"/>
  <c r="E144" i="244" s="1"/>
  <c r="B142" i="244"/>
  <c r="E142" i="244" s="1"/>
  <c r="W39" i="244"/>
  <c r="W40" i="244"/>
  <c r="AA20" i="244"/>
  <c r="W36" i="244"/>
  <c r="AA16" i="244"/>
  <c r="W42" i="244"/>
  <c r="W37" i="244"/>
  <c r="H106" i="244"/>
  <c r="F105" i="244"/>
  <c r="G105" i="244" s="1"/>
  <c r="P70" i="244"/>
  <c r="Q70" i="244" s="1"/>
  <c r="R71" i="244"/>
  <c r="W47" i="244"/>
  <c r="AA25" i="244"/>
  <c r="F103" i="244"/>
  <c r="G103" i="244" s="1"/>
  <c r="H104" i="244"/>
  <c r="R79" i="244"/>
  <c r="P78" i="244"/>
  <c r="Q78" i="244" s="1"/>
  <c r="P74" i="244"/>
  <c r="Q74" i="244" s="1"/>
  <c r="R75" i="244"/>
  <c r="R73" i="244"/>
  <c r="P72" i="244"/>
  <c r="Q72" i="244" s="1"/>
  <c r="G178" i="244"/>
  <c r="G150" i="244"/>
  <c r="G151" i="244" s="1"/>
  <c r="AA21" i="244"/>
  <c r="W46" i="244"/>
  <c r="Q178" i="244"/>
  <c r="Q150" i="244"/>
  <c r="Q151" i="244" s="1"/>
  <c r="H100" i="244"/>
  <c r="F99" i="244"/>
  <c r="G99" i="244" s="1"/>
  <c r="P80" i="244"/>
  <c r="Q80" i="244" s="1"/>
  <c r="P81" i="244"/>
  <c r="Q81" i="244" s="1"/>
  <c r="H99" i="244"/>
  <c r="F98" i="244"/>
  <c r="G98" i="244" s="1"/>
  <c r="L96" i="244"/>
  <c r="O96" i="244" s="1"/>
  <c r="L97" i="244"/>
  <c r="O97" i="244" s="1"/>
  <c r="L98" i="244"/>
  <c r="O98" i="244" s="1"/>
  <c r="L103" i="244"/>
  <c r="O103" i="244" s="1"/>
  <c r="L102" i="244"/>
  <c r="O102" i="244" s="1"/>
  <c r="L101" i="244"/>
  <c r="O101" i="244" s="1"/>
  <c r="L104" i="244"/>
  <c r="O104" i="244" s="1"/>
  <c r="L105" i="244"/>
  <c r="O105" i="244" s="1"/>
  <c r="L106" i="244"/>
  <c r="O106" i="244" s="1"/>
  <c r="L108" i="244"/>
  <c r="O108" i="244" s="1"/>
  <c r="L111" i="244"/>
  <c r="O111" i="244" s="1"/>
  <c r="R111" i="244" s="1"/>
  <c r="L109" i="244"/>
  <c r="O109" i="244" s="1"/>
  <c r="L99" i="244"/>
  <c r="O99" i="244" s="1"/>
  <c r="L107" i="244"/>
  <c r="O107" i="244" s="1"/>
  <c r="L110" i="244"/>
  <c r="O110" i="244" s="1"/>
  <c r="L100" i="244"/>
  <c r="O100" i="244" s="1"/>
  <c r="F109" i="244"/>
  <c r="G109" i="244" s="1"/>
  <c r="H110" i="244"/>
  <c r="F104" i="244"/>
  <c r="G104" i="244" s="1"/>
  <c r="H105" i="244"/>
  <c r="H101" i="244"/>
  <c r="F100" i="244"/>
  <c r="G100" i="244" s="1"/>
  <c r="F97" i="244"/>
  <c r="G97" i="244" s="1"/>
  <c r="H98" i="244"/>
  <c r="R78" i="244"/>
  <c r="P77" i="244"/>
  <c r="Q77" i="244" s="1"/>
  <c r="R72" i="244"/>
  <c r="P71" i="244"/>
  <c r="Q71" i="244" s="1"/>
  <c r="P67" i="244"/>
  <c r="Q67" i="244" s="1"/>
  <c r="R68" i="244"/>
  <c r="W48" i="244"/>
  <c r="AA26" i="244"/>
  <c r="B127" i="244"/>
  <c r="E127" i="244" s="1"/>
  <c r="B126" i="244"/>
  <c r="E126" i="244" s="1"/>
  <c r="B128" i="244"/>
  <c r="E128" i="244" s="1"/>
  <c r="B129" i="244"/>
  <c r="E129" i="244" s="1"/>
  <c r="B130" i="244"/>
  <c r="E130" i="244" s="1"/>
  <c r="B131" i="244"/>
  <c r="E131" i="244" s="1"/>
  <c r="B133" i="244"/>
  <c r="E133" i="244" s="1"/>
  <c r="B135" i="244"/>
  <c r="E135" i="244" s="1"/>
  <c r="B132" i="244"/>
  <c r="E132" i="244" s="1"/>
  <c r="B134" i="244"/>
  <c r="E134" i="244" s="1"/>
  <c r="B136" i="244"/>
  <c r="E136" i="244" s="1"/>
  <c r="B137" i="244"/>
  <c r="E137" i="244" s="1"/>
  <c r="B139" i="244"/>
  <c r="E139" i="244" s="1"/>
  <c r="B141" i="244"/>
  <c r="E141" i="244" s="1"/>
  <c r="B140" i="244"/>
  <c r="E140" i="244" s="1"/>
  <c r="B138" i="244"/>
  <c r="E138" i="244" s="1"/>
  <c r="R80" i="244"/>
  <c r="F110" i="244"/>
  <c r="G110" i="244" s="1"/>
  <c r="F111" i="244"/>
  <c r="G111" i="244" s="1"/>
  <c r="H97" i="244"/>
  <c r="F96" i="244"/>
  <c r="G96" i="244" s="1"/>
  <c r="R65" i="244"/>
  <c r="P65" i="244"/>
  <c r="Q65" i="244" s="1"/>
  <c r="R66" i="244"/>
  <c r="H109" i="244"/>
  <c r="F108" i="244"/>
  <c r="G108" i="244" s="1"/>
  <c r="L126" i="244"/>
  <c r="O126" i="244" s="1"/>
  <c r="L128" i="244"/>
  <c r="O128" i="244" s="1"/>
  <c r="L132" i="244"/>
  <c r="O132" i="244" s="1"/>
  <c r="L131" i="244"/>
  <c r="O131" i="244" s="1"/>
  <c r="L130" i="244"/>
  <c r="O130" i="244" s="1"/>
  <c r="L134" i="244"/>
  <c r="O134" i="244" s="1"/>
  <c r="L136" i="244"/>
  <c r="O136" i="244" s="1"/>
  <c r="L133" i="244"/>
  <c r="O133" i="244" s="1"/>
  <c r="L137" i="244"/>
  <c r="O137" i="244" s="1"/>
  <c r="L138" i="244"/>
  <c r="O138" i="244" s="1"/>
  <c r="L135" i="244"/>
  <c r="O135" i="244" s="1"/>
  <c r="L139" i="244"/>
  <c r="O139" i="244" s="1"/>
  <c r="L141" i="244"/>
  <c r="O141" i="244" s="1"/>
  <c r="R141" i="244" s="1"/>
  <c r="L140" i="244"/>
  <c r="O140" i="244" s="1"/>
  <c r="L127" i="244"/>
  <c r="O127" i="244" s="1"/>
  <c r="L129" i="244"/>
  <c r="O129" i="244" s="1"/>
  <c r="F106" i="244"/>
  <c r="G106" i="244" s="1"/>
  <c r="H107" i="244"/>
  <c r="F102" i="244"/>
  <c r="G102" i="244" s="1"/>
  <c r="H103" i="244"/>
  <c r="F101" i="244"/>
  <c r="G101" i="244" s="1"/>
  <c r="H102" i="244"/>
  <c r="H95" i="244"/>
  <c r="F95" i="244"/>
  <c r="G95" i="244" s="1"/>
  <c r="H96" i="244"/>
  <c r="P75" i="244"/>
  <c r="Q75" i="244" s="1"/>
  <c r="R76" i="244"/>
  <c r="R74" i="244"/>
  <c r="P73" i="244"/>
  <c r="Q73" i="244" s="1"/>
  <c r="P66" i="244"/>
  <c r="Q66" i="244" s="1"/>
  <c r="R67" i="244"/>
  <c r="R77" i="244"/>
  <c r="P76" i="244"/>
  <c r="Q76" i="244" s="1"/>
  <c r="R70" i="244"/>
  <c r="P69" i="244"/>
  <c r="Q69" i="244" s="1"/>
  <c r="P68" i="244"/>
  <c r="Q68" i="244" s="1"/>
  <c r="R69" i="244"/>
  <c r="P79" i="244"/>
  <c r="Q79" i="244" s="1"/>
  <c r="F107" i="244"/>
  <c r="G107" i="244" s="1"/>
  <c r="H141" i="244" l="1"/>
  <c r="L173" i="244"/>
  <c r="O173" i="244" s="1"/>
  <c r="L174" i="244"/>
  <c r="O174" i="244" s="1"/>
  <c r="L172" i="244"/>
  <c r="O172" i="244" s="1"/>
  <c r="R172" i="244" s="1"/>
  <c r="AA27" i="244"/>
  <c r="W49" i="244"/>
  <c r="W38" i="244"/>
  <c r="AA13" i="244"/>
  <c r="P112" i="244"/>
  <c r="Q112" i="244" s="1"/>
  <c r="X75" i="244" s="1"/>
  <c r="R113" i="244"/>
  <c r="S113" i="244" s="1"/>
  <c r="T113" i="244" s="1"/>
  <c r="S50" i="244"/>
  <c r="T51" i="244"/>
  <c r="P113" i="244"/>
  <c r="Q113" i="244" s="1"/>
  <c r="X76" i="244" s="1"/>
  <c r="R114" i="244"/>
  <c r="S114" i="244" s="1"/>
  <c r="T114" i="244" s="1"/>
  <c r="P114" i="244"/>
  <c r="Q114" i="244" s="1"/>
  <c r="X77" i="244" s="1"/>
  <c r="P142" i="244"/>
  <c r="Q142" i="244" s="1"/>
  <c r="Y75" i="244" s="1"/>
  <c r="R143" i="244"/>
  <c r="S143" i="244" s="1"/>
  <c r="T143" i="244" s="1"/>
  <c r="R142" i="244"/>
  <c r="W51" i="244"/>
  <c r="AA29" i="244"/>
  <c r="I112" i="244"/>
  <c r="B173" i="244"/>
  <c r="E173" i="244" s="1"/>
  <c r="B172" i="244"/>
  <c r="E172" i="244" s="1"/>
  <c r="H172" i="244" s="1"/>
  <c r="B174" i="244"/>
  <c r="E174" i="244" s="1"/>
  <c r="P143" i="244"/>
  <c r="Q143" i="244" s="1"/>
  <c r="Y76" i="244" s="1"/>
  <c r="R144" i="244"/>
  <c r="S144" i="244" s="1"/>
  <c r="T144" i="244" s="1"/>
  <c r="P144" i="244"/>
  <c r="Q144" i="244" s="1"/>
  <c r="Y77" i="244" s="1"/>
  <c r="H142" i="244"/>
  <c r="I81" i="244"/>
  <c r="J82" i="244"/>
  <c r="I51" i="244"/>
  <c r="J52" i="244"/>
  <c r="F143" i="244"/>
  <c r="G143" i="244" s="1"/>
  <c r="Y53" i="244" s="1"/>
  <c r="H144" i="244"/>
  <c r="I144" i="244" s="1"/>
  <c r="J144" i="244" s="1"/>
  <c r="F144" i="244"/>
  <c r="G144" i="244" s="1"/>
  <c r="Y54" i="244" s="1"/>
  <c r="S83" i="244"/>
  <c r="T83" i="244" s="1"/>
  <c r="F142" i="244"/>
  <c r="G142" i="244" s="1"/>
  <c r="Y52" i="244" s="1"/>
  <c r="H143" i="244"/>
  <c r="I143" i="244" s="1"/>
  <c r="J143" i="244" s="1"/>
  <c r="AN13" i="244"/>
  <c r="W61" i="244"/>
  <c r="W59" i="244"/>
  <c r="AN11" i="244"/>
  <c r="R134" i="244"/>
  <c r="P133" i="244"/>
  <c r="Q133" i="244" s="1"/>
  <c r="AC29" i="244"/>
  <c r="X51" i="244"/>
  <c r="F130" i="244"/>
  <c r="G130" i="244" s="1"/>
  <c r="H131" i="244"/>
  <c r="R107" i="244"/>
  <c r="P106" i="244"/>
  <c r="Q106" i="244" s="1"/>
  <c r="P96" i="244"/>
  <c r="Q96" i="244" s="1"/>
  <c r="R97" i="244"/>
  <c r="AC21" i="244"/>
  <c r="X46" i="244"/>
  <c r="R137" i="244"/>
  <c r="P136" i="244"/>
  <c r="Q136" i="244" s="1"/>
  <c r="P125" i="244"/>
  <c r="Q125" i="244" s="1"/>
  <c r="R125" i="244"/>
  <c r="R126" i="244"/>
  <c r="AC26" i="244"/>
  <c r="X48" i="244"/>
  <c r="H139" i="244"/>
  <c r="F138" i="244"/>
  <c r="G138" i="244" s="1"/>
  <c r="H132" i="244"/>
  <c r="F131" i="244"/>
  <c r="G131" i="244" s="1"/>
  <c r="H130" i="244"/>
  <c r="F129" i="244"/>
  <c r="G129" i="244" s="1"/>
  <c r="H127" i="244"/>
  <c r="F126" i="244"/>
  <c r="G126" i="244" s="1"/>
  <c r="X37" i="244"/>
  <c r="AC12" i="244"/>
  <c r="AC19" i="244"/>
  <c r="X44" i="244"/>
  <c r="R99" i="244"/>
  <c r="P98" i="244"/>
  <c r="Q98" i="244" s="1"/>
  <c r="R106" i="244"/>
  <c r="P105" i="244"/>
  <c r="Q105" i="244" s="1"/>
  <c r="R102" i="244"/>
  <c r="P101" i="244"/>
  <c r="Q101" i="244" s="1"/>
  <c r="P95" i="244"/>
  <c r="Q95" i="244" s="1"/>
  <c r="R95" i="244"/>
  <c r="R96" i="244"/>
  <c r="W74" i="244"/>
  <c r="AN29" i="244"/>
  <c r="Q208" i="244"/>
  <c r="Q180" i="244"/>
  <c r="Q181" i="244" s="1"/>
  <c r="AN19" i="244"/>
  <c r="W67" i="244"/>
  <c r="X43" i="244"/>
  <c r="AC18" i="244"/>
  <c r="AC20" i="244"/>
  <c r="X45" i="244"/>
  <c r="W69" i="244"/>
  <c r="AN21" i="244"/>
  <c r="R138" i="244"/>
  <c r="P137" i="244"/>
  <c r="Q137" i="244" s="1"/>
  <c r="F141" i="244"/>
  <c r="G141" i="244" s="1"/>
  <c r="F140" i="244"/>
  <c r="G140" i="244" s="1"/>
  <c r="H125" i="244"/>
  <c r="F125" i="244"/>
  <c r="G125" i="244" s="1"/>
  <c r="H126" i="244"/>
  <c r="AN16" i="244"/>
  <c r="W64" i="244"/>
  <c r="R101" i="244"/>
  <c r="P100" i="244"/>
  <c r="Q100" i="244" s="1"/>
  <c r="X39" i="244"/>
  <c r="AC14" i="244"/>
  <c r="W63" i="244"/>
  <c r="AN15" i="244"/>
  <c r="AN14" i="244"/>
  <c r="W62" i="244"/>
  <c r="AN18" i="244"/>
  <c r="W66" i="244"/>
  <c r="AC16" i="244"/>
  <c r="X41" i="244"/>
  <c r="P141" i="244"/>
  <c r="Q141" i="244" s="1"/>
  <c r="P140" i="244"/>
  <c r="Q140" i="244" s="1"/>
  <c r="P129" i="244"/>
  <c r="Q129" i="244" s="1"/>
  <c r="R130" i="244"/>
  <c r="W72" i="244"/>
  <c r="AN27" i="244"/>
  <c r="AC10" i="244"/>
  <c r="X35" i="244"/>
  <c r="R129" i="244"/>
  <c r="P128" i="244"/>
  <c r="Q128" i="244" s="1"/>
  <c r="R139" i="244"/>
  <c r="P138" i="244"/>
  <c r="Q138" i="244" s="1"/>
  <c r="R133" i="244"/>
  <c r="P132" i="244"/>
  <c r="Q132" i="244" s="1"/>
  <c r="P130" i="244"/>
  <c r="Q130" i="244" s="1"/>
  <c r="R131" i="244"/>
  <c r="X36" i="244"/>
  <c r="AC11" i="244"/>
  <c r="X50" i="244"/>
  <c r="AC28" i="244"/>
  <c r="F137" i="244"/>
  <c r="G137" i="244" s="1"/>
  <c r="H138" i="244"/>
  <c r="H137" i="244"/>
  <c r="F136" i="244"/>
  <c r="G136" i="244" s="1"/>
  <c r="F134" i="244"/>
  <c r="G134" i="244" s="1"/>
  <c r="H135" i="244"/>
  <c r="F128" i="244"/>
  <c r="G128" i="244" s="1"/>
  <c r="H129" i="244"/>
  <c r="AN25" i="244"/>
  <c r="W70" i="244"/>
  <c r="X40" i="244"/>
  <c r="AC15" i="244"/>
  <c r="R100" i="244"/>
  <c r="P99" i="244"/>
  <c r="Q99" i="244" s="1"/>
  <c r="R109" i="244"/>
  <c r="P108" i="244"/>
  <c r="Q108" i="244" s="1"/>
  <c r="P104" i="244"/>
  <c r="Q104" i="244" s="1"/>
  <c r="R105" i="244"/>
  <c r="R103" i="244"/>
  <c r="P102" i="244"/>
  <c r="Q102" i="244" s="1"/>
  <c r="AN28" i="244"/>
  <c r="W73" i="244"/>
  <c r="AN17" i="244"/>
  <c r="W65" i="244"/>
  <c r="AN26" i="244"/>
  <c r="W71" i="244"/>
  <c r="AN20" i="244"/>
  <c r="W68" i="244"/>
  <c r="P139" i="244"/>
  <c r="Q139" i="244" s="1"/>
  <c r="R140" i="244"/>
  <c r="P127" i="244"/>
  <c r="Q127" i="244" s="1"/>
  <c r="R128" i="244"/>
  <c r="W58" i="244"/>
  <c r="AN10" i="244"/>
  <c r="F133" i="244"/>
  <c r="G133" i="244" s="1"/>
  <c r="H134" i="244"/>
  <c r="P107" i="244"/>
  <c r="Q107" i="244" s="1"/>
  <c r="R108" i="244"/>
  <c r="L156" i="244"/>
  <c r="O156" i="244" s="1"/>
  <c r="L158" i="244"/>
  <c r="O158" i="244" s="1"/>
  <c r="L157" i="244"/>
  <c r="O157" i="244" s="1"/>
  <c r="L162" i="244"/>
  <c r="O162" i="244" s="1"/>
  <c r="L161" i="244"/>
  <c r="O161" i="244" s="1"/>
  <c r="L165" i="244"/>
  <c r="O165" i="244" s="1"/>
  <c r="L163" i="244"/>
  <c r="O163" i="244" s="1"/>
  <c r="L164" i="244"/>
  <c r="O164" i="244" s="1"/>
  <c r="L166" i="244"/>
  <c r="O166" i="244" s="1"/>
  <c r="L168" i="244"/>
  <c r="O168" i="244" s="1"/>
  <c r="L169" i="244"/>
  <c r="O169" i="244" s="1"/>
  <c r="L171" i="244"/>
  <c r="O171" i="244" s="1"/>
  <c r="R171" i="244" s="1"/>
  <c r="L170" i="244"/>
  <c r="O170" i="244" s="1"/>
  <c r="L159" i="244"/>
  <c r="O159" i="244" s="1"/>
  <c r="L160" i="244"/>
  <c r="O160" i="244" s="1"/>
  <c r="L167" i="244"/>
  <c r="O167" i="244" s="1"/>
  <c r="G208" i="244"/>
  <c r="G180" i="244"/>
  <c r="G181" i="244" s="1"/>
  <c r="X47" i="244"/>
  <c r="AC25" i="244"/>
  <c r="AC17" i="244"/>
  <c r="X42" i="244"/>
  <c r="P126" i="244"/>
  <c r="Q126" i="244" s="1"/>
  <c r="R127" i="244"/>
  <c r="P134" i="244"/>
  <c r="Q134" i="244" s="1"/>
  <c r="R135" i="244"/>
  <c r="R136" i="244"/>
  <c r="P135" i="244"/>
  <c r="Q135" i="244" s="1"/>
  <c r="R132" i="244"/>
  <c r="P131" i="244"/>
  <c r="Q131" i="244" s="1"/>
  <c r="H140" i="244"/>
  <c r="F139" i="244"/>
  <c r="G139" i="244" s="1"/>
  <c r="F135" i="244"/>
  <c r="G135" i="244" s="1"/>
  <c r="H136" i="244"/>
  <c r="F132" i="244"/>
  <c r="G132" i="244" s="1"/>
  <c r="H133" i="244"/>
  <c r="H128" i="244"/>
  <c r="F127" i="244"/>
  <c r="G127" i="244" s="1"/>
  <c r="AN12" i="244"/>
  <c r="W60" i="244"/>
  <c r="AC27" i="244"/>
  <c r="X49" i="244"/>
  <c r="R110" i="244"/>
  <c r="P109" i="244"/>
  <c r="Q109" i="244" s="1"/>
  <c r="P110" i="244"/>
  <c r="Q110" i="244" s="1"/>
  <c r="P111" i="244"/>
  <c r="Q111" i="244" s="1"/>
  <c r="P103" i="244"/>
  <c r="Q103" i="244" s="1"/>
  <c r="R104" i="244"/>
  <c r="R98" i="244"/>
  <c r="P97" i="244"/>
  <c r="Q97" i="244" s="1"/>
  <c r="AC13" i="244"/>
  <c r="X38" i="244"/>
  <c r="B157" i="244"/>
  <c r="E157" i="244" s="1"/>
  <c r="B156" i="244"/>
  <c r="E156" i="244" s="1"/>
  <c r="B158" i="244"/>
  <c r="E158" i="244" s="1"/>
  <c r="B159" i="244"/>
  <c r="E159" i="244" s="1"/>
  <c r="B161" i="244"/>
  <c r="E161" i="244" s="1"/>
  <c r="B163" i="244"/>
  <c r="E163" i="244" s="1"/>
  <c r="B162" i="244"/>
  <c r="E162" i="244" s="1"/>
  <c r="B164" i="244"/>
  <c r="E164" i="244" s="1"/>
  <c r="B165" i="244"/>
  <c r="E165" i="244" s="1"/>
  <c r="B166" i="244"/>
  <c r="E166" i="244" s="1"/>
  <c r="B160" i="244"/>
  <c r="E160" i="244" s="1"/>
  <c r="B171" i="244"/>
  <c r="E171" i="244" s="1"/>
  <c r="B169" i="244"/>
  <c r="E169" i="244" s="1"/>
  <c r="B170" i="244"/>
  <c r="E170" i="244" s="1"/>
  <c r="B167" i="244"/>
  <c r="E167" i="244" s="1"/>
  <c r="B168" i="244"/>
  <c r="E168" i="244" s="1"/>
  <c r="H171" i="244" l="1"/>
  <c r="I80" i="244"/>
  <c r="J81" i="244"/>
  <c r="AB29" i="244" s="1"/>
  <c r="F172" i="244"/>
  <c r="G172" i="244" s="1"/>
  <c r="Z52" i="244" s="1"/>
  <c r="H173" i="244"/>
  <c r="I173" i="244" s="1"/>
  <c r="J173" i="244" s="1"/>
  <c r="I111" i="244"/>
  <c r="J112" i="244"/>
  <c r="I142" i="244"/>
  <c r="J142" i="244" s="1"/>
  <c r="S112" i="244"/>
  <c r="S82" i="244"/>
  <c r="S142" i="244"/>
  <c r="S49" i="244"/>
  <c r="T50" i="244"/>
  <c r="P173" i="244"/>
  <c r="Q173" i="244" s="1"/>
  <c r="Z76" i="244" s="1"/>
  <c r="R174" i="244"/>
  <c r="S174" i="244" s="1"/>
  <c r="T174" i="244" s="1"/>
  <c r="P174" i="244"/>
  <c r="Q174" i="244" s="1"/>
  <c r="Z77" i="244" s="1"/>
  <c r="L203" i="244"/>
  <c r="O203" i="244" s="1"/>
  <c r="L204" i="244"/>
  <c r="O204" i="244" s="1"/>
  <c r="L202" i="244"/>
  <c r="O202" i="244" s="1"/>
  <c r="R202" i="244" s="1"/>
  <c r="I50" i="244"/>
  <c r="J51" i="244"/>
  <c r="F173" i="244"/>
  <c r="G173" i="244" s="1"/>
  <c r="Z53" i="244" s="1"/>
  <c r="F174" i="244"/>
  <c r="G174" i="244" s="1"/>
  <c r="Z54" i="244" s="1"/>
  <c r="H174" i="244"/>
  <c r="I174" i="244" s="1"/>
  <c r="J174" i="244" s="1"/>
  <c r="P172" i="244"/>
  <c r="Q172" i="244" s="1"/>
  <c r="Z75" i="244" s="1"/>
  <c r="R173" i="244"/>
  <c r="S173" i="244" s="1"/>
  <c r="T173" i="244" s="1"/>
  <c r="B203" i="244"/>
  <c r="E203" i="244" s="1"/>
  <c r="B202" i="244"/>
  <c r="E202" i="244" s="1"/>
  <c r="B204" i="244"/>
  <c r="E204" i="244" s="1"/>
  <c r="I141" i="244"/>
  <c r="J141" i="244" s="1"/>
  <c r="AF29" i="244" s="1"/>
  <c r="F161" i="244"/>
  <c r="G161" i="244" s="1"/>
  <c r="H162" i="244"/>
  <c r="P170" i="244"/>
  <c r="Q170" i="244" s="1"/>
  <c r="P171" i="244"/>
  <c r="Q171" i="244" s="1"/>
  <c r="X70" i="244"/>
  <c r="AP25" i="244"/>
  <c r="Y47" i="244"/>
  <c r="AE25" i="244"/>
  <c r="AP15" i="244"/>
  <c r="X63" i="244"/>
  <c r="Y36" i="244"/>
  <c r="AE11" i="244"/>
  <c r="AE16" i="244"/>
  <c r="Y41" i="244"/>
  <c r="H163" i="244"/>
  <c r="F162" i="244"/>
  <c r="G162" i="244" s="1"/>
  <c r="AP12" i="244"/>
  <c r="X60" i="244"/>
  <c r="Y42" i="244"/>
  <c r="AE17" i="244"/>
  <c r="AR19" i="244"/>
  <c r="Y67" i="244"/>
  <c r="R160" i="244"/>
  <c r="P159" i="244"/>
  <c r="Q159" i="244" s="1"/>
  <c r="P168" i="244"/>
  <c r="Q168" i="244" s="1"/>
  <c r="R169" i="244"/>
  <c r="R163" i="244"/>
  <c r="P162" i="244"/>
  <c r="Q162" i="244" s="1"/>
  <c r="P156" i="244"/>
  <c r="Q156" i="244" s="1"/>
  <c r="R157" i="244"/>
  <c r="AR27" i="244"/>
  <c r="Y72" i="244"/>
  <c r="AP17" i="244"/>
  <c r="X65" i="244"/>
  <c r="X71" i="244"/>
  <c r="AP26" i="244"/>
  <c r="AE21" i="244"/>
  <c r="Y46" i="244"/>
  <c r="Y74" i="244"/>
  <c r="AR29" i="244"/>
  <c r="AR25" i="244"/>
  <c r="Y70" i="244"/>
  <c r="AP20" i="244"/>
  <c r="X68" i="244"/>
  <c r="AR10" i="244"/>
  <c r="Y58" i="244"/>
  <c r="AP11" i="244"/>
  <c r="X59" i="244"/>
  <c r="Y40" i="244"/>
  <c r="AE15" i="244"/>
  <c r="H160" i="244"/>
  <c r="F159" i="244"/>
  <c r="G159" i="244" s="1"/>
  <c r="AP18" i="244"/>
  <c r="X66" i="244"/>
  <c r="P163" i="244"/>
  <c r="Q163" i="244" s="1"/>
  <c r="R164" i="244"/>
  <c r="X67" i="244"/>
  <c r="AP19" i="244"/>
  <c r="AE19" i="244"/>
  <c r="Y44" i="244"/>
  <c r="Y61" i="244"/>
  <c r="AR13" i="244"/>
  <c r="AE28" i="244"/>
  <c r="Y50" i="244"/>
  <c r="Q238" i="244"/>
  <c r="Q210" i="244"/>
  <c r="Q211" i="244" s="1"/>
  <c r="H166" i="244"/>
  <c r="F165" i="244"/>
  <c r="G165" i="244" s="1"/>
  <c r="F168" i="244"/>
  <c r="G168" i="244" s="1"/>
  <c r="H169" i="244"/>
  <c r="H165" i="244"/>
  <c r="F164" i="244"/>
  <c r="G164" i="244" s="1"/>
  <c r="F160" i="244"/>
  <c r="G160" i="244" s="1"/>
  <c r="H161" i="244"/>
  <c r="F156" i="244"/>
  <c r="G156" i="244" s="1"/>
  <c r="H157" i="244"/>
  <c r="AP29" i="244"/>
  <c r="X74" i="244"/>
  <c r="Y37" i="244"/>
  <c r="AE12" i="244"/>
  <c r="AR20" i="244"/>
  <c r="Y68" i="244"/>
  <c r="B186" i="244"/>
  <c r="E186" i="244" s="1"/>
  <c r="B187" i="244"/>
  <c r="E187" i="244" s="1"/>
  <c r="B188" i="244"/>
  <c r="E188" i="244" s="1"/>
  <c r="B190" i="244"/>
  <c r="E190" i="244" s="1"/>
  <c r="B192" i="244"/>
  <c r="E192" i="244" s="1"/>
  <c r="B193" i="244"/>
  <c r="E193" i="244" s="1"/>
  <c r="B189" i="244"/>
  <c r="E189" i="244" s="1"/>
  <c r="B191" i="244"/>
  <c r="E191" i="244" s="1"/>
  <c r="B194" i="244"/>
  <c r="E194" i="244" s="1"/>
  <c r="B195" i="244"/>
  <c r="E195" i="244" s="1"/>
  <c r="B200" i="244"/>
  <c r="E200" i="244" s="1"/>
  <c r="B196" i="244"/>
  <c r="E196" i="244" s="1"/>
  <c r="B199" i="244"/>
  <c r="E199" i="244" s="1"/>
  <c r="B201" i="244"/>
  <c r="E201" i="244" s="1"/>
  <c r="H201" i="244" s="1"/>
  <c r="B198" i="244"/>
  <c r="E198" i="244" s="1"/>
  <c r="B197" i="244"/>
  <c r="E197" i="244" s="1"/>
  <c r="R159" i="244"/>
  <c r="P158" i="244"/>
  <c r="Q158" i="244" s="1"/>
  <c r="P167" i="244"/>
  <c r="Q167" i="244" s="1"/>
  <c r="R168" i="244"/>
  <c r="P164" i="244"/>
  <c r="Q164" i="244" s="1"/>
  <c r="R165" i="244"/>
  <c r="R158" i="244"/>
  <c r="P157" i="244"/>
  <c r="Q157" i="244" s="1"/>
  <c r="AE13" i="244"/>
  <c r="Y38" i="244"/>
  <c r="Y71" i="244"/>
  <c r="AR26" i="244"/>
  <c r="Y62" i="244"/>
  <c r="AR14" i="244"/>
  <c r="AE10" i="244"/>
  <c r="Y35" i="244"/>
  <c r="Y51" i="244"/>
  <c r="AE29" i="244"/>
  <c r="X58" i="244"/>
  <c r="AP10" i="244"/>
  <c r="AE14" i="244"/>
  <c r="Y39" i="244"/>
  <c r="AE26" i="244"/>
  <c r="Y48" i="244"/>
  <c r="AR21" i="244"/>
  <c r="Y69" i="244"/>
  <c r="AP21" i="244"/>
  <c r="X69" i="244"/>
  <c r="AR18" i="244"/>
  <c r="Y66" i="244"/>
  <c r="F166" i="244"/>
  <c r="G166" i="244" s="1"/>
  <c r="H167" i="244"/>
  <c r="F157" i="244"/>
  <c r="G157" i="244" s="1"/>
  <c r="H158" i="244"/>
  <c r="X72" i="244"/>
  <c r="AP27" i="244"/>
  <c r="AE27" i="244"/>
  <c r="Y49" i="244"/>
  <c r="AR16" i="244"/>
  <c r="Y64" i="244"/>
  <c r="R167" i="244"/>
  <c r="P166" i="244"/>
  <c r="Q166" i="244" s="1"/>
  <c r="R162" i="244"/>
  <c r="P161" i="244"/>
  <c r="Q161" i="244" s="1"/>
  <c r="Y65" i="244"/>
  <c r="AR17" i="244"/>
  <c r="AR28" i="244"/>
  <c r="Y73" i="244"/>
  <c r="H170" i="244"/>
  <c r="F169" i="244"/>
  <c r="G169" i="244" s="1"/>
  <c r="H155" i="244"/>
  <c r="F155" i="244"/>
  <c r="G155" i="244" s="1"/>
  <c r="H156" i="244"/>
  <c r="F167" i="244"/>
  <c r="G167" i="244" s="1"/>
  <c r="H168" i="244"/>
  <c r="F171" i="244"/>
  <c r="G171" i="244" s="1"/>
  <c r="F170" i="244"/>
  <c r="G170" i="244" s="1"/>
  <c r="H164" i="244"/>
  <c r="F163" i="244"/>
  <c r="G163" i="244" s="1"/>
  <c r="F158" i="244"/>
  <c r="G158" i="244" s="1"/>
  <c r="H159" i="244"/>
  <c r="AP28" i="244"/>
  <c r="X73" i="244"/>
  <c r="Y45" i="244"/>
  <c r="AE20" i="244"/>
  <c r="AR11" i="244"/>
  <c r="Y59" i="244"/>
  <c r="G238" i="244"/>
  <c r="G210" i="244"/>
  <c r="G211" i="244" s="1"/>
  <c r="P169" i="244"/>
  <c r="Q169" i="244" s="1"/>
  <c r="R170" i="244"/>
  <c r="R166" i="244"/>
  <c r="P165" i="244"/>
  <c r="Q165" i="244" s="1"/>
  <c r="P160" i="244"/>
  <c r="Q160" i="244" s="1"/>
  <c r="R161" i="244"/>
  <c r="P155" i="244"/>
  <c r="Q155" i="244" s="1"/>
  <c r="R155" i="244"/>
  <c r="R156" i="244"/>
  <c r="Y43" i="244"/>
  <c r="AE18" i="244"/>
  <c r="Y60" i="244"/>
  <c r="AR12" i="244"/>
  <c r="X62" i="244"/>
  <c r="AP14" i="244"/>
  <c r="Y63" i="244"/>
  <c r="AR15" i="244"/>
  <c r="L186" i="244"/>
  <c r="O186" i="244" s="1"/>
  <c r="L188" i="244"/>
  <c r="O188" i="244" s="1"/>
  <c r="L187" i="244"/>
  <c r="O187" i="244" s="1"/>
  <c r="L191" i="244"/>
  <c r="O191" i="244" s="1"/>
  <c r="L193" i="244"/>
  <c r="O193" i="244" s="1"/>
  <c r="L194" i="244"/>
  <c r="O194" i="244" s="1"/>
  <c r="L195" i="244"/>
  <c r="O195" i="244" s="1"/>
  <c r="L198" i="244"/>
  <c r="O198" i="244" s="1"/>
  <c r="L196" i="244"/>
  <c r="O196" i="244" s="1"/>
  <c r="L197" i="244"/>
  <c r="O197" i="244" s="1"/>
  <c r="L199" i="244"/>
  <c r="O199" i="244" s="1"/>
  <c r="L201" i="244"/>
  <c r="O201" i="244" s="1"/>
  <c r="R201" i="244" s="1"/>
  <c r="L192" i="244"/>
  <c r="O192" i="244" s="1"/>
  <c r="L190" i="244"/>
  <c r="O190" i="244" s="1"/>
  <c r="L189" i="244"/>
  <c r="O189" i="244" s="1"/>
  <c r="L200" i="244"/>
  <c r="O200" i="244" s="1"/>
  <c r="X64" i="244"/>
  <c r="AP16" i="244"/>
  <c r="X61" i="244"/>
  <c r="AP13" i="244"/>
  <c r="H202" i="244" l="1"/>
  <c r="I49" i="244"/>
  <c r="J50" i="244"/>
  <c r="F202" i="244"/>
  <c r="G202" i="244" s="1"/>
  <c r="H203" i="244"/>
  <c r="S202" i="244"/>
  <c r="S48" i="244"/>
  <c r="T49" i="244"/>
  <c r="I110" i="244"/>
  <c r="J111" i="244"/>
  <c r="AD29" i="244" s="1"/>
  <c r="P203" i="244"/>
  <c r="Q203" i="244" s="1"/>
  <c r="P204" i="244"/>
  <c r="Q204" i="244" s="1"/>
  <c r="R204" i="244"/>
  <c r="S204" i="244" s="1"/>
  <c r="T204" i="244" s="1"/>
  <c r="S141" i="244"/>
  <c r="T142" i="244"/>
  <c r="L233" i="244"/>
  <c r="O233" i="244" s="1"/>
  <c r="L234" i="244"/>
  <c r="O234" i="244" s="1"/>
  <c r="L232" i="244"/>
  <c r="O232" i="244" s="1"/>
  <c r="R232" i="244" s="1"/>
  <c r="R203" i="244"/>
  <c r="S203" i="244" s="1"/>
  <c r="T203" i="244" s="1"/>
  <c r="P202" i="244"/>
  <c r="Q202" i="244" s="1"/>
  <c r="I140" i="244"/>
  <c r="S81" i="244"/>
  <c r="T82" i="244"/>
  <c r="I79" i="244"/>
  <c r="J80" i="244"/>
  <c r="AB28" i="244" s="1"/>
  <c r="B234" i="244"/>
  <c r="E234" i="244" s="1"/>
  <c r="B232" i="244"/>
  <c r="E232" i="244" s="1"/>
  <c r="B233" i="244"/>
  <c r="E233" i="244" s="1"/>
  <c r="S111" i="244"/>
  <c r="T112" i="244"/>
  <c r="F203" i="244"/>
  <c r="G203" i="244" s="1"/>
  <c r="H204" i="244"/>
  <c r="I204" i="244" s="1"/>
  <c r="J204" i="244" s="1"/>
  <c r="F204" i="244"/>
  <c r="G204" i="244" s="1"/>
  <c r="S172" i="244"/>
  <c r="I172" i="244"/>
  <c r="N316" i="244"/>
  <c r="N312" i="244"/>
  <c r="P201" i="244"/>
  <c r="Q201" i="244" s="1"/>
  <c r="AV29" i="244" s="1"/>
  <c r="P200" i="244"/>
  <c r="Q200" i="244" s="1"/>
  <c r="AV28" i="244" s="1"/>
  <c r="AG29" i="244"/>
  <c r="Z51" i="244"/>
  <c r="AT13" i="244"/>
  <c r="Z61" i="244"/>
  <c r="F192" i="244"/>
  <c r="G192" i="244" s="1"/>
  <c r="AI17" i="244" s="1"/>
  <c r="H193" i="244"/>
  <c r="AG15" i="244"/>
  <c r="Z40" i="244"/>
  <c r="R199" i="244"/>
  <c r="P198" i="244"/>
  <c r="Q198" i="244" s="1"/>
  <c r="AV26" i="244" s="1"/>
  <c r="B216" i="244"/>
  <c r="E216" i="244" s="1"/>
  <c r="B217" i="244"/>
  <c r="E217" i="244" s="1"/>
  <c r="B219" i="244"/>
  <c r="E219" i="244" s="1"/>
  <c r="B218" i="244"/>
  <c r="E218" i="244" s="1"/>
  <c r="B221" i="244"/>
  <c r="E221" i="244" s="1"/>
  <c r="B223" i="244"/>
  <c r="E223" i="244" s="1"/>
  <c r="B220" i="244"/>
  <c r="E220" i="244" s="1"/>
  <c r="B222" i="244"/>
  <c r="E222" i="244" s="1"/>
  <c r="B224" i="244"/>
  <c r="E224" i="244" s="1"/>
  <c r="B225" i="244"/>
  <c r="E225" i="244" s="1"/>
  <c r="B226" i="244"/>
  <c r="E226" i="244" s="1"/>
  <c r="B229" i="244"/>
  <c r="E229" i="244" s="1"/>
  <c r="B230" i="244"/>
  <c r="E230" i="244" s="1"/>
  <c r="B231" i="244"/>
  <c r="E231" i="244" s="1"/>
  <c r="H231" i="244" s="1"/>
  <c r="B228" i="244"/>
  <c r="E228" i="244" s="1"/>
  <c r="B227" i="244"/>
  <c r="E227" i="244" s="1"/>
  <c r="AG12" i="244"/>
  <c r="Z37" i="244"/>
  <c r="AT19" i="244"/>
  <c r="Z67" i="244"/>
  <c r="H199" i="244"/>
  <c r="F198" i="244"/>
  <c r="G198" i="244" s="1"/>
  <c r="AI26" i="244" s="1"/>
  <c r="F193" i="244"/>
  <c r="G193" i="244" s="1"/>
  <c r="AI18" i="244" s="1"/>
  <c r="H194" i="244"/>
  <c r="H192" i="244"/>
  <c r="F191" i="244"/>
  <c r="G191" i="244" s="1"/>
  <c r="AI16" i="244" s="1"/>
  <c r="F185" i="244"/>
  <c r="G185" i="244" s="1"/>
  <c r="AI10" i="244" s="1"/>
  <c r="H185" i="244"/>
  <c r="H186" i="244"/>
  <c r="AG19" i="244"/>
  <c r="Z44" i="244"/>
  <c r="AG20" i="244"/>
  <c r="Z45" i="244"/>
  <c r="Z66" i="244"/>
  <c r="AT18" i="244"/>
  <c r="AG17" i="244"/>
  <c r="Z42" i="244"/>
  <c r="Z73" i="244"/>
  <c r="AT28" i="244"/>
  <c r="R200" i="244"/>
  <c r="P199" i="244"/>
  <c r="Q199" i="244" s="1"/>
  <c r="AV27" i="244" s="1"/>
  <c r="P190" i="244"/>
  <c r="Q190" i="244" s="1"/>
  <c r="AV15" i="244" s="1"/>
  <c r="R191" i="244"/>
  <c r="AT15" i="244"/>
  <c r="Z63" i="244"/>
  <c r="F201" i="244"/>
  <c r="G201" i="244" s="1"/>
  <c r="AI29" i="244" s="1"/>
  <c r="F200" i="244"/>
  <c r="G200" i="244" s="1"/>
  <c r="AI28" i="244" s="1"/>
  <c r="H187" i="244"/>
  <c r="F186" i="244"/>
  <c r="G186" i="244" s="1"/>
  <c r="AI11" i="244" s="1"/>
  <c r="AG14" i="244"/>
  <c r="Z39" i="244"/>
  <c r="Z74" i="244"/>
  <c r="AT29" i="244"/>
  <c r="R189" i="244"/>
  <c r="P188" i="244"/>
  <c r="Q188" i="244" s="1"/>
  <c r="AV13" i="244" s="1"/>
  <c r="P186" i="244"/>
  <c r="Q186" i="244" s="1"/>
  <c r="AV11" i="244" s="1"/>
  <c r="R187" i="244"/>
  <c r="Z68" i="244"/>
  <c r="AT20" i="244"/>
  <c r="R190" i="244"/>
  <c r="P189" i="244"/>
  <c r="Q189" i="244" s="1"/>
  <c r="AV14" i="244" s="1"/>
  <c r="R197" i="244"/>
  <c r="P196" i="244"/>
  <c r="Q196" i="244" s="1"/>
  <c r="AV21" i="244" s="1"/>
  <c r="P193" i="244"/>
  <c r="Q193" i="244" s="1"/>
  <c r="AV18" i="244" s="1"/>
  <c r="R194" i="244"/>
  <c r="P187" i="244"/>
  <c r="Q187" i="244" s="1"/>
  <c r="AV12" i="244" s="1"/>
  <c r="R188" i="244"/>
  <c r="AT10" i="244"/>
  <c r="Z58" i="244"/>
  <c r="G240" i="244"/>
  <c r="G241" i="244" s="1"/>
  <c r="G268" i="244"/>
  <c r="Z50" i="244"/>
  <c r="AG28" i="244"/>
  <c r="AG25" i="244"/>
  <c r="Z47" i="244"/>
  <c r="Z49" i="244"/>
  <c r="AG27" i="244"/>
  <c r="Z69" i="244"/>
  <c r="AT21" i="244"/>
  <c r="AT12" i="244"/>
  <c r="Z60" i="244"/>
  <c r="F196" i="244"/>
  <c r="G196" i="244" s="1"/>
  <c r="AI21" i="244" s="1"/>
  <c r="H197" i="244"/>
  <c r="F195" i="244"/>
  <c r="G195" i="244" s="1"/>
  <c r="AI20" i="244" s="1"/>
  <c r="H196" i="244"/>
  <c r="H191" i="244"/>
  <c r="F190" i="244"/>
  <c r="G190" i="244" s="1"/>
  <c r="AI15" i="244" s="1"/>
  <c r="F189" i="244"/>
  <c r="G189" i="244" s="1"/>
  <c r="AI14" i="244" s="1"/>
  <c r="H190" i="244"/>
  <c r="AG11" i="244"/>
  <c r="Z36" i="244"/>
  <c r="L216" i="244"/>
  <c r="O216" i="244" s="1"/>
  <c r="L217" i="244"/>
  <c r="O217" i="244" s="1"/>
  <c r="L222" i="244"/>
  <c r="O222" i="244" s="1"/>
  <c r="L226" i="244"/>
  <c r="O226" i="244" s="1"/>
  <c r="L218" i="244"/>
  <c r="O218" i="244" s="1"/>
  <c r="L221" i="244"/>
  <c r="O221" i="244" s="1"/>
  <c r="L223" i="244"/>
  <c r="O223" i="244" s="1"/>
  <c r="L224" i="244"/>
  <c r="O224" i="244" s="1"/>
  <c r="L227" i="244"/>
  <c r="O227" i="244" s="1"/>
  <c r="L229" i="244"/>
  <c r="O229" i="244" s="1"/>
  <c r="L228" i="244"/>
  <c r="O228" i="244" s="1"/>
  <c r="L219" i="244"/>
  <c r="O219" i="244" s="1"/>
  <c r="L231" i="244"/>
  <c r="O231" i="244" s="1"/>
  <c r="R231" i="244" s="1"/>
  <c r="L225" i="244"/>
  <c r="O225" i="244" s="1"/>
  <c r="L230" i="244"/>
  <c r="O230" i="244" s="1"/>
  <c r="L220" i="244"/>
  <c r="O220" i="244" s="1"/>
  <c r="Z59" i="244"/>
  <c r="AT11" i="244"/>
  <c r="Z71" i="244"/>
  <c r="AT26" i="244"/>
  <c r="R198" i="244"/>
  <c r="P197" i="244"/>
  <c r="Q197" i="244" s="1"/>
  <c r="AV25" i="244" s="1"/>
  <c r="Z72" i="244"/>
  <c r="AT27" i="244"/>
  <c r="Z43" i="244"/>
  <c r="AG18" i="244"/>
  <c r="Z35" i="244"/>
  <c r="AG10" i="244"/>
  <c r="AT16" i="244"/>
  <c r="Z64" i="244"/>
  <c r="F194" i="244"/>
  <c r="G194" i="244" s="1"/>
  <c r="AI19" i="244" s="1"/>
  <c r="H195" i="244"/>
  <c r="AG26" i="244"/>
  <c r="Z48" i="244"/>
  <c r="N310" i="244"/>
  <c r="R195" i="244"/>
  <c r="P194" i="244"/>
  <c r="Q194" i="244" s="1"/>
  <c r="AV19" i="244" s="1"/>
  <c r="P191" i="244"/>
  <c r="Q191" i="244" s="1"/>
  <c r="AV16" i="244" s="1"/>
  <c r="R192" i="244"/>
  <c r="P195" i="244"/>
  <c r="Q195" i="244" s="1"/>
  <c r="AV20" i="244" s="1"/>
  <c r="R196" i="244"/>
  <c r="P192" i="244"/>
  <c r="Q192" i="244" s="1"/>
  <c r="AV17" i="244" s="1"/>
  <c r="R193" i="244"/>
  <c r="R185" i="244"/>
  <c r="P185" i="244"/>
  <c r="Q185" i="244" s="1"/>
  <c r="AV10" i="244" s="1"/>
  <c r="R186" i="244"/>
  <c r="Z38" i="244"/>
  <c r="AG13" i="244"/>
  <c r="Z46" i="244"/>
  <c r="AG21" i="244"/>
  <c r="Z70" i="244"/>
  <c r="AT25" i="244"/>
  <c r="H198" i="244"/>
  <c r="F197" i="244"/>
  <c r="G197" i="244" s="1"/>
  <c r="AI25" i="244" s="1"/>
  <c r="H200" i="244"/>
  <c r="F199" i="244"/>
  <c r="G199" i="244" s="1"/>
  <c r="AI27" i="244" s="1"/>
  <c r="F188" i="244"/>
  <c r="G188" i="244" s="1"/>
  <c r="AI13" i="244" s="1"/>
  <c r="H189" i="244"/>
  <c r="F187" i="244"/>
  <c r="G187" i="244" s="1"/>
  <c r="AI12" i="244" s="1"/>
  <c r="H188" i="244"/>
  <c r="Q268" i="244"/>
  <c r="Q240" i="244"/>
  <c r="Q241" i="244" s="1"/>
  <c r="AT17" i="244"/>
  <c r="Z65" i="244"/>
  <c r="AT14" i="244"/>
  <c r="Z62" i="244"/>
  <c r="AG16" i="244"/>
  <c r="Z41" i="244"/>
  <c r="B264" i="244" l="1"/>
  <c r="E264" i="244" s="1"/>
  <c r="B263" i="244"/>
  <c r="E263" i="244" s="1"/>
  <c r="B262" i="244"/>
  <c r="E262" i="244" s="1"/>
  <c r="H262" i="244" s="1"/>
  <c r="S80" i="244"/>
  <c r="T81" i="244"/>
  <c r="AO29" i="244" s="1"/>
  <c r="P232" i="244"/>
  <c r="Q232" i="244" s="1"/>
  <c r="R233" i="244"/>
  <c r="S110" i="244"/>
  <c r="T111" i="244"/>
  <c r="AQ29" i="244" s="1"/>
  <c r="S47" i="244"/>
  <c r="T48" i="244"/>
  <c r="F232" i="244"/>
  <c r="G232" i="244" s="1"/>
  <c r="H233" i="244"/>
  <c r="S140" i="244"/>
  <c r="T141" i="244"/>
  <c r="AS29" i="244" s="1"/>
  <c r="S201" i="244"/>
  <c r="T202" i="244"/>
  <c r="I171" i="244"/>
  <c r="J172" i="244"/>
  <c r="H232" i="244"/>
  <c r="I139" i="244"/>
  <c r="J140" i="244"/>
  <c r="AF28" i="244" s="1"/>
  <c r="I203" i="244"/>
  <c r="J203" i="244" s="1"/>
  <c r="S171" i="244"/>
  <c r="T172" i="244"/>
  <c r="F233" i="244"/>
  <c r="G233" i="244" s="1"/>
  <c r="H234" i="244"/>
  <c r="F234" i="244"/>
  <c r="G234" i="244" s="1"/>
  <c r="L263" i="244"/>
  <c r="O263" i="244" s="1"/>
  <c r="L264" i="244"/>
  <c r="O264" i="244" s="1"/>
  <c r="L262" i="244"/>
  <c r="O262" i="244" s="1"/>
  <c r="I78" i="244"/>
  <c r="J79" i="244"/>
  <c r="AB27" i="244" s="1"/>
  <c r="I48" i="244"/>
  <c r="J49" i="244"/>
  <c r="P233" i="244"/>
  <c r="Q233" i="244" s="1"/>
  <c r="R234" i="244"/>
  <c r="S234" i="244" s="1"/>
  <c r="T234" i="244" s="1"/>
  <c r="P234" i="244"/>
  <c r="Q234" i="244" s="1"/>
  <c r="I109" i="244"/>
  <c r="J110" i="244"/>
  <c r="AD28" i="244" s="1"/>
  <c r="I202" i="244"/>
  <c r="N315" i="244"/>
  <c r="P218" i="244"/>
  <c r="Q218" i="244" s="1"/>
  <c r="R219" i="244"/>
  <c r="N308" i="244"/>
  <c r="F228" i="244"/>
  <c r="G228" i="244" s="1"/>
  <c r="H229" i="244"/>
  <c r="H218" i="244"/>
  <c r="F217" i="244"/>
  <c r="G217" i="244" s="1"/>
  <c r="Q298" i="244"/>
  <c r="Q300" i="244" s="1"/>
  <c r="Q301" i="244" s="1"/>
  <c r="Q270" i="244"/>
  <c r="Q271" i="244" s="1"/>
  <c r="P229" i="244"/>
  <c r="Q229" i="244" s="1"/>
  <c r="R230" i="244"/>
  <c r="P227" i="244"/>
  <c r="Q227" i="244" s="1"/>
  <c r="R228" i="244"/>
  <c r="P222" i="244"/>
  <c r="Q222" i="244" s="1"/>
  <c r="R223" i="244"/>
  <c r="P221" i="244"/>
  <c r="Q221" i="244" s="1"/>
  <c r="R222" i="244"/>
  <c r="F227" i="244"/>
  <c r="G227" i="244" s="1"/>
  <c r="H228" i="244"/>
  <c r="F225" i="244"/>
  <c r="G225" i="244" s="1"/>
  <c r="H226" i="244"/>
  <c r="H220" i="244"/>
  <c r="F219" i="244"/>
  <c r="G219" i="244" s="1"/>
  <c r="F218" i="244"/>
  <c r="G218" i="244" s="1"/>
  <c r="H219" i="244"/>
  <c r="L247" i="244"/>
  <c r="O247" i="244" s="1"/>
  <c r="L251" i="244"/>
  <c r="O251" i="244" s="1"/>
  <c r="L254" i="244"/>
  <c r="O254" i="244" s="1"/>
  <c r="L252" i="244"/>
  <c r="O252" i="244" s="1"/>
  <c r="L255" i="244"/>
  <c r="O255" i="244" s="1"/>
  <c r="L246" i="244"/>
  <c r="O246" i="244" s="1"/>
  <c r="L253" i="244"/>
  <c r="O253" i="244" s="1"/>
  <c r="L256" i="244"/>
  <c r="O256" i="244" s="1"/>
  <c r="L257" i="244"/>
  <c r="O257" i="244" s="1"/>
  <c r="L250" i="244"/>
  <c r="O250" i="244" s="1"/>
  <c r="L249" i="244"/>
  <c r="O249" i="244" s="1"/>
  <c r="L258" i="244"/>
  <c r="O258" i="244" s="1"/>
  <c r="L259" i="244"/>
  <c r="O259" i="244" s="1"/>
  <c r="L248" i="244"/>
  <c r="O248" i="244" s="1"/>
  <c r="L261" i="244"/>
  <c r="O261" i="244" s="1"/>
  <c r="R261" i="244" s="1"/>
  <c r="L260" i="244"/>
  <c r="O260" i="244" s="1"/>
  <c r="R220" i="244"/>
  <c r="P219" i="244"/>
  <c r="Q219" i="244" s="1"/>
  <c r="P225" i="244"/>
  <c r="Q225" i="244" s="1"/>
  <c r="R226" i="244"/>
  <c r="N314" i="244"/>
  <c r="B246" i="244"/>
  <c r="E246" i="244" s="1"/>
  <c r="B248" i="244"/>
  <c r="E248" i="244" s="1"/>
  <c r="B247" i="244"/>
  <c r="E247" i="244" s="1"/>
  <c r="B249" i="244"/>
  <c r="E249" i="244" s="1"/>
  <c r="B250" i="244"/>
  <c r="E250" i="244" s="1"/>
  <c r="B251" i="244"/>
  <c r="E251" i="244" s="1"/>
  <c r="B253" i="244"/>
  <c r="E253" i="244" s="1"/>
  <c r="B252" i="244"/>
  <c r="E252" i="244" s="1"/>
  <c r="B254" i="244"/>
  <c r="E254" i="244" s="1"/>
  <c r="B255" i="244"/>
  <c r="E255" i="244" s="1"/>
  <c r="B261" i="244"/>
  <c r="E261" i="244" s="1"/>
  <c r="H261" i="244" s="1"/>
  <c r="B256" i="244"/>
  <c r="E256" i="244" s="1"/>
  <c r="B260" i="244"/>
  <c r="E260" i="244" s="1"/>
  <c r="B259" i="244"/>
  <c r="E259" i="244" s="1"/>
  <c r="B258" i="244"/>
  <c r="E258" i="244" s="1"/>
  <c r="B257" i="244"/>
  <c r="E257" i="244" s="1"/>
  <c r="H227" i="244"/>
  <c r="F226" i="244"/>
  <c r="G226" i="244" s="1"/>
  <c r="F221" i="244"/>
  <c r="G221" i="244" s="1"/>
  <c r="H222" i="244"/>
  <c r="R225" i="244"/>
  <c r="P224" i="244"/>
  <c r="Q224" i="244" s="1"/>
  <c r="R229" i="244"/>
  <c r="P228" i="244"/>
  <c r="Q228" i="244" s="1"/>
  <c r="P220" i="244"/>
  <c r="Q220" i="244" s="1"/>
  <c r="R221" i="244"/>
  <c r="R217" i="244"/>
  <c r="P216" i="244"/>
  <c r="Q216" i="244" s="1"/>
  <c r="N320" i="244"/>
  <c r="F231" i="244"/>
  <c r="G231" i="244" s="1"/>
  <c r="F230" i="244"/>
  <c r="G230" i="244" s="1"/>
  <c r="H225" i="244"/>
  <c r="F224" i="244"/>
  <c r="G224" i="244" s="1"/>
  <c r="H223" i="244"/>
  <c r="F222" i="244"/>
  <c r="G222" i="244" s="1"/>
  <c r="H217" i="244"/>
  <c r="F216" i="244"/>
  <c r="G216" i="244" s="1"/>
  <c r="P223" i="244"/>
  <c r="Q223" i="244" s="1"/>
  <c r="R224" i="244"/>
  <c r="P231" i="244"/>
  <c r="Q231" i="244" s="1"/>
  <c r="P230" i="244"/>
  <c r="Q230" i="244" s="1"/>
  <c r="R227" i="244"/>
  <c r="P226" i="244"/>
  <c r="Q226" i="244" s="1"/>
  <c r="P217" i="244"/>
  <c r="Q217" i="244" s="1"/>
  <c r="R218" i="244"/>
  <c r="R215" i="244"/>
  <c r="P215" i="244"/>
  <c r="Q215" i="244" s="1"/>
  <c r="R216" i="244"/>
  <c r="G298" i="244"/>
  <c r="G300" i="244" s="1"/>
  <c r="G301" i="244" s="1"/>
  <c r="G270" i="244"/>
  <c r="G271" i="244" s="1"/>
  <c r="H230" i="244"/>
  <c r="F229" i="244"/>
  <c r="G229" i="244" s="1"/>
  <c r="H224" i="244"/>
  <c r="F223" i="244"/>
  <c r="G223" i="244" s="1"/>
  <c r="F220" i="244"/>
  <c r="G220" i="244" s="1"/>
  <c r="H221" i="244"/>
  <c r="H215" i="244"/>
  <c r="F215" i="244"/>
  <c r="G215" i="244" s="1"/>
  <c r="H216" i="244"/>
  <c r="I77" i="244" l="1"/>
  <c r="J78" i="244"/>
  <c r="AB26" i="244" s="1"/>
  <c r="S170" i="244"/>
  <c r="T171" i="244"/>
  <c r="AU29" i="244" s="1"/>
  <c r="S200" i="244"/>
  <c r="T201" i="244"/>
  <c r="AW29" i="244" s="1"/>
  <c r="S109" i="244"/>
  <c r="T110" i="244"/>
  <c r="AQ28" i="244" s="1"/>
  <c r="R262" i="244"/>
  <c r="S233" i="244"/>
  <c r="P263" i="244"/>
  <c r="Q263" i="244" s="1"/>
  <c r="R264" i="244"/>
  <c r="S264" i="244" s="1"/>
  <c r="T264" i="244" s="1"/>
  <c r="P264" i="244"/>
  <c r="Q264" i="244" s="1"/>
  <c r="S139" i="244"/>
  <c r="T140" i="244"/>
  <c r="AS28" i="244" s="1"/>
  <c r="P262" i="244"/>
  <c r="Q262" i="244" s="1"/>
  <c r="R263" i="244"/>
  <c r="I138" i="244"/>
  <c r="J139" i="244"/>
  <c r="AF27" i="244" s="1"/>
  <c r="B294" i="244"/>
  <c r="E294" i="244" s="1"/>
  <c r="B293" i="244"/>
  <c r="E293" i="244" s="1"/>
  <c r="B292" i="244"/>
  <c r="E292" i="244" s="1"/>
  <c r="H292" i="244" s="1"/>
  <c r="S79" i="244"/>
  <c r="T80" i="244"/>
  <c r="AO28" i="244" s="1"/>
  <c r="B306" i="244"/>
  <c r="B324" i="244"/>
  <c r="E324" i="244" s="1"/>
  <c r="B323" i="244"/>
  <c r="E323" i="244" s="1"/>
  <c r="B322" i="244"/>
  <c r="E322" i="244" s="1"/>
  <c r="H322" i="244" s="1"/>
  <c r="J202" i="244"/>
  <c r="I201" i="244"/>
  <c r="I47" i="244"/>
  <c r="J48" i="244"/>
  <c r="I234" i="244"/>
  <c r="J234" i="244" s="1"/>
  <c r="L293" i="244"/>
  <c r="O293" i="244" s="1"/>
  <c r="L294" i="244"/>
  <c r="O294" i="244" s="1"/>
  <c r="L292" i="244"/>
  <c r="O292" i="244" s="1"/>
  <c r="R292" i="244" s="1"/>
  <c r="L276" i="244"/>
  <c r="I170" i="244"/>
  <c r="J171" i="244"/>
  <c r="AH29" i="244" s="1"/>
  <c r="S46" i="244"/>
  <c r="T47" i="244"/>
  <c r="F262" i="244"/>
  <c r="G262" i="244" s="1"/>
  <c r="H263" i="244"/>
  <c r="I263" i="244" s="1"/>
  <c r="J263" i="244" s="1"/>
  <c r="L323" i="244"/>
  <c r="O323" i="244" s="1"/>
  <c r="L316" i="244"/>
  <c r="L317" i="244"/>
  <c r="L315" i="244"/>
  <c r="L310" i="244"/>
  <c r="L318" i="244"/>
  <c r="L312" i="244"/>
  <c r="L307" i="244"/>
  <c r="L306" i="244"/>
  <c r="O306" i="244" s="1"/>
  <c r="L321" i="244"/>
  <c r="L322" i="244"/>
  <c r="O322" i="244" s="1"/>
  <c r="L313" i="244"/>
  <c r="L314" i="244"/>
  <c r="L309" i="244"/>
  <c r="L320" i="244"/>
  <c r="L308" i="244"/>
  <c r="L319" i="244"/>
  <c r="O319" i="244" s="1"/>
  <c r="L324" i="244"/>
  <c r="O324" i="244" s="1"/>
  <c r="L311" i="244"/>
  <c r="I108" i="244"/>
  <c r="J109" i="244"/>
  <c r="AD27" i="244" s="1"/>
  <c r="F263" i="244"/>
  <c r="G263" i="244" s="1"/>
  <c r="H264" i="244"/>
  <c r="I264" i="244" s="1"/>
  <c r="J264" i="244" s="1"/>
  <c r="F264" i="244"/>
  <c r="G264" i="244" s="1"/>
  <c r="N313" i="244"/>
  <c r="N319" i="244"/>
  <c r="N306" i="244"/>
  <c r="N307" i="244"/>
  <c r="H245" i="244"/>
  <c r="F245" i="244"/>
  <c r="G245" i="244" s="1"/>
  <c r="H246" i="244"/>
  <c r="R253" i="244"/>
  <c r="P252" i="244"/>
  <c r="Q252" i="244" s="1"/>
  <c r="B276" i="244"/>
  <c r="E276" i="244" s="1"/>
  <c r="B278" i="244"/>
  <c r="E278" i="244" s="1"/>
  <c r="B280" i="244"/>
  <c r="E280" i="244" s="1"/>
  <c r="B281" i="244"/>
  <c r="E281" i="244" s="1"/>
  <c r="B277" i="244"/>
  <c r="E277" i="244" s="1"/>
  <c r="B279" i="244"/>
  <c r="E279" i="244" s="1"/>
  <c r="B282" i="244"/>
  <c r="E282" i="244" s="1"/>
  <c r="B283" i="244"/>
  <c r="E283" i="244" s="1"/>
  <c r="B285" i="244"/>
  <c r="E285" i="244" s="1"/>
  <c r="B284" i="244"/>
  <c r="E284" i="244" s="1"/>
  <c r="B289" i="244"/>
  <c r="E289" i="244" s="1"/>
  <c r="B286" i="244"/>
  <c r="E286" i="244" s="1"/>
  <c r="B290" i="244"/>
  <c r="E290" i="244" s="1"/>
  <c r="B291" i="244"/>
  <c r="E291" i="244" s="1"/>
  <c r="B288" i="244"/>
  <c r="E288" i="244" s="1"/>
  <c r="B287" i="244"/>
  <c r="E287" i="244" s="1"/>
  <c r="N305" i="244"/>
  <c r="F256" i="244"/>
  <c r="G256" i="244" s="1"/>
  <c r="H257" i="244"/>
  <c r="F255" i="244"/>
  <c r="G255" i="244" s="1"/>
  <c r="H256" i="244"/>
  <c r="F251" i="244"/>
  <c r="G251" i="244" s="1"/>
  <c r="H252" i="244"/>
  <c r="F248" i="244"/>
  <c r="G248" i="244" s="1"/>
  <c r="H249" i="244"/>
  <c r="P247" i="244"/>
  <c r="Q247" i="244" s="1"/>
  <c r="R248" i="244"/>
  <c r="R250" i="244"/>
  <c r="P249" i="244"/>
  <c r="Q249" i="244" s="1"/>
  <c r="P245" i="244"/>
  <c r="Q245" i="244" s="1"/>
  <c r="R245" i="244"/>
  <c r="R246" i="244"/>
  <c r="R251" i="244"/>
  <c r="P250" i="244"/>
  <c r="Q250" i="244" s="1"/>
  <c r="L278" i="244"/>
  <c r="O278" i="244" s="1"/>
  <c r="O276" i="244"/>
  <c r="L281" i="244"/>
  <c r="O281" i="244" s="1"/>
  <c r="L284" i="244"/>
  <c r="O284" i="244" s="1"/>
  <c r="L277" i="244"/>
  <c r="O277" i="244" s="1"/>
  <c r="L280" i="244"/>
  <c r="O280" i="244" s="1"/>
  <c r="L288" i="244"/>
  <c r="O288" i="244" s="1"/>
  <c r="L282" i="244"/>
  <c r="O282" i="244" s="1"/>
  <c r="L283" i="244"/>
  <c r="O283" i="244" s="1"/>
  <c r="L285" i="244"/>
  <c r="O285" i="244" s="1"/>
  <c r="L286" i="244"/>
  <c r="O286" i="244" s="1"/>
  <c r="L289" i="244"/>
  <c r="O289" i="244" s="1"/>
  <c r="L291" i="244"/>
  <c r="O291" i="244" s="1"/>
  <c r="R291" i="244" s="1"/>
  <c r="L290" i="244"/>
  <c r="O290" i="244" s="1"/>
  <c r="O321" i="244"/>
  <c r="R321" i="244" s="1"/>
  <c r="O316" i="244"/>
  <c r="O311" i="244"/>
  <c r="O310" i="244"/>
  <c r="L279" i="244"/>
  <c r="O279" i="244" s="1"/>
  <c r="O317" i="244"/>
  <c r="L287" i="244"/>
  <c r="O287" i="244" s="1"/>
  <c r="O312" i="244"/>
  <c r="O318" i="244"/>
  <c r="O313" i="244"/>
  <c r="O315" i="244"/>
  <c r="O314" i="244"/>
  <c r="O320" i="244"/>
  <c r="O308" i="244"/>
  <c r="O307" i="244"/>
  <c r="O309" i="244"/>
  <c r="H254" i="244"/>
  <c r="F253" i="244"/>
  <c r="G253" i="244" s="1"/>
  <c r="R249" i="244"/>
  <c r="P248" i="244"/>
  <c r="Q248" i="244" s="1"/>
  <c r="N318" i="244"/>
  <c r="E306" i="244"/>
  <c r="B317" i="244"/>
  <c r="E317" i="244" s="1"/>
  <c r="B315" i="244"/>
  <c r="E315" i="244" s="1"/>
  <c r="B314" i="244"/>
  <c r="E314" i="244" s="1"/>
  <c r="B312" i="244"/>
  <c r="E312" i="244" s="1"/>
  <c r="B307" i="244"/>
  <c r="E307" i="244" s="1"/>
  <c r="B319" i="244"/>
  <c r="E319" i="244" s="1"/>
  <c r="B313" i="244"/>
  <c r="E313" i="244" s="1"/>
  <c r="B309" i="244"/>
  <c r="E309" i="244" s="1"/>
  <c r="B316" i="244"/>
  <c r="E316" i="244" s="1"/>
  <c r="B308" i="244"/>
  <c r="E308" i="244" s="1"/>
  <c r="B310" i="244"/>
  <c r="E310" i="244" s="1"/>
  <c r="B318" i="244"/>
  <c r="E318" i="244" s="1"/>
  <c r="B321" i="244"/>
  <c r="E321" i="244" s="1"/>
  <c r="H321" i="244" s="1"/>
  <c r="B311" i="244"/>
  <c r="E311" i="244" s="1"/>
  <c r="B320" i="244"/>
  <c r="E320" i="244" s="1"/>
  <c r="N317" i="244"/>
  <c r="F257" i="244"/>
  <c r="G257" i="244" s="1"/>
  <c r="H258" i="244"/>
  <c r="F261" i="244"/>
  <c r="G261" i="244" s="1"/>
  <c r="F260" i="244"/>
  <c r="G260" i="244" s="1"/>
  <c r="H253" i="244"/>
  <c r="F252" i="244"/>
  <c r="G252" i="244" s="1"/>
  <c r="H247" i="244"/>
  <c r="F246" i="244"/>
  <c r="G246" i="244" s="1"/>
  <c r="R259" i="244"/>
  <c r="P258" i="244"/>
  <c r="Q258" i="244" s="1"/>
  <c r="R257" i="244"/>
  <c r="P256" i="244"/>
  <c r="Q256" i="244" s="1"/>
  <c r="P254" i="244"/>
  <c r="Q254" i="244" s="1"/>
  <c r="R255" i="244"/>
  <c r="R247" i="244"/>
  <c r="P246" i="244"/>
  <c r="Q246" i="244" s="1"/>
  <c r="N309" i="244"/>
  <c r="N311" i="244"/>
  <c r="F259" i="244"/>
  <c r="G259" i="244" s="1"/>
  <c r="H260" i="244"/>
  <c r="F249" i="244"/>
  <c r="G249" i="244" s="1"/>
  <c r="H250" i="244"/>
  <c r="P260" i="244"/>
  <c r="Q260" i="244" s="1"/>
  <c r="P261" i="244"/>
  <c r="Q261" i="244" s="1"/>
  <c r="P253" i="244"/>
  <c r="Q253" i="244" s="1"/>
  <c r="R254" i="244"/>
  <c r="F258" i="244"/>
  <c r="G258" i="244" s="1"/>
  <c r="H259" i="244"/>
  <c r="F254" i="244"/>
  <c r="G254" i="244" s="1"/>
  <c r="H255" i="244"/>
  <c r="F250" i="244"/>
  <c r="G250" i="244" s="1"/>
  <c r="H251" i="244"/>
  <c r="F247" i="244"/>
  <c r="G247" i="244" s="1"/>
  <c r="H248" i="244"/>
  <c r="P259" i="244"/>
  <c r="Q259" i="244" s="1"/>
  <c r="R260" i="244"/>
  <c r="P257" i="244"/>
  <c r="Q257" i="244" s="1"/>
  <c r="R258" i="244"/>
  <c r="P255" i="244"/>
  <c r="Q255" i="244" s="1"/>
  <c r="R256" i="244"/>
  <c r="P251" i="244"/>
  <c r="Q251" i="244" s="1"/>
  <c r="R252" i="244"/>
  <c r="P322" i="244" l="1"/>
  <c r="Q322" i="244" s="1"/>
  <c r="R323" i="244"/>
  <c r="P293" i="244"/>
  <c r="Q293" i="244" s="1"/>
  <c r="R294" i="244"/>
  <c r="S294" i="244" s="1"/>
  <c r="T294" i="244" s="1"/>
  <c r="P294" i="244"/>
  <c r="Q294" i="244" s="1"/>
  <c r="F292" i="244"/>
  <c r="G292" i="244" s="1"/>
  <c r="H293" i="244"/>
  <c r="S108" i="244"/>
  <c r="T109" i="244"/>
  <c r="AQ27" i="244" s="1"/>
  <c r="P292" i="244"/>
  <c r="Q292" i="244" s="1"/>
  <c r="R293" i="244"/>
  <c r="S293" i="244" s="1"/>
  <c r="T293" i="244" s="1"/>
  <c r="F322" i="244"/>
  <c r="G322" i="244" s="1"/>
  <c r="H323" i="244"/>
  <c r="F293" i="244"/>
  <c r="G293" i="244" s="1"/>
  <c r="H294" i="244"/>
  <c r="I294" i="244" s="1"/>
  <c r="J294" i="244" s="1"/>
  <c r="F294" i="244"/>
  <c r="G294" i="244" s="1"/>
  <c r="S138" i="244"/>
  <c r="T139" i="244"/>
  <c r="AS27" i="244" s="1"/>
  <c r="I262" i="244"/>
  <c r="F323" i="244"/>
  <c r="G323" i="244" s="1"/>
  <c r="F324" i="244"/>
  <c r="G324" i="244" s="1"/>
  <c r="H324" i="244"/>
  <c r="I324" i="244" s="1"/>
  <c r="J324" i="244" s="1"/>
  <c r="I233" i="244"/>
  <c r="S199" i="244"/>
  <c r="T200" i="244"/>
  <c r="AW28" i="244" s="1"/>
  <c r="H291" i="244"/>
  <c r="S45" i="244"/>
  <c r="T46" i="244"/>
  <c r="I107" i="244"/>
  <c r="J108" i="244"/>
  <c r="AD26" i="244" s="1"/>
  <c r="I137" i="244"/>
  <c r="J138" i="244"/>
  <c r="AF26" i="244" s="1"/>
  <c r="S169" i="244"/>
  <c r="T170" i="244"/>
  <c r="AU28" i="244" s="1"/>
  <c r="R322" i="244"/>
  <c r="I169" i="244"/>
  <c r="J170" i="244"/>
  <c r="AH28" i="244" s="1"/>
  <c r="I46" i="244"/>
  <c r="J47" i="244"/>
  <c r="S78" i="244"/>
  <c r="T79" i="244"/>
  <c r="AO27" i="244" s="1"/>
  <c r="S263" i="244"/>
  <c r="T263" i="244" s="1"/>
  <c r="T233" i="244"/>
  <c r="S232" i="244"/>
  <c r="R324" i="244"/>
  <c r="S324" i="244" s="1"/>
  <c r="T324" i="244" s="1"/>
  <c r="P323" i="244"/>
  <c r="Q323" i="244" s="1"/>
  <c r="P324" i="244"/>
  <c r="Q324" i="244" s="1"/>
  <c r="J201" i="244"/>
  <c r="AJ29" i="244" s="1"/>
  <c r="I200" i="244"/>
  <c r="S262" i="244"/>
  <c r="I76" i="244"/>
  <c r="J77" i="244"/>
  <c r="AB25" i="244" s="1"/>
  <c r="R306" i="244"/>
  <c r="F315" i="244"/>
  <c r="G315" i="244" s="1"/>
  <c r="H316" i="244"/>
  <c r="P318" i="244"/>
  <c r="Q318" i="244" s="1"/>
  <c r="R319" i="244"/>
  <c r="P290" i="244"/>
  <c r="Q290" i="244" s="1"/>
  <c r="P291" i="244"/>
  <c r="Q291" i="244" s="1"/>
  <c r="P277" i="244"/>
  <c r="Q277" i="244" s="1"/>
  <c r="R278" i="244"/>
  <c r="F284" i="244"/>
  <c r="G284" i="244" s="1"/>
  <c r="H285" i="244"/>
  <c r="F317" i="244"/>
  <c r="G317" i="244" s="1"/>
  <c r="H318" i="244"/>
  <c r="F308" i="244"/>
  <c r="G308" i="244" s="1"/>
  <c r="H309" i="244"/>
  <c r="F311" i="244"/>
  <c r="G311" i="244" s="1"/>
  <c r="H312" i="244"/>
  <c r="H306" i="244"/>
  <c r="F305" i="244"/>
  <c r="G305" i="244" s="1"/>
  <c r="H305" i="244"/>
  <c r="P305" i="244"/>
  <c r="Q305" i="244" s="1"/>
  <c r="R305" i="244"/>
  <c r="R320" i="244"/>
  <c r="P319" i="244"/>
  <c r="Q319" i="244" s="1"/>
  <c r="P312" i="244"/>
  <c r="Q312" i="244" s="1"/>
  <c r="R313" i="244"/>
  <c r="P316" i="244"/>
  <c r="Q316" i="244" s="1"/>
  <c r="R317" i="244"/>
  <c r="P315" i="244"/>
  <c r="Q315" i="244" s="1"/>
  <c r="R316" i="244"/>
  <c r="P288" i="244"/>
  <c r="Q288" i="244" s="1"/>
  <c r="R289" i="244"/>
  <c r="P281" i="244"/>
  <c r="Q281" i="244" s="1"/>
  <c r="R282" i="244"/>
  <c r="P283" i="244"/>
  <c r="Q283" i="244" s="1"/>
  <c r="R284" i="244"/>
  <c r="F286" i="244"/>
  <c r="G286" i="244" s="1"/>
  <c r="H287" i="244"/>
  <c r="H286" i="244"/>
  <c r="F285" i="244"/>
  <c r="G285" i="244" s="1"/>
  <c r="F282" i="244"/>
  <c r="G282" i="244" s="1"/>
  <c r="H283" i="244"/>
  <c r="F280" i="244"/>
  <c r="G280" i="244" s="1"/>
  <c r="H281" i="244"/>
  <c r="H307" i="244"/>
  <c r="F306" i="244"/>
  <c r="G306" i="244" s="1"/>
  <c r="P286" i="244"/>
  <c r="Q286" i="244" s="1"/>
  <c r="R287" i="244"/>
  <c r="R283" i="244"/>
  <c r="P282" i="244"/>
  <c r="Q282" i="244" s="1"/>
  <c r="H290" i="244"/>
  <c r="F289" i="244"/>
  <c r="G289" i="244" s="1"/>
  <c r="F275" i="244"/>
  <c r="G275" i="244" s="1"/>
  <c r="H275" i="244"/>
  <c r="H276" i="244"/>
  <c r="H320" i="244"/>
  <c r="F319" i="244"/>
  <c r="G319" i="244" s="1"/>
  <c r="H310" i="244"/>
  <c r="F309" i="244"/>
  <c r="G309" i="244" s="1"/>
  <c r="F312" i="244"/>
  <c r="G312" i="244" s="1"/>
  <c r="H313" i="244"/>
  <c r="F313" i="244"/>
  <c r="G313" i="244" s="1"/>
  <c r="H314" i="244"/>
  <c r="P308" i="244"/>
  <c r="Q308" i="244" s="1"/>
  <c r="R309" i="244"/>
  <c r="P313" i="244"/>
  <c r="Q313" i="244" s="1"/>
  <c r="R314" i="244"/>
  <c r="R318" i="244"/>
  <c r="P317" i="244"/>
  <c r="Q317" i="244" s="1"/>
  <c r="R279" i="244"/>
  <c r="P278" i="244"/>
  <c r="Q278" i="244" s="1"/>
  <c r="P321" i="244"/>
  <c r="Q321" i="244" s="1"/>
  <c r="P320" i="244"/>
  <c r="Q320" i="244" s="1"/>
  <c r="P285" i="244"/>
  <c r="Q285" i="244" s="1"/>
  <c r="R286" i="244"/>
  <c r="P287" i="244"/>
  <c r="Q287" i="244" s="1"/>
  <c r="R288" i="244"/>
  <c r="R281" i="244"/>
  <c r="P280" i="244"/>
  <c r="Q280" i="244" s="1"/>
  <c r="F287" i="244"/>
  <c r="G287" i="244" s="1"/>
  <c r="H288" i="244"/>
  <c r="H289" i="244"/>
  <c r="F288" i="244"/>
  <c r="G288" i="244" s="1"/>
  <c r="F281" i="244"/>
  <c r="G281" i="244" s="1"/>
  <c r="H282" i="244"/>
  <c r="F279" i="244"/>
  <c r="G279" i="244" s="1"/>
  <c r="H280" i="244"/>
  <c r="F321" i="244"/>
  <c r="G321" i="244" s="1"/>
  <c r="F320" i="244"/>
  <c r="G320" i="244" s="1"/>
  <c r="F316" i="244"/>
  <c r="G316" i="244" s="1"/>
  <c r="H317" i="244"/>
  <c r="P307" i="244"/>
  <c r="Q307" i="244" s="1"/>
  <c r="R308" i="244"/>
  <c r="P310" i="244"/>
  <c r="Q310" i="244" s="1"/>
  <c r="R311" i="244"/>
  <c r="R277" i="244"/>
  <c r="P276" i="244"/>
  <c r="Q276" i="244" s="1"/>
  <c r="H277" i="244"/>
  <c r="F276" i="244"/>
  <c r="G276" i="244" s="1"/>
  <c r="F310" i="244"/>
  <c r="G310" i="244" s="1"/>
  <c r="H311" i="244"/>
  <c r="F307" i="244"/>
  <c r="G307" i="244" s="1"/>
  <c r="H308" i="244"/>
  <c r="F318" i="244"/>
  <c r="G318" i="244" s="1"/>
  <c r="H319" i="244"/>
  <c r="F314" i="244"/>
  <c r="G314" i="244" s="1"/>
  <c r="H315" i="244"/>
  <c r="P306" i="244"/>
  <c r="Q306" i="244" s="1"/>
  <c r="R307" i="244"/>
  <c r="P314" i="244"/>
  <c r="Q314" i="244" s="1"/>
  <c r="R315" i="244"/>
  <c r="R312" i="244"/>
  <c r="P311" i="244"/>
  <c r="Q311" i="244" s="1"/>
  <c r="R310" i="244"/>
  <c r="P309" i="244"/>
  <c r="Q309" i="244" s="1"/>
  <c r="R290" i="244"/>
  <c r="P289" i="244"/>
  <c r="Q289" i="244" s="1"/>
  <c r="R285" i="244"/>
  <c r="P284" i="244"/>
  <c r="Q284" i="244" s="1"/>
  <c r="R280" i="244"/>
  <c r="P279" i="244"/>
  <c r="Q279" i="244" s="1"/>
  <c r="R276" i="244"/>
  <c r="P275" i="244"/>
  <c r="Q275" i="244" s="1"/>
  <c r="R275" i="244"/>
  <c r="F291" i="244"/>
  <c r="G291" i="244" s="1"/>
  <c r="F290" i="244"/>
  <c r="G290" i="244" s="1"/>
  <c r="F283" i="244"/>
  <c r="G283" i="244" s="1"/>
  <c r="H284" i="244"/>
  <c r="F278" i="244"/>
  <c r="G278" i="244" s="1"/>
  <c r="H279" i="244"/>
  <c r="H278" i="244"/>
  <c r="F277" i="244"/>
  <c r="G277" i="244" s="1"/>
  <c r="I199" i="244" l="1"/>
  <c r="J200" i="244"/>
  <c r="AJ28" i="244" s="1"/>
  <c r="S168" i="244"/>
  <c r="T169" i="244"/>
  <c r="AU27" i="244" s="1"/>
  <c r="S77" i="244"/>
  <c r="T78" i="244"/>
  <c r="AO26" i="244" s="1"/>
  <c r="I136" i="244"/>
  <c r="J137" i="244"/>
  <c r="AF25" i="244" s="1"/>
  <c r="S198" i="244"/>
  <c r="T199" i="244"/>
  <c r="AW27" i="244" s="1"/>
  <c r="I45" i="244"/>
  <c r="J46" i="244"/>
  <c r="J233" i="244"/>
  <c r="I232" i="244"/>
  <c r="S137" i="244"/>
  <c r="T138" i="244"/>
  <c r="AS26" i="244" s="1"/>
  <c r="I106" i="244"/>
  <c r="J107" i="244"/>
  <c r="AD25" i="244" s="1"/>
  <c r="S107" i="244"/>
  <c r="T108" i="244"/>
  <c r="AQ26" i="244" s="1"/>
  <c r="S292" i="244"/>
  <c r="S231" i="244"/>
  <c r="T232" i="244"/>
  <c r="I168" i="244"/>
  <c r="J169" i="244"/>
  <c r="AH27" i="244" s="1"/>
  <c r="I293" i="244"/>
  <c r="S323" i="244"/>
  <c r="T323" i="244" s="1"/>
  <c r="I75" i="244"/>
  <c r="J76" i="244"/>
  <c r="AB21" i="244" s="1"/>
  <c r="S44" i="244"/>
  <c r="T45" i="244"/>
  <c r="T262" i="244"/>
  <c r="S261" i="244"/>
  <c r="I261" i="244"/>
  <c r="J262" i="244"/>
  <c r="I323" i="244"/>
  <c r="S136" i="244" l="1"/>
  <c r="T137" i="244"/>
  <c r="AS25" i="244" s="1"/>
  <c r="J323" i="244"/>
  <c r="I322" i="244"/>
  <c r="I74" i="244"/>
  <c r="J75" i="244"/>
  <c r="AB20" i="244" s="1"/>
  <c r="S291" i="244"/>
  <c r="T292" i="244"/>
  <c r="I231" i="244"/>
  <c r="J232" i="244"/>
  <c r="I135" i="244"/>
  <c r="J136" i="244"/>
  <c r="AF21" i="244" s="1"/>
  <c r="S230" i="244"/>
  <c r="T231" i="244"/>
  <c r="I260" i="244"/>
  <c r="J261" i="244"/>
  <c r="S322" i="244"/>
  <c r="S106" i="244"/>
  <c r="T107" i="244"/>
  <c r="AQ25" i="244" s="1"/>
  <c r="S76" i="244"/>
  <c r="T77" i="244"/>
  <c r="AO25" i="244" s="1"/>
  <c r="T261" i="244"/>
  <c r="S260" i="244"/>
  <c r="J293" i="244"/>
  <c r="I292" i="244"/>
  <c r="I44" i="244"/>
  <c r="J45" i="244"/>
  <c r="I105" i="244"/>
  <c r="J106" i="244"/>
  <c r="AD21" i="244" s="1"/>
  <c r="S167" i="244"/>
  <c r="T168" i="244"/>
  <c r="AU26" i="244" s="1"/>
  <c r="I167" i="244"/>
  <c r="J168" i="244"/>
  <c r="AH26" i="244" s="1"/>
  <c r="S43" i="244"/>
  <c r="T44" i="244"/>
  <c r="S197" i="244"/>
  <c r="T198" i="244"/>
  <c r="AW26" i="244" s="1"/>
  <c r="I198" i="244"/>
  <c r="J199" i="244"/>
  <c r="AJ27" i="244" s="1"/>
  <c r="S290" i="244" l="1"/>
  <c r="T291" i="244"/>
  <c r="I259" i="244"/>
  <c r="J260" i="244"/>
  <c r="S229" i="244"/>
  <c r="T230" i="244"/>
  <c r="I73" i="244"/>
  <c r="J74" i="244"/>
  <c r="AB19" i="244" s="1"/>
  <c r="S259" i="244"/>
  <c r="T260" i="244"/>
  <c r="S196" i="244"/>
  <c r="T197" i="244"/>
  <c r="AW25" i="244" s="1"/>
  <c r="I321" i="244"/>
  <c r="J322" i="244"/>
  <c r="I134" i="244"/>
  <c r="J135" i="244"/>
  <c r="AF20" i="244" s="1"/>
  <c r="I166" i="244"/>
  <c r="J167" i="244"/>
  <c r="AH25" i="244" s="1"/>
  <c r="I197" i="244"/>
  <c r="J198" i="244"/>
  <c r="AJ26" i="244" s="1"/>
  <c r="I104" i="244"/>
  <c r="J105" i="244"/>
  <c r="AD20" i="244" s="1"/>
  <c r="S42" i="244"/>
  <c r="T43" i="244"/>
  <c r="I43" i="244"/>
  <c r="J44" i="244"/>
  <c r="S105" i="244"/>
  <c r="T106" i="244"/>
  <c r="AQ21" i="244" s="1"/>
  <c r="S166" i="244"/>
  <c r="T167" i="244"/>
  <c r="AU25" i="244" s="1"/>
  <c r="S75" i="244"/>
  <c r="T76" i="244"/>
  <c r="AO21" i="244" s="1"/>
  <c r="I291" i="244"/>
  <c r="J292" i="244"/>
  <c r="T322" i="244"/>
  <c r="S321" i="244"/>
  <c r="I230" i="244"/>
  <c r="J231" i="244"/>
  <c r="S135" i="244"/>
  <c r="T136" i="244"/>
  <c r="AS21" i="244" s="1"/>
  <c r="I72" i="244" l="1"/>
  <c r="J73" i="244"/>
  <c r="AB18" i="244" s="1"/>
  <c r="I133" i="244"/>
  <c r="J134" i="244"/>
  <c r="AF19" i="244" s="1"/>
  <c r="I320" i="244"/>
  <c r="J321" i="244"/>
  <c r="S228" i="244"/>
  <c r="T229" i="244"/>
  <c r="S74" i="244"/>
  <c r="T75" i="244"/>
  <c r="AO20" i="244" s="1"/>
  <c r="S165" i="244"/>
  <c r="T166" i="244"/>
  <c r="AU21" i="244" s="1"/>
  <c r="I196" i="244"/>
  <c r="J197" i="244"/>
  <c r="AJ25" i="244" s="1"/>
  <c r="S195" i="244"/>
  <c r="T196" i="244"/>
  <c r="AW21" i="244" s="1"/>
  <c r="I258" i="244"/>
  <c r="J259" i="244"/>
  <c r="S134" i="244"/>
  <c r="T135" i="244"/>
  <c r="AS20" i="244" s="1"/>
  <c r="I229" i="244"/>
  <c r="J230" i="244"/>
  <c r="S320" i="244"/>
  <c r="T321" i="244"/>
  <c r="S104" i="244"/>
  <c r="T105" i="244"/>
  <c r="AQ20" i="244" s="1"/>
  <c r="S41" i="244"/>
  <c r="T42" i="244"/>
  <c r="I103" i="244"/>
  <c r="J104" i="244"/>
  <c r="AD19" i="244" s="1"/>
  <c r="I290" i="244"/>
  <c r="J291" i="244"/>
  <c r="I42" i="244"/>
  <c r="J43" i="244"/>
  <c r="I165" i="244"/>
  <c r="J166" i="244"/>
  <c r="AH21" i="244" s="1"/>
  <c r="S258" i="244"/>
  <c r="T259" i="244"/>
  <c r="S289" i="244"/>
  <c r="T290" i="244"/>
  <c r="S194" i="244" l="1"/>
  <c r="T195" i="244"/>
  <c r="AW20" i="244" s="1"/>
  <c r="S288" i="244"/>
  <c r="T289" i="244"/>
  <c r="I228" i="244"/>
  <c r="J229" i="244"/>
  <c r="I319" i="244"/>
  <c r="J320" i="244"/>
  <c r="S227" i="244"/>
  <c r="T228" i="244"/>
  <c r="S257" i="244"/>
  <c r="T258" i="244"/>
  <c r="S133" i="244"/>
  <c r="T134" i="244"/>
  <c r="AS19" i="244" s="1"/>
  <c r="S164" i="244"/>
  <c r="T165" i="244"/>
  <c r="AU20" i="244" s="1"/>
  <c r="I132" i="244"/>
  <c r="J133" i="244"/>
  <c r="AF18" i="244" s="1"/>
  <c r="S319" i="244"/>
  <c r="T320" i="244"/>
  <c r="I195" i="244"/>
  <c r="J196" i="244"/>
  <c r="AJ21" i="244" s="1"/>
  <c r="S40" i="244"/>
  <c r="T41" i="244"/>
  <c r="I289" i="244"/>
  <c r="J290" i="244"/>
  <c r="I102" i="244"/>
  <c r="J103" i="244"/>
  <c r="AD18" i="244" s="1"/>
  <c r="I164" i="244"/>
  <c r="J165" i="244"/>
  <c r="AH20" i="244" s="1"/>
  <c r="I41" i="244"/>
  <c r="J42" i="244"/>
  <c r="S103" i="244"/>
  <c r="T104" i="244"/>
  <c r="AQ19" i="244" s="1"/>
  <c r="I257" i="244"/>
  <c r="J258" i="244"/>
  <c r="S73" i="244"/>
  <c r="T74" i="244"/>
  <c r="AO19" i="244" s="1"/>
  <c r="I71" i="244"/>
  <c r="J72" i="244"/>
  <c r="AB17" i="244" s="1"/>
  <c r="S163" i="244" l="1"/>
  <c r="T164" i="244"/>
  <c r="AU19" i="244" s="1"/>
  <c r="I70" i="244"/>
  <c r="J71" i="244"/>
  <c r="AB16" i="244" s="1"/>
  <c r="I40" i="244"/>
  <c r="J41" i="244"/>
  <c r="I194" i="244"/>
  <c r="J195" i="244"/>
  <c r="AJ20" i="244" s="1"/>
  <c r="I227" i="244"/>
  <c r="J228" i="244"/>
  <c r="I318" i="244"/>
  <c r="J319" i="244"/>
  <c r="S72" i="244"/>
  <c r="T73" i="244"/>
  <c r="AO18" i="244" s="1"/>
  <c r="S318" i="244"/>
  <c r="T319" i="244"/>
  <c r="S256" i="244"/>
  <c r="T257" i="244"/>
  <c r="S287" i="244"/>
  <c r="T288" i="244"/>
  <c r="I163" i="244"/>
  <c r="J164" i="244"/>
  <c r="AH19" i="244" s="1"/>
  <c r="I101" i="244"/>
  <c r="J102" i="244"/>
  <c r="AD17" i="244" s="1"/>
  <c r="S39" i="244"/>
  <c r="T40" i="244"/>
  <c r="S132" i="244"/>
  <c r="T133" i="244"/>
  <c r="AS18" i="244" s="1"/>
  <c r="I256" i="244"/>
  <c r="J257" i="244"/>
  <c r="S102" i="244"/>
  <c r="T103" i="244"/>
  <c r="AQ18" i="244" s="1"/>
  <c r="I288" i="244"/>
  <c r="J289" i="244"/>
  <c r="I131" i="244"/>
  <c r="J132" i="244"/>
  <c r="AF17" i="244" s="1"/>
  <c r="S226" i="244"/>
  <c r="T227" i="244"/>
  <c r="S193" i="244"/>
  <c r="T194" i="244"/>
  <c r="AW19" i="244" s="1"/>
  <c r="S101" i="244" l="1"/>
  <c r="T102" i="244"/>
  <c r="AQ17" i="244" s="1"/>
  <c r="I193" i="244"/>
  <c r="J194" i="244"/>
  <c r="AJ19" i="244" s="1"/>
  <c r="I162" i="244"/>
  <c r="J163" i="244"/>
  <c r="AH18" i="244" s="1"/>
  <c r="I39" i="244"/>
  <c r="J40" i="244"/>
  <c r="S317" i="244"/>
  <c r="T318" i="244"/>
  <c r="I255" i="244"/>
  <c r="J256" i="244"/>
  <c r="S131" i="244"/>
  <c r="T132" i="244"/>
  <c r="AS17" i="244" s="1"/>
  <c r="S286" i="244"/>
  <c r="T287" i="244"/>
  <c r="I317" i="244"/>
  <c r="J318" i="244"/>
  <c r="I69" i="244"/>
  <c r="J70" i="244"/>
  <c r="AB15" i="244" s="1"/>
  <c r="S192" i="244"/>
  <c r="T193" i="244"/>
  <c r="AW18" i="244" s="1"/>
  <c r="S71" i="244"/>
  <c r="T72" i="244"/>
  <c r="AO17" i="244" s="1"/>
  <c r="I130" i="244"/>
  <c r="J131" i="244"/>
  <c r="AF16" i="244" s="1"/>
  <c r="I100" i="244"/>
  <c r="J101" i="244"/>
  <c r="AD16" i="244" s="1"/>
  <c r="S225" i="244"/>
  <c r="T226" i="244"/>
  <c r="I287" i="244"/>
  <c r="J288" i="244"/>
  <c r="S38" i="244"/>
  <c r="T39" i="244"/>
  <c r="S255" i="244"/>
  <c r="T256" i="244"/>
  <c r="I226" i="244"/>
  <c r="J227" i="244"/>
  <c r="S162" i="244"/>
  <c r="T163" i="244"/>
  <c r="AU18" i="244" s="1"/>
  <c r="S285" i="244" l="1"/>
  <c r="T286" i="244"/>
  <c r="I38" i="244"/>
  <c r="J39" i="244"/>
  <c r="S130" i="244"/>
  <c r="T131" i="244"/>
  <c r="AS16" i="244" s="1"/>
  <c r="I161" i="244"/>
  <c r="J162" i="244"/>
  <c r="AH17" i="244" s="1"/>
  <c r="I286" i="244"/>
  <c r="J287" i="244"/>
  <c r="S191" i="244"/>
  <c r="T192" i="244"/>
  <c r="AW17" i="244" s="1"/>
  <c r="I68" i="244"/>
  <c r="J69" i="244"/>
  <c r="AB14" i="244" s="1"/>
  <c r="I254" i="244"/>
  <c r="J255" i="244"/>
  <c r="I192" i="244"/>
  <c r="J193" i="244"/>
  <c r="AJ18" i="244" s="1"/>
  <c r="S70" i="244"/>
  <c r="T71" i="244"/>
  <c r="AO16" i="244" s="1"/>
  <c r="I225" i="244"/>
  <c r="J226" i="244"/>
  <c r="I99" i="244"/>
  <c r="J100" i="244"/>
  <c r="AD15" i="244" s="1"/>
  <c r="S161" i="244"/>
  <c r="T162" i="244"/>
  <c r="AU17" i="244" s="1"/>
  <c r="S224" i="244"/>
  <c r="T225" i="244"/>
  <c r="S254" i="244"/>
  <c r="T255" i="244"/>
  <c r="S37" i="244"/>
  <c r="T38" i="244"/>
  <c r="I129" i="244"/>
  <c r="J130" i="244"/>
  <c r="AF15" i="244" s="1"/>
  <c r="I316" i="244"/>
  <c r="J317" i="244"/>
  <c r="S316" i="244"/>
  <c r="T317" i="244"/>
  <c r="S100" i="244"/>
  <c r="T101" i="244"/>
  <c r="AQ16" i="244" s="1"/>
  <c r="I253" i="244" l="1"/>
  <c r="J254" i="244"/>
  <c r="I160" i="244"/>
  <c r="J161" i="244"/>
  <c r="AH16" i="244" s="1"/>
  <c r="I224" i="244"/>
  <c r="J225" i="244"/>
  <c r="S129" i="244"/>
  <c r="T130" i="244"/>
  <c r="AS15" i="244" s="1"/>
  <c r="I98" i="244"/>
  <c r="J99" i="244"/>
  <c r="AD14" i="244" s="1"/>
  <c r="S253" i="244"/>
  <c r="T254" i="244"/>
  <c r="S69" i="244"/>
  <c r="T70" i="244"/>
  <c r="AO15" i="244" s="1"/>
  <c r="S190" i="244"/>
  <c r="T191" i="244"/>
  <c r="AW16" i="244" s="1"/>
  <c r="I37" i="244"/>
  <c r="J38" i="244"/>
  <c r="S99" i="244"/>
  <c r="T100" i="244"/>
  <c r="AQ15" i="244" s="1"/>
  <c r="I67" i="244"/>
  <c r="J68" i="244"/>
  <c r="AB13" i="244" s="1"/>
  <c r="I315" i="244"/>
  <c r="J316" i="244"/>
  <c r="S36" i="244"/>
  <c r="T37" i="244"/>
  <c r="S315" i="244"/>
  <c r="T316" i="244"/>
  <c r="S223" i="244"/>
  <c r="T224" i="244"/>
  <c r="I128" i="244"/>
  <c r="J129" i="244"/>
  <c r="AF14" i="244" s="1"/>
  <c r="S160" i="244"/>
  <c r="T161" i="244"/>
  <c r="AU16" i="244" s="1"/>
  <c r="I191" i="244"/>
  <c r="J192" i="244"/>
  <c r="AJ17" i="244" s="1"/>
  <c r="I285" i="244"/>
  <c r="J286" i="244"/>
  <c r="S284" i="244"/>
  <c r="T285" i="244"/>
  <c r="S189" i="244" l="1"/>
  <c r="T190" i="244"/>
  <c r="AW15" i="244" s="1"/>
  <c r="S128" i="244"/>
  <c r="T129" i="244"/>
  <c r="AS14" i="244" s="1"/>
  <c r="I284" i="244"/>
  <c r="J285" i="244"/>
  <c r="I223" i="244"/>
  <c r="J224" i="244"/>
  <c r="I127" i="244"/>
  <c r="J128" i="244"/>
  <c r="AF13" i="244" s="1"/>
  <c r="S222" i="244"/>
  <c r="T223" i="244"/>
  <c r="S98" i="244"/>
  <c r="T99" i="244"/>
  <c r="AQ14" i="244" s="1"/>
  <c r="S252" i="244"/>
  <c r="T253" i="244"/>
  <c r="I159" i="244"/>
  <c r="J160" i="244"/>
  <c r="AH15" i="244" s="1"/>
  <c r="S283" i="244"/>
  <c r="T284" i="244"/>
  <c r="I66" i="244"/>
  <c r="J67" i="244"/>
  <c r="AB12" i="244" s="1"/>
  <c r="S314" i="244"/>
  <c r="T315" i="244"/>
  <c r="I314" i="244"/>
  <c r="J315" i="244"/>
  <c r="S68" i="244"/>
  <c r="T69" i="244"/>
  <c r="AO14" i="244" s="1"/>
  <c r="I190" i="244"/>
  <c r="J191" i="244"/>
  <c r="AJ16" i="244" s="1"/>
  <c r="S159" i="244"/>
  <c r="T160" i="244"/>
  <c r="AU15" i="244" s="1"/>
  <c r="S35" i="244"/>
  <c r="T35" i="244" s="1"/>
  <c r="U7" i="244" s="1"/>
  <c r="V7" i="244" s="1"/>
  <c r="T36" i="244"/>
  <c r="I36" i="244"/>
  <c r="J37" i="244"/>
  <c r="I97" i="244"/>
  <c r="J98" i="244"/>
  <c r="AD13" i="244" s="1"/>
  <c r="I252" i="244"/>
  <c r="J253" i="244"/>
  <c r="I222" i="244" l="1"/>
  <c r="J223" i="244"/>
  <c r="S158" i="244"/>
  <c r="T159" i="244"/>
  <c r="AU14" i="244" s="1"/>
  <c r="S251" i="244"/>
  <c r="T252" i="244"/>
  <c r="I65" i="244"/>
  <c r="J65" i="244" s="1"/>
  <c r="J66" i="244"/>
  <c r="AB11" i="244" s="1"/>
  <c r="I283" i="244"/>
  <c r="J284" i="244"/>
  <c r="I251" i="244"/>
  <c r="J252" i="244"/>
  <c r="I96" i="244"/>
  <c r="J97" i="244"/>
  <c r="AD12" i="244" s="1"/>
  <c r="I35" i="244"/>
  <c r="J35" i="244" s="1"/>
  <c r="K7" i="244" s="1"/>
  <c r="L7" i="244" s="1"/>
  <c r="J36" i="244"/>
  <c r="S282" i="244"/>
  <c r="T283" i="244"/>
  <c r="S221" i="244"/>
  <c r="T222" i="244"/>
  <c r="S127" i="244"/>
  <c r="T128" i="244"/>
  <c r="AS13" i="244" s="1"/>
  <c r="I189" i="244"/>
  <c r="J190" i="244"/>
  <c r="AJ15" i="244" s="1"/>
  <c r="S67" i="244"/>
  <c r="T68" i="244"/>
  <c r="AO13" i="244" s="1"/>
  <c r="S313" i="244"/>
  <c r="T314" i="244"/>
  <c r="S97" i="244"/>
  <c r="T98" i="244"/>
  <c r="AQ13" i="244" s="1"/>
  <c r="I313" i="244"/>
  <c r="J314" i="244"/>
  <c r="I158" i="244"/>
  <c r="J159" i="244"/>
  <c r="AH14" i="244" s="1"/>
  <c r="I126" i="244"/>
  <c r="J127" i="244"/>
  <c r="AF12" i="244" s="1"/>
  <c r="S188" i="244"/>
  <c r="T189" i="244"/>
  <c r="AW14" i="244" s="1"/>
  <c r="L8" i="244" l="1"/>
  <c r="AB10" i="244"/>
  <c r="S96" i="244"/>
  <c r="T97" i="244"/>
  <c r="AQ12" i="244" s="1"/>
  <c r="S250" i="244"/>
  <c r="T251" i="244"/>
  <c r="I312" i="244"/>
  <c r="J313" i="244"/>
  <c r="S220" i="244"/>
  <c r="T221" i="244"/>
  <c r="I250" i="244"/>
  <c r="J251" i="244"/>
  <c r="S157" i="244"/>
  <c r="T158" i="244"/>
  <c r="AU13" i="244" s="1"/>
  <c r="S187" i="244"/>
  <c r="T188" i="244"/>
  <c r="AW13" i="244" s="1"/>
  <c r="I95" i="244"/>
  <c r="J95" i="244" s="1"/>
  <c r="J96" i="244"/>
  <c r="AD11" i="244" s="1"/>
  <c r="I125" i="244"/>
  <c r="J125" i="244" s="1"/>
  <c r="J126" i="244"/>
  <c r="AF11" i="244" s="1"/>
  <c r="I188" i="244"/>
  <c r="J189" i="244"/>
  <c r="AJ14" i="244" s="1"/>
  <c r="S126" i="244"/>
  <c r="T127" i="244"/>
  <c r="AS12" i="244" s="1"/>
  <c r="S312" i="244"/>
  <c r="T313" i="244"/>
  <c r="I157" i="244"/>
  <c r="J158" i="244"/>
  <c r="AH13" i="244" s="1"/>
  <c r="S66" i="244"/>
  <c r="T67" i="244"/>
  <c r="AO12" i="244" s="1"/>
  <c r="S281" i="244"/>
  <c r="T282" i="244"/>
  <c r="I282" i="244"/>
  <c r="J283" i="244"/>
  <c r="I221" i="244"/>
  <c r="J222" i="244"/>
  <c r="I311" i="244" l="1"/>
  <c r="J312" i="244"/>
  <c r="S125" i="244"/>
  <c r="T125" i="244" s="1"/>
  <c r="T126" i="244"/>
  <c r="AS11" i="244" s="1"/>
  <c r="S156" i="244"/>
  <c r="T157" i="244"/>
  <c r="AU12" i="244" s="1"/>
  <c r="S249" i="244"/>
  <c r="T250" i="244"/>
  <c r="S65" i="244"/>
  <c r="T65" i="244" s="1"/>
  <c r="T66" i="244"/>
  <c r="AO11" i="244" s="1"/>
  <c r="K10" i="244"/>
  <c r="AF10" i="244"/>
  <c r="I249" i="244"/>
  <c r="J250" i="244"/>
  <c r="S95" i="244"/>
  <c r="T95" i="244" s="1"/>
  <c r="T96" i="244"/>
  <c r="AQ11" i="244" s="1"/>
  <c r="S280" i="244"/>
  <c r="T281" i="244"/>
  <c r="I156" i="244"/>
  <c r="J157" i="244"/>
  <c r="AH12" i="244" s="1"/>
  <c r="S186" i="244"/>
  <c r="T187" i="244"/>
  <c r="AW12" i="244" s="1"/>
  <c r="I187" i="244"/>
  <c r="J188" i="244"/>
  <c r="AJ13" i="244" s="1"/>
  <c r="I220" i="244"/>
  <c r="J221" i="244"/>
  <c r="I281" i="244"/>
  <c r="J282" i="244"/>
  <c r="S311" i="244"/>
  <c r="T312" i="244"/>
  <c r="K9" i="244"/>
  <c r="L9" i="244" s="1"/>
  <c r="AD10" i="244"/>
  <c r="S219" i="244"/>
  <c r="T220" i="244"/>
  <c r="I186" i="244" l="1"/>
  <c r="J187" i="244"/>
  <c r="AJ12" i="244" s="1"/>
  <c r="S155" i="244"/>
  <c r="T155" i="244" s="1"/>
  <c r="T156" i="244"/>
  <c r="AU11" i="244" s="1"/>
  <c r="S248" i="244"/>
  <c r="T249" i="244"/>
  <c r="I248" i="244"/>
  <c r="J249" i="244"/>
  <c r="L10" i="244"/>
  <c r="U10" i="244"/>
  <c r="AS10" i="244"/>
  <c r="S185" i="244"/>
  <c r="T185" i="244" s="1"/>
  <c r="T186" i="244"/>
  <c r="AW11" i="244" s="1"/>
  <c r="I155" i="244"/>
  <c r="J155" i="244" s="1"/>
  <c r="J156" i="244"/>
  <c r="AH11" i="244" s="1"/>
  <c r="U9" i="244"/>
  <c r="V9" i="244" s="1"/>
  <c r="AQ10" i="244"/>
  <c r="S310" i="244"/>
  <c r="T311" i="244"/>
  <c r="I280" i="244"/>
  <c r="J281" i="244"/>
  <c r="S218" i="244"/>
  <c r="T219" i="244"/>
  <c r="I219" i="244"/>
  <c r="J220" i="244"/>
  <c r="S279" i="244"/>
  <c r="T280" i="244"/>
  <c r="U8" i="244"/>
  <c r="V8" i="244" s="1"/>
  <c r="AO10" i="244"/>
  <c r="I310" i="244"/>
  <c r="J311" i="244"/>
  <c r="I309" i="244" l="1"/>
  <c r="J310" i="244"/>
  <c r="I247" i="244"/>
  <c r="J248" i="244"/>
  <c r="S247" i="244"/>
  <c r="T248" i="244"/>
  <c r="I218" i="244"/>
  <c r="J219" i="244"/>
  <c r="S217" i="244"/>
  <c r="T218" i="244"/>
  <c r="AW10" i="244"/>
  <c r="U12" i="244"/>
  <c r="AU10" i="244"/>
  <c r="U11" i="244"/>
  <c r="V11" i="244" s="1"/>
  <c r="AH10" i="244"/>
  <c r="K11" i="244"/>
  <c r="L11" i="244" s="1"/>
  <c r="S309" i="244"/>
  <c r="T310" i="244"/>
  <c r="V10" i="244"/>
  <c r="I279" i="244"/>
  <c r="J280" i="244"/>
  <c r="S278" i="244"/>
  <c r="T279" i="244"/>
  <c r="I185" i="244"/>
  <c r="J185" i="244" s="1"/>
  <c r="J186" i="244"/>
  <c r="AJ11" i="244" s="1"/>
  <c r="S277" i="244" l="1"/>
  <c r="T278" i="244"/>
  <c r="I278" i="244"/>
  <c r="J279" i="244"/>
  <c r="I246" i="244"/>
  <c r="J247" i="244"/>
  <c r="S246" i="244"/>
  <c r="T247" i="244"/>
  <c r="AJ10" i="244"/>
  <c r="K12" i="244"/>
  <c r="L12" i="244" s="1"/>
  <c r="I217" i="244"/>
  <c r="J218" i="244"/>
  <c r="V12" i="244"/>
  <c r="S308" i="244"/>
  <c r="T309" i="244"/>
  <c r="S216" i="244"/>
  <c r="T217" i="244"/>
  <c r="I308" i="244"/>
  <c r="J309" i="244"/>
  <c r="S215" i="244" l="1"/>
  <c r="T215" i="244" s="1"/>
  <c r="U13" i="244" s="1"/>
  <c r="V13" i="244" s="1"/>
  <c r="T216" i="244"/>
  <c r="I245" i="244"/>
  <c r="J245" i="244" s="1"/>
  <c r="K14" i="244" s="1"/>
  <c r="J246" i="244"/>
  <c r="I277" i="244"/>
  <c r="J278" i="244"/>
  <c r="S307" i="244"/>
  <c r="T308" i="244"/>
  <c r="I307" i="244"/>
  <c r="J308" i="244"/>
  <c r="S245" i="244"/>
  <c r="T245" i="244" s="1"/>
  <c r="U14" i="244" s="1"/>
  <c r="V14" i="244" s="1"/>
  <c r="T246" i="244"/>
  <c r="I216" i="244"/>
  <c r="J217" i="244"/>
  <c r="S276" i="244"/>
  <c r="T277" i="244"/>
  <c r="S306" i="244" l="1"/>
  <c r="T307" i="244"/>
  <c r="S275" i="244"/>
  <c r="T275" i="244" s="1"/>
  <c r="U15" i="244" s="1"/>
  <c r="V15" i="244" s="1"/>
  <c r="T276" i="244"/>
  <c r="I215" i="244"/>
  <c r="J215" i="244" s="1"/>
  <c r="K13" i="244" s="1"/>
  <c r="L13" i="244" s="1"/>
  <c r="J216" i="244"/>
  <c r="I276" i="244"/>
  <c r="J277" i="244"/>
  <c r="I306" i="244"/>
  <c r="J307" i="244"/>
  <c r="I275" i="244" l="1"/>
  <c r="J275" i="244" s="1"/>
  <c r="L15" i="244" s="1"/>
  <c r="J276" i="244"/>
  <c r="S305" i="244"/>
  <c r="T305" i="244" s="1"/>
  <c r="T306" i="244"/>
  <c r="I305" i="244"/>
  <c r="J305" i="244" s="1"/>
  <c r="J306" i="244"/>
  <c r="L14" i="2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Rede Cedeplar</author>
  </authors>
  <commentList>
    <comment ref="B3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3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B6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6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B9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93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B12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123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B153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153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B183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183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B213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213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B243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243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B273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273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B303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  <comment ref="L303" authorId="0" shapeId="0" xr:uid="{00000000-0006-0000-0000-000014000000}">
      <text>
        <r>
          <rPr>
            <b/>
            <sz val="8"/>
            <color indexed="81"/>
            <rFont val="Tahoma"/>
            <family val="2"/>
          </rPr>
          <t>Rede Cedeplar:</t>
        </r>
        <r>
          <rPr>
            <sz val="8"/>
            <color indexed="81"/>
            <rFont val="Tahoma"/>
            <family val="2"/>
          </rPr>
          <t xml:space="preserve">
Logitos para o calculo de lx no período quinquenal de projeção a tábuas de mortalidade por período quinquenal</t>
        </r>
      </text>
    </comment>
  </commentList>
</comments>
</file>

<file path=xl/sharedStrings.xml><?xml version="1.0" encoding="utf-8"?>
<sst xmlns="http://schemas.openxmlformats.org/spreadsheetml/2006/main" count="447" uniqueCount="44">
  <si>
    <t>Homens</t>
  </si>
  <si>
    <t>Mulheres</t>
  </si>
  <si>
    <t>HOMENS</t>
  </si>
  <si>
    <t>MULHERES</t>
  </si>
  <si>
    <t>l(x)</t>
  </si>
  <si>
    <t>T(i)</t>
  </si>
  <si>
    <t>T(k)</t>
  </si>
  <si>
    <t>T(L)</t>
  </si>
  <si>
    <t>Peso w</t>
  </si>
  <si>
    <t>1-w</t>
  </si>
  <si>
    <t>2000-2005</t>
  </si>
  <si>
    <t>2005-2010</t>
  </si>
  <si>
    <t>2010-2015</t>
  </si>
  <si>
    <t>2015-2020</t>
  </si>
  <si>
    <t>2020-2025</t>
  </si>
  <si>
    <t>2025-2030</t>
  </si>
  <si>
    <t>logito-s</t>
  </si>
  <si>
    <t>logito-i</t>
  </si>
  <si>
    <t>T(x)</t>
  </si>
  <si>
    <t>e(x)</t>
  </si>
  <si>
    <t>-</t>
  </si>
  <si>
    <t>logito-T(k)</t>
  </si>
  <si>
    <t>x</t>
  </si>
  <si>
    <t>n</t>
  </si>
  <si>
    <t>p(x)</t>
  </si>
  <si>
    <t>q(x)</t>
  </si>
  <si>
    <t>L(x)</t>
  </si>
  <si>
    <t>Cenário Médio</t>
  </si>
  <si>
    <t>idade</t>
  </si>
  <si>
    <t>+</t>
  </si>
  <si>
    <t>e(x) inicial</t>
  </si>
  <si>
    <t>e(x) alcançado</t>
  </si>
  <si>
    <t>Tábua limite</t>
  </si>
  <si>
    <t>Tábua Inicial</t>
  </si>
  <si>
    <t>Calculo dos pesos para determinação dos logitos em cada período quinquenal de projeção (ver página 108 do livro)</t>
  </si>
  <si>
    <t>e(x) a ser alcançada</t>
  </si>
  <si>
    <t>variação</t>
  </si>
  <si>
    <r>
      <t>n</t>
    </r>
    <r>
      <rPr>
        <b/>
        <sz val="7"/>
        <rFont val="Calibri"/>
        <family val="2"/>
      </rPr>
      <t>q</t>
    </r>
    <r>
      <rPr>
        <b/>
        <vertAlign val="subscript"/>
        <sz val="7"/>
        <rFont val="Calibri"/>
        <family val="2"/>
      </rPr>
      <t>x</t>
    </r>
  </si>
  <si>
    <r>
      <t>e</t>
    </r>
    <r>
      <rPr>
        <b/>
        <vertAlign val="subscript"/>
        <sz val="7"/>
        <rFont val="Calibri"/>
        <family val="2"/>
      </rPr>
      <t>x</t>
    </r>
  </si>
  <si>
    <t>2030-2035</t>
  </si>
  <si>
    <t>2035-2040</t>
  </si>
  <si>
    <t>2040-2045</t>
  </si>
  <si>
    <t>2045-2050</t>
  </si>
  <si>
    <t>2050-2055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</si>
</sst>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0"/>
    <numFmt numFmtId="166" formatCode="0.0000"/>
    <numFmt numFmtId="167" formatCode="#,##0.00000"/>
    <numFmt numFmtId="168" formatCode="#,##0.000"/>
  </numFmts>
  <fonts count="3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14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7"/>
      <color indexed="8"/>
      <name val="Calibri"/>
      <family val="2"/>
    </font>
    <font>
      <b/>
      <sz val="7"/>
      <color indexed="8"/>
      <name val="Calibri"/>
      <family val="2"/>
    </font>
    <font>
      <b/>
      <vertAlign val="subscript"/>
      <sz val="7"/>
      <name val="Calibri"/>
      <family val="2"/>
    </font>
    <font>
      <b/>
      <sz val="7"/>
      <name val="Calibri"/>
      <family val="2"/>
    </font>
    <font>
      <i/>
      <sz val="7"/>
      <color indexed="8"/>
      <name val="Calibri"/>
      <family val="2"/>
    </font>
    <font>
      <sz val="7"/>
      <name val="Calibri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color theme="0"/>
      <name val="Calibri"/>
      <family val="2"/>
    </font>
    <font>
      <sz val="9"/>
      <color theme="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1" fillId="7" borderId="1" applyNumberFormat="0" applyAlignment="0" applyProtection="0"/>
    <xf numFmtId="0" fontId="31" fillId="0" borderId="0"/>
    <xf numFmtId="0" fontId="2" fillId="0" borderId="0"/>
    <xf numFmtId="0" fontId="1" fillId="22" borderId="4" applyNumberFormat="0" applyFont="0" applyAlignment="0" applyProtection="0"/>
    <xf numFmtId="0" fontId="12" fillId="16" borderId="5" applyNumberFormat="0" applyAlignment="0" applyProtection="0"/>
    <xf numFmtId="43" fontId="3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</cellStyleXfs>
  <cellXfs count="107">
    <xf numFmtId="0" fontId="0" fillId="0" borderId="0" xfId="0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22" fillId="23" borderId="10" xfId="0" applyFont="1" applyFill="1" applyBorder="1"/>
    <xf numFmtId="0" fontId="22" fillId="23" borderId="11" xfId="0" applyFont="1" applyFill="1" applyBorder="1" applyAlignment="1">
      <alignment horizontal="center"/>
    </xf>
    <xf numFmtId="0" fontId="22" fillId="24" borderId="12" xfId="0" applyFont="1" applyFill="1" applyBorder="1" applyAlignment="1">
      <alignment horizontal="center"/>
    </xf>
    <xf numFmtId="0" fontId="23" fillId="23" borderId="12" xfId="0" applyFont="1" applyFill="1" applyBorder="1" applyAlignment="1">
      <alignment horizontal="center"/>
    </xf>
    <xf numFmtId="0" fontId="22" fillId="23" borderId="12" xfId="0" applyFont="1" applyFill="1" applyBorder="1" applyAlignment="1">
      <alignment horizontal="center"/>
    </xf>
    <xf numFmtId="0" fontId="23" fillId="24" borderId="12" xfId="0" applyFont="1" applyFill="1" applyBorder="1" applyAlignment="1">
      <alignment horizontal="center"/>
    </xf>
    <xf numFmtId="0" fontId="22" fillId="0" borderId="13" xfId="0" applyFont="1" applyBorder="1" applyAlignment="1">
      <alignment horizontal="center"/>
    </xf>
    <xf numFmtId="167" fontId="22" fillId="0" borderId="13" xfId="0" applyNumberFormat="1" applyFont="1" applyBorder="1"/>
    <xf numFmtId="165" fontId="22" fillId="0" borderId="14" xfId="0" applyNumberFormat="1" applyFont="1" applyBorder="1" applyAlignment="1">
      <alignment horizontal="center"/>
    </xf>
    <xf numFmtId="165" fontId="22" fillId="0" borderId="13" xfId="0" applyNumberFormat="1" applyFont="1" applyBorder="1"/>
    <xf numFmtId="166" fontId="22" fillId="0" borderId="13" xfId="0" applyNumberFormat="1" applyFont="1" applyBorder="1" applyAlignment="1">
      <alignment horizontal="center"/>
    </xf>
    <xf numFmtId="2" fontId="23" fillId="0" borderId="0" xfId="0" applyNumberFormat="1" applyFont="1"/>
    <xf numFmtId="0" fontId="22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3" fontId="22" fillId="0" borderId="0" xfId="0" applyNumberFormat="1" applyFont="1"/>
    <xf numFmtId="0" fontId="22" fillId="0" borderId="15" xfId="0" applyFont="1" applyBorder="1"/>
    <xf numFmtId="0" fontId="22" fillId="25" borderId="16" xfId="0" applyFont="1" applyFill="1" applyBorder="1"/>
    <xf numFmtId="0" fontId="22" fillId="0" borderId="17" xfId="0" applyFont="1" applyBorder="1"/>
    <xf numFmtId="0" fontId="22" fillId="0" borderId="18" xfId="0" applyFont="1" applyBorder="1"/>
    <xf numFmtId="0" fontId="22" fillId="0" borderId="14" xfId="0" applyFont="1" applyBorder="1"/>
    <xf numFmtId="0" fontId="22" fillId="25" borderId="19" xfId="0" applyFont="1" applyFill="1" applyBorder="1" applyAlignment="1">
      <alignment horizontal="center"/>
    </xf>
    <xf numFmtId="165" fontId="22" fillId="0" borderId="0" xfId="0" applyNumberFormat="1" applyFont="1" applyAlignment="1">
      <alignment horizontal="center" vertical="center" wrapText="1"/>
    </xf>
    <xf numFmtId="0" fontId="22" fillId="25" borderId="14" xfId="0" applyFont="1" applyFill="1" applyBorder="1"/>
    <xf numFmtId="0" fontId="22" fillId="0" borderId="19" xfId="0" applyFont="1" applyBorder="1"/>
    <xf numFmtId="164" fontId="22" fillId="0" borderId="14" xfId="0" applyNumberFormat="1" applyFont="1" applyBorder="1" applyAlignment="1">
      <alignment horizontal="center"/>
    </xf>
    <xf numFmtId="0" fontId="22" fillId="0" borderId="20" xfId="0" applyFont="1" applyBorder="1"/>
    <xf numFmtId="164" fontId="22" fillId="0" borderId="21" xfId="0" applyNumberFormat="1" applyFont="1" applyBorder="1" applyAlignment="1">
      <alignment horizontal="center"/>
    </xf>
    <xf numFmtId="0" fontId="22" fillId="0" borderId="22" xfId="0" applyFont="1" applyBorder="1"/>
    <xf numFmtId="0" fontId="22" fillId="24" borderId="23" xfId="0" applyFont="1" applyFill="1" applyBorder="1" applyAlignment="1">
      <alignment horizontal="center"/>
    </xf>
    <xf numFmtId="3" fontId="23" fillId="23" borderId="12" xfId="0" applyNumberFormat="1" applyFont="1" applyFill="1" applyBorder="1" applyAlignment="1">
      <alignment horizontal="center"/>
    </xf>
    <xf numFmtId="0" fontId="22" fillId="24" borderId="24" xfId="0" applyFont="1" applyFill="1" applyBorder="1" applyAlignment="1">
      <alignment horizontal="center"/>
    </xf>
    <xf numFmtId="0" fontId="23" fillId="24" borderId="25" xfId="0" applyFont="1" applyFill="1" applyBorder="1" applyAlignment="1">
      <alignment horizontal="center"/>
    </xf>
    <xf numFmtId="3" fontId="23" fillId="24" borderId="24" xfId="0" applyNumberFormat="1" applyFont="1" applyFill="1" applyBorder="1" applyAlignment="1">
      <alignment horizontal="center"/>
    </xf>
    <xf numFmtId="0" fontId="23" fillId="24" borderId="24" xfId="0" applyFont="1" applyFill="1" applyBorder="1" applyAlignment="1">
      <alignment horizontal="center"/>
    </xf>
    <xf numFmtId="166" fontId="22" fillId="0" borderId="13" xfId="0" applyNumberFormat="1" applyFont="1" applyBorder="1"/>
    <xf numFmtId="168" fontId="22" fillId="0" borderId="13" xfId="0" applyNumberFormat="1" applyFont="1" applyBorder="1"/>
    <xf numFmtId="164" fontId="22" fillId="0" borderId="13" xfId="0" applyNumberFormat="1" applyFont="1" applyBorder="1"/>
    <xf numFmtId="2" fontId="23" fillId="0" borderId="13" xfId="0" applyNumberFormat="1" applyFont="1" applyBorder="1"/>
    <xf numFmtId="166" fontId="22" fillId="0" borderId="14" xfId="0" applyNumberFormat="1" applyFont="1" applyBorder="1" applyAlignment="1">
      <alignment horizontal="center"/>
    </xf>
    <xf numFmtId="165" fontId="22" fillId="0" borderId="14" xfId="0" applyNumberFormat="1" applyFont="1" applyBorder="1"/>
    <xf numFmtId="166" fontId="22" fillId="0" borderId="14" xfId="0" applyNumberFormat="1" applyFont="1" applyBorder="1"/>
    <xf numFmtId="168" fontId="22" fillId="0" borderId="14" xfId="0" applyNumberFormat="1" applyFont="1" applyBorder="1"/>
    <xf numFmtId="2" fontId="22" fillId="0" borderId="14" xfId="0" applyNumberFormat="1" applyFont="1" applyBorder="1"/>
    <xf numFmtId="3" fontId="22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" fontId="22" fillId="0" borderId="0" xfId="0" applyNumberFormat="1" applyFont="1"/>
    <xf numFmtId="166" fontId="22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vertical="center" wrapText="1"/>
    </xf>
    <xf numFmtId="0" fontId="22" fillId="23" borderId="23" xfId="0" applyFont="1" applyFill="1" applyBorder="1" applyAlignment="1">
      <alignment horizontal="center"/>
    </xf>
    <xf numFmtId="0" fontId="22" fillId="23" borderId="24" xfId="0" applyFont="1" applyFill="1" applyBorder="1" applyAlignment="1">
      <alignment horizontal="center"/>
    </xf>
    <xf numFmtId="0" fontId="23" fillId="23" borderId="25" xfId="0" applyFont="1" applyFill="1" applyBorder="1" applyAlignment="1">
      <alignment horizontal="center"/>
    </xf>
    <xf numFmtId="3" fontId="23" fillId="23" borderId="24" xfId="0" applyNumberFormat="1" applyFont="1" applyFill="1" applyBorder="1" applyAlignment="1">
      <alignment horizontal="center"/>
    </xf>
    <xf numFmtId="0" fontId="23" fillId="23" borderId="24" xfId="0" applyFont="1" applyFill="1" applyBorder="1" applyAlignment="1">
      <alignment horizontal="center"/>
    </xf>
    <xf numFmtId="0" fontId="22" fillId="25" borderId="19" xfId="0" applyFont="1" applyFill="1" applyBorder="1"/>
    <xf numFmtId="0" fontId="20" fillId="0" borderId="0" xfId="0" applyFont="1" applyAlignment="1">
      <alignment horizontal="left"/>
    </xf>
    <xf numFmtId="2" fontId="22" fillId="0" borderId="0" xfId="0" applyNumberFormat="1" applyFont="1"/>
    <xf numFmtId="0" fontId="22" fillId="0" borderId="0" xfId="0" applyFont="1" applyAlignment="1">
      <alignment horizontal="right"/>
    </xf>
    <xf numFmtId="2" fontId="23" fillId="26" borderId="0" xfId="0" applyNumberFormat="1" applyFont="1" applyFill="1"/>
    <xf numFmtId="164" fontId="22" fillId="0" borderId="0" xfId="0" applyNumberFormat="1" applyFont="1" applyAlignment="1">
      <alignment horizontal="center"/>
    </xf>
    <xf numFmtId="0" fontId="24" fillId="0" borderId="26" xfId="30" applyFont="1" applyBorder="1" applyAlignment="1">
      <alignment horizontal="center"/>
    </xf>
    <xf numFmtId="0" fontId="25" fillId="0" borderId="0" xfId="30" applyFont="1" applyAlignment="1">
      <alignment horizontal="center" vertical="center"/>
    </xf>
    <xf numFmtId="0" fontId="25" fillId="0" borderId="27" xfId="30" applyFont="1" applyBorder="1" applyAlignment="1">
      <alignment horizontal="right"/>
    </xf>
    <xf numFmtId="0" fontId="25" fillId="0" borderId="26" xfId="30" applyFont="1" applyBorder="1" applyAlignment="1">
      <alignment horizontal="center" vertical="center"/>
    </xf>
    <xf numFmtId="0" fontId="26" fillId="0" borderId="26" xfId="31" applyFont="1" applyBorder="1" applyAlignment="1">
      <alignment horizontal="right" vertical="center"/>
    </xf>
    <xf numFmtId="0" fontId="27" fillId="0" borderId="26" xfId="31" applyFont="1" applyBorder="1" applyAlignment="1">
      <alignment horizontal="right"/>
    </xf>
    <xf numFmtId="0" fontId="24" fillId="0" borderId="0" xfId="30" applyFont="1" applyAlignment="1">
      <alignment horizontal="center"/>
    </xf>
    <xf numFmtId="166" fontId="29" fillId="0" borderId="0" xfId="31" applyNumberFormat="1" applyFont="1" applyAlignment="1">
      <alignment horizontal="right"/>
    </xf>
    <xf numFmtId="2" fontId="29" fillId="0" borderId="0" xfId="31" applyNumberFormat="1" applyFont="1" applyAlignment="1">
      <alignment horizontal="right"/>
    </xf>
    <xf numFmtId="166" fontId="24" fillId="0" borderId="0" xfId="30" applyNumberFormat="1" applyFont="1" applyAlignment="1">
      <alignment horizontal="right"/>
    </xf>
    <xf numFmtId="2" fontId="24" fillId="0" borderId="0" xfId="30" applyNumberFormat="1" applyFont="1" applyAlignment="1">
      <alignment horizontal="right"/>
    </xf>
    <xf numFmtId="49" fontId="24" fillId="0" borderId="0" xfId="30" applyNumberFormat="1" applyFont="1" applyAlignment="1">
      <alignment horizontal="center"/>
    </xf>
    <xf numFmtId="0" fontId="28" fillId="0" borderId="0" xfId="30" applyFont="1"/>
    <xf numFmtId="166" fontId="22" fillId="0" borderId="0" xfId="0" applyNumberFormat="1" applyFont="1"/>
    <xf numFmtId="0" fontId="22" fillId="0" borderId="14" xfId="0" applyFont="1" applyBorder="1" applyAlignment="1">
      <alignment horizontal="right"/>
    </xf>
    <xf numFmtId="165" fontId="22" fillId="0" borderId="0" xfId="0" applyNumberFormat="1" applyFont="1"/>
    <xf numFmtId="168" fontId="22" fillId="0" borderId="0" xfId="0" applyNumberFormat="1" applyFont="1"/>
    <xf numFmtId="164" fontId="22" fillId="0" borderId="0" xfId="0" applyNumberFormat="1" applyFont="1"/>
    <xf numFmtId="2" fontId="23" fillId="27" borderId="0" xfId="0" applyNumberFormat="1" applyFont="1" applyFill="1"/>
    <xf numFmtId="166" fontId="22" fillId="29" borderId="0" xfId="0" applyNumberFormat="1" applyFont="1" applyFill="1"/>
    <xf numFmtId="166" fontId="22" fillId="30" borderId="0" xfId="0" applyNumberFormat="1" applyFont="1" applyFill="1"/>
    <xf numFmtId="0" fontId="32" fillId="0" borderId="0" xfId="0" applyFont="1" applyAlignment="1">
      <alignment horizontal="left"/>
    </xf>
    <xf numFmtId="2" fontId="33" fillId="0" borderId="0" xfId="0" applyNumberFormat="1" applyFont="1"/>
    <xf numFmtId="164" fontId="33" fillId="0" borderId="0" xfId="0" applyNumberFormat="1" applyFont="1" applyAlignment="1">
      <alignment horizontal="center"/>
    </xf>
    <xf numFmtId="0" fontId="23" fillId="23" borderId="10" xfId="0" applyFont="1" applyFill="1" applyBorder="1" applyAlignment="1">
      <alignment horizontal="center"/>
    </xf>
    <xf numFmtId="0" fontId="23" fillId="23" borderId="27" xfId="0" applyFont="1" applyFill="1" applyBorder="1" applyAlignment="1">
      <alignment horizontal="center"/>
    </xf>
    <xf numFmtId="0" fontId="23" fillId="23" borderId="11" xfId="0" applyFont="1" applyFill="1" applyBorder="1" applyAlignment="1">
      <alignment horizontal="center"/>
    </xf>
    <xf numFmtId="0" fontId="23" fillId="24" borderId="10" xfId="0" applyFont="1" applyFill="1" applyBorder="1" applyAlignment="1">
      <alignment horizontal="center"/>
    </xf>
    <xf numFmtId="0" fontId="23" fillId="24" borderId="27" xfId="0" applyFont="1" applyFill="1" applyBorder="1" applyAlignment="1">
      <alignment horizontal="center"/>
    </xf>
    <xf numFmtId="0" fontId="23" fillId="24" borderId="11" xfId="0" applyFont="1" applyFill="1" applyBorder="1" applyAlignment="1">
      <alignment horizontal="center"/>
    </xf>
    <xf numFmtId="165" fontId="22" fillId="28" borderId="0" xfId="0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right" wrapText="1"/>
    </xf>
    <xf numFmtId="0" fontId="22" fillId="0" borderId="0" xfId="0" applyFont="1" applyAlignment="1">
      <alignment horizontal="center" wrapText="1"/>
    </xf>
    <xf numFmtId="0" fontId="23" fillId="23" borderId="12" xfId="0" applyFont="1" applyFill="1" applyBorder="1" applyAlignment="1">
      <alignment horizontal="center"/>
    </xf>
    <xf numFmtId="0" fontId="28" fillId="0" borderId="0" xfId="30" applyFont="1" applyAlignment="1">
      <alignment horizontal="center"/>
    </xf>
    <xf numFmtId="0" fontId="23" fillId="24" borderId="12" xfId="0" applyFont="1" applyFill="1" applyBorder="1" applyAlignment="1">
      <alignment horizontal="center"/>
    </xf>
    <xf numFmtId="0" fontId="25" fillId="0" borderId="27" xfId="30" applyFont="1" applyBorder="1" applyAlignment="1">
      <alignment horizontal="center"/>
    </xf>
    <xf numFmtId="0" fontId="23" fillId="23" borderId="28" xfId="0" applyFont="1" applyFill="1" applyBorder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4" borderId="0" xfId="0" applyFont="1" applyFill="1" applyAlignment="1">
      <alignment horizontal="center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rmal 2" xfId="30" xr:uid="{00000000-0005-0000-0000-00001E000000}"/>
    <cellStyle name="Normal 3" xfId="31" xr:uid="{00000000-0005-0000-0000-00001F000000}"/>
    <cellStyle name="Nota" xfId="32" builtinId="10" customBuiltin="1"/>
    <cellStyle name="Saída" xfId="33" builtinId="21" customBuiltin="1"/>
    <cellStyle name="Separador de milhares 2" xfId="34" xr:uid="{00000000-0005-0000-0000-000022000000}"/>
    <cellStyle name="Texto de Aviso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ítulo 4" xfId="41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62540716612378E-2"/>
          <c:y val="6.2500076294038448E-2"/>
          <c:w val="0.76384364820846906"/>
          <c:h val="0.87750107116829978"/>
        </c:manualLayout>
      </c:layout>
      <c:lineChart>
        <c:grouping val="standard"/>
        <c:varyColors val="0"/>
        <c:ser>
          <c:idx val="0"/>
          <c:order val="0"/>
          <c:tx>
            <c:strRef>
              <c:f>'1ª Alternativa'!$V$34</c:f>
              <c:strCache>
                <c:ptCount val="1"/>
                <c:pt idx="0">
                  <c:v>2007,5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'1ª Alternativa'!$U$35:$U$54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95</c:v>
                </c:pt>
                <c:pt idx="19">
                  <c:v>95</c:v>
                </c:pt>
              </c:numCache>
            </c:numRef>
          </c:cat>
          <c:val>
            <c:numRef>
              <c:f>'1ª Alternativa'!$V$35:$V$54</c:f>
              <c:numCache>
                <c:formatCode>0.0000</c:formatCode>
                <c:ptCount val="20"/>
                <c:pt idx="0">
                  <c:v>3.7602360341091323E-2</c:v>
                </c:pt>
                <c:pt idx="1">
                  <c:v>2.5573406935448517E-3</c:v>
                </c:pt>
                <c:pt idx="2">
                  <c:v>3.1724511357886787E-3</c:v>
                </c:pt>
                <c:pt idx="3">
                  <c:v>1.2669010454147478E-2</c:v>
                </c:pt>
                <c:pt idx="4">
                  <c:v>1.7811913966724102E-2</c:v>
                </c:pt>
                <c:pt idx="5">
                  <c:v>1.8029503650884293E-2</c:v>
                </c:pt>
                <c:pt idx="6">
                  <c:v>1.8951444613164115E-2</c:v>
                </c:pt>
                <c:pt idx="7">
                  <c:v>2.1578186925595322E-2</c:v>
                </c:pt>
                <c:pt idx="8">
                  <c:v>2.633291571151819E-2</c:v>
                </c:pt>
                <c:pt idx="9">
                  <c:v>3.374598303650822E-2</c:v>
                </c:pt>
                <c:pt idx="10">
                  <c:v>4.650016624843778E-2</c:v>
                </c:pt>
                <c:pt idx="11">
                  <c:v>6.4316886968822651E-2</c:v>
                </c:pt>
                <c:pt idx="12">
                  <c:v>8.9911549895707599E-2</c:v>
                </c:pt>
                <c:pt idx="13">
                  <c:v>0.13026342254364853</c:v>
                </c:pt>
                <c:pt idx="14">
                  <c:v>0.1962007110784405</c:v>
                </c:pt>
                <c:pt idx="15">
                  <c:v>0.28644953457291022</c:v>
                </c:pt>
                <c:pt idx="16">
                  <c:v>0.43182254284976218</c:v>
                </c:pt>
                <c:pt idx="17">
                  <c:v>0.66754270065882571</c:v>
                </c:pt>
                <c:pt idx="18">
                  <c:v>0.93310448086825903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9-4B67-A8D4-EEBEEEE810D0}"/>
            </c:ext>
          </c:extLst>
        </c:ser>
        <c:ser>
          <c:idx val="1"/>
          <c:order val="1"/>
          <c:tx>
            <c:strRef>
              <c:f>'1ª Alternativa'!$W$34</c:f>
              <c:strCache>
                <c:ptCount val="1"/>
                <c:pt idx="0">
                  <c:v>2012,5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'1ª Alternativa'!$U$35:$U$54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95</c:v>
                </c:pt>
                <c:pt idx="19">
                  <c:v>95</c:v>
                </c:pt>
              </c:numCache>
            </c:numRef>
          </c:cat>
          <c:val>
            <c:numRef>
              <c:f>'1ª Alternativa'!$W$35:$W$54</c:f>
              <c:numCache>
                <c:formatCode>0.0000</c:formatCode>
                <c:ptCount val="20"/>
                <c:pt idx="0">
                  <c:v>3.4839980065033749E-2</c:v>
                </c:pt>
                <c:pt idx="1">
                  <c:v>2.4128263842276843E-3</c:v>
                </c:pt>
                <c:pt idx="2">
                  <c:v>3.0200542774311279E-3</c:v>
                </c:pt>
                <c:pt idx="3">
                  <c:v>1.2341144921465874E-2</c:v>
                </c:pt>
                <c:pt idx="4">
                  <c:v>1.7210336822563232E-2</c:v>
                </c:pt>
                <c:pt idx="5">
                  <c:v>1.7235071506365829E-2</c:v>
                </c:pt>
                <c:pt idx="6">
                  <c:v>1.8108675910174288E-2</c:v>
                </c:pt>
                <c:pt idx="7">
                  <c:v>2.067254121470119E-2</c:v>
                </c:pt>
                <c:pt idx="8">
                  <c:v>2.5409044136036174E-2</c:v>
                </c:pt>
                <c:pt idx="9">
                  <c:v>3.2808001375566609E-2</c:v>
                </c:pt>
                <c:pt idx="10">
                  <c:v>4.534357464245431E-2</c:v>
                </c:pt>
                <c:pt idx="11">
                  <c:v>6.3107440139381188E-2</c:v>
                </c:pt>
                <c:pt idx="12">
                  <c:v>8.8462877870853052E-2</c:v>
                </c:pt>
                <c:pt idx="13">
                  <c:v>0.12843034392583008</c:v>
                </c:pt>
                <c:pt idx="14">
                  <c:v>0.19291837975667991</c:v>
                </c:pt>
                <c:pt idx="15">
                  <c:v>0.28194184438729475</c:v>
                </c:pt>
                <c:pt idx="16">
                  <c:v>0.42553807625433537</c:v>
                </c:pt>
                <c:pt idx="17">
                  <c:v>0.65593755775229401</c:v>
                </c:pt>
                <c:pt idx="18">
                  <c:v>0.92353202168822301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9-4B67-A8D4-EEBEEEE810D0}"/>
            </c:ext>
          </c:extLst>
        </c:ser>
        <c:ser>
          <c:idx val="2"/>
          <c:order val="2"/>
          <c:tx>
            <c:strRef>
              <c:f>'1ª Alternativa'!$X$34</c:f>
              <c:strCache>
                <c:ptCount val="1"/>
                <c:pt idx="0">
                  <c:v>2017,5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'1ª Alternativa'!$U$35:$U$54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95</c:v>
                </c:pt>
                <c:pt idx="19">
                  <c:v>95</c:v>
                </c:pt>
              </c:numCache>
            </c:numRef>
          </c:cat>
          <c:val>
            <c:numRef>
              <c:f>'1ª Alternativa'!$X$35:$X$54</c:f>
              <c:numCache>
                <c:formatCode>0.0000</c:formatCode>
                <c:ptCount val="20"/>
                <c:pt idx="0">
                  <c:v>3.2273727103812933E-2</c:v>
                </c:pt>
                <c:pt idx="1">
                  <c:v>2.2753054989017585E-3</c:v>
                </c:pt>
                <c:pt idx="2">
                  <c:v>2.8726343070866189E-3</c:v>
                </c:pt>
                <c:pt idx="3">
                  <c:v>1.2000213535523163E-2</c:v>
                </c:pt>
                <c:pt idx="4">
                  <c:v>1.6616693785295844E-2</c:v>
                </c:pt>
                <c:pt idx="5">
                  <c:v>1.6470575465253989E-2</c:v>
                </c:pt>
                <c:pt idx="6">
                  <c:v>1.7298056193642664E-2</c:v>
                </c:pt>
                <c:pt idx="7">
                  <c:v>1.9798024299708117E-2</c:v>
                </c:pt>
                <c:pt idx="8">
                  <c:v>2.4506707681321904E-2</c:v>
                </c:pt>
                <c:pt idx="9">
                  <c:v>3.1878558346749353E-2</c:v>
                </c:pt>
                <c:pt idx="10">
                  <c:v>4.4192702356356306E-2</c:v>
                </c:pt>
                <c:pt idx="11">
                  <c:v>6.1886961801793428E-2</c:v>
                </c:pt>
                <c:pt idx="12">
                  <c:v>8.699738898829168E-2</c:v>
                </c:pt>
                <c:pt idx="13">
                  <c:v>0.12657558747778463</c:v>
                </c:pt>
                <c:pt idx="14">
                  <c:v>0.18963048724293796</c:v>
                </c:pt>
                <c:pt idx="15">
                  <c:v>0.27741035837491657</c:v>
                </c:pt>
                <c:pt idx="16">
                  <c:v>0.41917941474421683</c:v>
                </c:pt>
                <c:pt idx="17">
                  <c:v>0.64394198104031031</c:v>
                </c:pt>
                <c:pt idx="18">
                  <c:v>0.91257743170361971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9-4B67-A8D4-EEBEEEE810D0}"/>
            </c:ext>
          </c:extLst>
        </c:ser>
        <c:ser>
          <c:idx val="3"/>
          <c:order val="3"/>
          <c:tx>
            <c:strRef>
              <c:f>'1ª Alternativa'!$Y$34</c:f>
              <c:strCache>
                <c:ptCount val="1"/>
                <c:pt idx="0">
                  <c:v>2022,5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'1ª Alternativa'!$U$35:$U$54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95</c:v>
                </c:pt>
                <c:pt idx="19">
                  <c:v>95</c:v>
                </c:pt>
              </c:numCache>
            </c:numRef>
          </c:cat>
          <c:val>
            <c:numRef>
              <c:f>'1ª Alternativa'!$Y$35:$Y$54</c:f>
              <c:numCache>
                <c:formatCode>0.0000</c:formatCode>
                <c:ptCount val="20"/>
                <c:pt idx="0">
                  <c:v>2.9890645860621956E-2</c:v>
                </c:pt>
                <c:pt idx="1">
                  <c:v>2.1445712355221414E-3</c:v>
                </c:pt>
                <c:pt idx="2">
                  <c:v>2.7303001304642693E-3</c:v>
                </c:pt>
                <c:pt idx="3">
                  <c:v>1.1649321103689769E-2</c:v>
                </c:pt>
                <c:pt idx="4">
                  <c:v>1.6032131992916421E-2</c:v>
                </c:pt>
                <c:pt idx="5">
                  <c:v>1.5735343525738354E-2</c:v>
                </c:pt>
                <c:pt idx="6">
                  <c:v>1.651884343489729E-2</c:v>
                </c:pt>
                <c:pt idx="7">
                  <c:v>1.8954166793134219E-2</c:v>
                </c:pt>
                <c:pt idx="8">
                  <c:v>2.3626277489891878E-2</c:v>
                </c:pt>
                <c:pt idx="9">
                  <c:v>3.0958945181094655E-2</c:v>
                </c:pt>
                <c:pt idx="10">
                  <c:v>4.3049186254681238E-2</c:v>
                </c:pt>
                <c:pt idx="11">
                  <c:v>6.0657757730462447E-2</c:v>
                </c:pt>
                <c:pt idx="12">
                  <c:v>8.5517353963332932E-2</c:v>
                </c:pt>
                <c:pt idx="13">
                  <c:v>0.12470123933894739</c:v>
                </c:pt>
                <c:pt idx="14">
                  <c:v>0.18633912375106598</c:v>
                </c:pt>
                <c:pt idx="15">
                  <c:v>0.27285744605420514</c:v>
                </c:pt>
                <c:pt idx="16">
                  <c:v>0.41274846585844782</c:v>
                </c:pt>
                <c:pt idx="17">
                  <c:v>0.6315490254451761</c:v>
                </c:pt>
                <c:pt idx="18">
                  <c:v>0.90004187238507227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9-4B67-A8D4-EEBEEEE810D0}"/>
            </c:ext>
          </c:extLst>
        </c:ser>
        <c:ser>
          <c:idx val="4"/>
          <c:order val="4"/>
          <c:tx>
            <c:strRef>
              <c:f>'1ª Alternativa'!$Z$34</c:f>
              <c:strCache>
                <c:ptCount val="1"/>
                <c:pt idx="0">
                  <c:v>2027,5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'1ª Alternativa'!$U$35:$U$54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95</c:v>
                </c:pt>
                <c:pt idx="19">
                  <c:v>95</c:v>
                </c:pt>
              </c:numCache>
            </c:numRef>
          </c:cat>
          <c:val>
            <c:numRef>
              <c:f>'1ª Alternativa'!$Z$35:$Z$54</c:f>
              <c:numCache>
                <c:formatCode>0.0000</c:formatCode>
                <c:ptCount val="20"/>
                <c:pt idx="0">
                  <c:v>2.7678497638509825E-2</c:v>
                </c:pt>
                <c:pt idx="1">
                  <c:v>2.0204060825206316E-3</c:v>
                </c:pt>
                <c:pt idx="2">
                  <c:v>2.5931181843092954E-3</c:v>
                </c:pt>
                <c:pt idx="3">
                  <c:v>1.129124392496339E-2</c:v>
                </c:pt>
                <c:pt idx="4">
                  <c:v>1.5457649047060262E-2</c:v>
                </c:pt>
                <c:pt idx="5">
                  <c:v>1.5028674138096498E-2</c:v>
                </c:pt>
                <c:pt idx="6">
                  <c:v>1.5770265817864115E-2</c:v>
                </c:pt>
                <c:pt idx="7">
                  <c:v>1.8140448960299649E-2</c:v>
                </c:pt>
                <c:pt idx="8">
                  <c:v>2.276803737167532E-2</c:v>
                </c:pt>
                <c:pt idx="9">
                  <c:v>3.0050342823904064E-2</c:v>
                </c:pt>
                <c:pt idx="10">
                  <c:v>4.1914555217698823E-2</c:v>
                </c:pt>
                <c:pt idx="11">
                  <c:v>5.9422046755058133E-2</c:v>
                </c:pt>
                <c:pt idx="12">
                  <c:v>8.4024995280122527E-2</c:v>
                </c:pt>
                <c:pt idx="13">
                  <c:v>0.12280937749882803</c:v>
                </c:pt>
                <c:pt idx="14">
                  <c:v>0.18304638844280263</c:v>
                </c:pt>
                <c:pt idx="15">
                  <c:v>0.26828556029355255</c:v>
                </c:pt>
                <c:pt idx="16">
                  <c:v>0.40624736446723453</c:v>
                </c:pt>
                <c:pt idx="17">
                  <c:v>0.61875263208908848</c:v>
                </c:pt>
                <c:pt idx="18">
                  <c:v>0.88569943960238418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9-4B67-A8D4-EEBEEEE810D0}"/>
            </c:ext>
          </c:extLst>
        </c:ser>
        <c:ser>
          <c:idx val="5"/>
          <c:order val="5"/>
          <c:tx>
            <c:strRef>
              <c:f>'1ª Alternativa'!$AA$34</c:f>
              <c:strCache>
                <c:ptCount val="1"/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'1ª Alternativa'!$U$35:$U$54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95</c:v>
                </c:pt>
                <c:pt idx="19">
                  <c:v>95</c:v>
                </c:pt>
              </c:numCache>
            </c:numRef>
          </c:cat>
          <c:val>
            <c:numRef>
              <c:f>'1ª Alternativa'!$AA$35:$AA$54</c:f>
              <c:numCache>
                <c:formatCode>0.0000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9-4B67-A8D4-EEBEEEE8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75016"/>
        <c:axId val="1"/>
      </c:lineChart>
      <c:catAx>
        <c:axId val="43227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32275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22149837133545"/>
          <c:y val="0.35750052493438317"/>
          <c:w val="0.11074918566775249"/>
          <c:h val="0.290000262467191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51280989711308E-2"/>
          <c:y val="6.459964621600002E-2"/>
          <c:w val="0.76537337772643876"/>
          <c:h val="0.87338721684032028"/>
        </c:manualLayout>
      </c:layout>
      <c:lineChart>
        <c:grouping val="standard"/>
        <c:varyColors val="0"/>
        <c:ser>
          <c:idx val="0"/>
          <c:order val="0"/>
          <c:tx>
            <c:strRef>
              <c:f>'1ª Alternativa'!$V$34</c:f>
              <c:strCache>
                <c:ptCount val="1"/>
                <c:pt idx="0">
                  <c:v>2007,5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'1ª Alternativa'!$U$58:$U$77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'1ª Alternativa'!$V$58:$V$77</c:f>
              <c:numCache>
                <c:formatCode>0.0000</c:formatCode>
                <c:ptCount val="20"/>
                <c:pt idx="0">
                  <c:v>2.7863751997831532E-2</c:v>
                </c:pt>
                <c:pt idx="1">
                  <c:v>1.9094458866517616E-3</c:v>
                </c:pt>
                <c:pt idx="2">
                  <c:v>1.8383101374125355E-3</c:v>
                </c:pt>
                <c:pt idx="3">
                  <c:v>2.8358367914739224E-3</c:v>
                </c:pt>
                <c:pt idx="4">
                  <c:v>3.242014640481794E-3</c:v>
                </c:pt>
                <c:pt idx="5">
                  <c:v>4.0874474390383275E-3</c:v>
                </c:pt>
                <c:pt idx="6">
                  <c:v>5.1109788120965449E-3</c:v>
                </c:pt>
                <c:pt idx="7">
                  <c:v>6.93699251183999E-3</c:v>
                </c:pt>
                <c:pt idx="8">
                  <c:v>1.0778243546829991E-2</c:v>
                </c:pt>
                <c:pt idx="9">
                  <c:v>1.6095201895072853E-2</c:v>
                </c:pt>
                <c:pt idx="10">
                  <c:v>2.5222135310288052E-2</c:v>
                </c:pt>
                <c:pt idx="11">
                  <c:v>3.6215999976376811E-2</c:v>
                </c:pt>
                <c:pt idx="12">
                  <c:v>5.4758073870801449E-2</c:v>
                </c:pt>
                <c:pt idx="13">
                  <c:v>8.2529498167841497E-2</c:v>
                </c:pt>
                <c:pt idx="14">
                  <c:v>0.12965381746715265</c:v>
                </c:pt>
                <c:pt idx="15">
                  <c:v>0.20040934876513128</c:v>
                </c:pt>
                <c:pt idx="16">
                  <c:v>0.32146241888055316</c:v>
                </c:pt>
                <c:pt idx="17">
                  <c:v>0.49729092544006015</c:v>
                </c:pt>
                <c:pt idx="18">
                  <c:v>0.72549376656432663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E-4C30-B5A2-6B9B19278DEA}"/>
            </c:ext>
          </c:extLst>
        </c:ser>
        <c:ser>
          <c:idx val="1"/>
          <c:order val="1"/>
          <c:tx>
            <c:strRef>
              <c:f>'1ª Alternativa'!$W$34</c:f>
              <c:strCache>
                <c:ptCount val="1"/>
                <c:pt idx="0">
                  <c:v>2012,5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'1ª Alternativa'!$U$58:$U$77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'1ª Alternativa'!$W$58:$W$77</c:f>
              <c:numCache>
                <c:formatCode>0.0000</c:formatCode>
                <c:ptCount val="20"/>
                <c:pt idx="0">
                  <c:v>2.5965158030950342E-2</c:v>
                </c:pt>
                <c:pt idx="1">
                  <c:v>1.8034568890579195E-3</c:v>
                </c:pt>
                <c:pt idx="2">
                  <c:v>1.7581960363804994E-3</c:v>
                </c:pt>
                <c:pt idx="3">
                  <c:v>2.797004806866954E-3</c:v>
                </c:pt>
                <c:pt idx="4">
                  <c:v>3.2176916598429806E-3</c:v>
                </c:pt>
                <c:pt idx="5">
                  <c:v>4.0028232145880027E-3</c:v>
                </c:pt>
                <c:pt idx="6">
                  <c:v>5.0519376846281938E-3</c:v>
                </c:pt>
                <c:pt idx="7">
                  <c:v>6.8644604460242897E-3</c:v>
                </c:pt>
                <c:pt idx="8">
                  <c:v>1.0555529070505942E-2</c:v>
                </c:pt>
                <c:pt idx="9">
                  <c:v>1.5723681414379964E-2</c:v>
                </c:pt>
                <c:pt idx="10">
                  <c:v>2.4452588429830224E-2</c:v>
                </c:pt>
                <c:pt idx="11">
                  <c:v>3.5336998723780155E-2</c:v>
                </c:pt>
                <c:pt idx="12">
                  <c:v>5.3368459758494691E-2</c:v>
                </c:pt>
                <c:pt idx="13">
                  <c:v>8.0751554746922194E-2</c:v>
                </c:pt>
                <c:pt idx="14">
                  <c:v>0.12667465890903917</c:v>
                </c:pt>
                <c:pt idx="15">
                  <c:v>0.19652235568023646</c:v>
                </c:pt>
                <c:pt idx="16">
                  <c:v>0.31654479472507435</c:v>
                </c:pt>
                <c:pt idx="17">
                  <c:v>0.49020852962315598</c:v>
                </c:pt>
                <c:pt idx="18">
                  <c:v>0.71690983316236534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E-4C30-B5A2-6B9B19278DEA}"/>
            </c:ext>
          </c:extLst>
        </c:ser>
        <c:ser>
          <c:idx val="2"/>
          <c:order val="2"/>
          <c:tx>
            <c:strRef>
              <c:f>'1ª Alternativa'!$X$34</c:f>
              <c:strCache>
                <c:ptCount val="1"/>
                <c:pt idx="0">
                  <c:v>2017,5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'1ª Alternativa'!$U$58:$U$77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'1ª Alternativa'!$X$58:$X$77</c:f>
              <c:numCache>
                <c:formatCode>0.0000</c:formatCode>
                <c:ptCount val="20"/>
                <c:pt idx="0">
                  <c:v>2.4192711936289801E-2</c:v>
                </c:pt>
                <c:pt idx="1">
                  <c:v>1.7028347143943634E-3</c:v>
                </c:pt>
                <c:pt idx="2">
                  <c:v>1.680374367450832E-3</c:v>
                </c:pt>
                <c:pt idx="3">
                  <c:v>2.751288464448165E-3</c:v>
                </c:pt>
                <c:pt idx="4">
                  <c:v>3.1845473704497085E-3</c:v>
                </c:pt>
                <c:pt idx="5">
                  <c:v>3.9147139252713181E-3</c:v>
                </c:pt>
                <c:pt idx="6">
                  <c:v>4.9851849631699086E-3</c:v>
                </c:pt>
                <c:pt idx="7">
                  <c:v>6.7833036265165791E-3</c:v>
                </c:pt>
                <c:pt idx="8">
                  <c:v>1.0331806042066627E-2</c:v>
                </c:pt>
                <c:pt idx="9">
                  <c:v>1.5355849670109056E-2</c:v>
                </c:pt>
                <c:pt idx="10">
                  <c:v>2.3703087396956923E-2</c:v>
                </c:pt>
                <c:pt idx="11">
                  <c:v>3.4472344360685137E-2</c:v>
                </c:pt>
                <c:pt idx="12">
                  <c:v>5.2004503325597917E-2</c:v>
                </c:pt>
                <c:pt idx="13">
                  <c:v>7.8994871333726513E-2</c:v>
                </c:pt>
                <c:pt idx="14">
                  <c:v>0.12373223405696554</c:v>
                </c:pt>
                <c:pt idx="15">
                  <c:v>0.19265253628484624</c:v>
                </c:pt>
                <c:pt idx="16">
                  <c:v>0.31160161042336065</c:v>
                </c:pt>
                <c:pt idx="17">
                  <c:v>0.48302884269421065</c:v>
                </c:pt>
                <c:pt idx="18">
                  <c:v>0.70803974512622303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E-4C30-B5A2-6B9B19278DEA}"/>
            </c:ext>
          </c:extLst>
        </c:ser>
        <c:ser>
          <c:idx val="3"/>
          <c:order val="3"/>
          <c:tx>
            <c:strRef>
              <c:f>'1ª Alternativa'!$Y$34</c:f>
              <c:strCache>
                <c:ptCount val="1"/>
                <c:pt idx="0">
                  <c:v>2022,5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'1ª Alternativa'!$U$58:$U$77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'1ª Alternativa'!$Y$58:$Y$77</c:f>
              <c:numCache>
                <c:formatCode>0.0000</c:formatCode>
                <c:ptCount val="20"/>
                <c:pt idx="0">
                  <c:v>2.2538457751809737E-2</c:v>
                </c:pt>
                <c:pt idx="1">
                  <c:v>1.6073604978609213E-3</c:v>
                </c:pt>
                <c:pt idx="2">
                  <c:v>1.6049091120740044E-3</c:v>
                </c:pt>
                <c:pt idx="3">
                  <c:v>2.6997154885308738E-3</c:v>
                </c:pt>
                <c:pt idx="4">
                  <c:v>3.1436985067794243E-3</c:v>
                </c:pt>
                <c:pt idx="5">
                  <c:v>3.8237612503710938E-3</c:v>
                </c:pt>
                <c:pt idx="6">
                  <c:v>4.9116484419596818E-3</c:v>
                </c:pt>
                <c:pt idx="7">
                  <c:v>6.6944574980335458E-3</c:v>
                </c:pt>
                <c:pt idx="8">
                  <c:v>1.0107555997358242E-2</c:v>
                </c:pt>
                <c:pt idx="9">
                  <c:v>1.4991995135842817E-2</c:v>
                </c:pt>
                <c:pt idx="10">
                  <c:v>2.2973324639242287E-2</c:v>
                </c:pt>
                <c:pt idx="11">
                  <c:v>3.3622189694394344E-2</c:v>
                </c:pt>
                <c:pt idx="12">
                  <c:v>5.066624679818621E-2</c:v>
                </c:pt>
                <c:pt idx="13">
                  <c:v>7.7260008702278782E-2</c:v>
                </c:pt>
                <c:pt idx="14">
                  <c:v>0.12082751994955732</c:v>
                </c:pt>
                <c:pt idx="15">
                  <c:v>0.18880200477484088</c:v>
                </c:pt>
                <c:pt idx="16">
                  <c:v>0.30663547322500562</c:v>
                </c:pt>
                <c:pt idx="17">
                  <c:v>0.47575379776671045</c:v>
                </c:pt>
                <c:pt idx="18">
                  <c:v>0.698875807593484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E-4C30-B5A2-6B9B19278DEA}"/>
            </c:ext>
          </c:extLst>
        </c:ser>
        <c:ser>
          <c:idx val="4"/>
          <c:order val="4"/>
          <c:tx>
            <c:strRef>
              <c:f>'1ª Alternativa'!$Z$34</c:f>
              <c:strCache>
                <c:ptCount val="1"/>
                <c:pt idx="0">
                  <c:v>2027,5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'1ª Alternativa'!$U$58:$U$77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'1ª Alternativa'!$Z$58:$Z$77</c:f>
              <c:numCache>
                <c:formatCode>0.0000</c:formatCode>
                <c:ptCount val="20"/>
                <c:pt idx="0">
                  <c:v>2.0994884783871237E-2</c:v>
                </c:pt>
                <c:pt idx="1">
                  <c:v>1.5168183916958178E-3</c:v>
                </c:pt>
                <c:pt idx="2">
                  <c:v>1.5318451708365988E-3</c:v>
                </c:pt>
                <c:pt idx="3">
                  <c:v>2.64321544591406E-3</c:v>
                </c:pt>
                <c:pt idx="4">
                  <c:v>3.0961660687950365E-3</c:v>
                </c:pt>
                <c:pt idx="5">
                  <c:v>3.730549842569264E-3</c:v>
                </c:pt>
                <c:pt idx="6">
                  <c:v>4.8321864156006811E-3</c:v>
                </c:pt>
                <c:pt idx="7">
                  <c:v>6.59879488533055E-3</c:v>
                </c:pt>
                <c:pt idx="8">
                  <c:v>9.8832247146372065E-3</c:v>
                </c:pt>
                <c:pt idx="9">
                  <c:v>1.4632380374530851E-2</c:v>
                </c:pt>
                <c:pt idx="10">
                  <c:v>2.2262982961683941E-2</c:v>
                </c:pt>
                <c:pt idx="11">
                  <c:v>3.2786660697215031E-2</c:v>
                </c:pt>
                <c:pt idx="12">
                  <c:v>4.9353700203108697E-2</c:v>
                </c:pt>
                <c:pt idx="13">
                  <c:v>7.5547484563030731E-2</c:v>
                </c:pt>
                <c:pt idx="14">
                  <c:v>0.11796142921223118</c:v>
                </c:pt>
                <c:pt idx="15">
                  <c:v>0.18497284029955885</c:v>
                </c:pt>
                <c:pt idx="16">
                  <c:v>0.30164906971558381</c:v>
                </c:pt>
                <c:pt idx="17">
                  <c:v>0.46838560981462185</c:v>
                </c:pt>
                <c:pt idx="18">
                  <c:v>0.68941054044639927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BE-4C30-B5A2-6B9B19278DEA}"/>
            </c:ext>
          </c:extLst>
        </c:ser>
        <c:ser>
          <c:idx val="5"/>
          <c:order val="5"/>
          <c:tx>
            <c:strRef>
              <c:f>'1ª Alternativa'!$AA$34</c:f>
              <c:strCache>
                <c:ptCount val="1"/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'1ª Alternativa'!$U$58:$U$77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'1ª Alternativa'!$AA$58:$AA$77</c:f>
              <c:numCache>
                <c:formatCode>0.0000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BE-4C30-B5A2-6B9B1927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79280"/>
        <c:axId val="1"/>
      </c:lineChart>
      <c:catAx>
        <c:axId val="43227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32279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02401277510211"/>
          <c:y val="0.35142200248224786"/>
          <c:w val="0.11003253234122434"/>
          <c:h val="0.29974241591894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295275</xdr:colOff>
      <xdr:row>32</xdr:row>
      <xdr:rowOff>57150</xdr:rowOff>
    </xdr:from>
    <xdr:to>
      <xdr:col>37</xdr:col>
      <xdr:colOff>9525</xdr:colOff>
      <xdr:row>52</xdr:row>
      <xdr:rowOff>57150</xdr:rowOff>
    </xdr:to>
    <xdr:graphicFrame macro="">
      <xdr:nvGraphicFramePr>
        <xdr:cNvPr id="2503744" name="Chart 39">
          <a:extLst>
            <a:ext uri="{FF2B5EF4-FFF2-40B4-BE49-F238E27FC236}">
              <a16:creationId xmlns:a16="http://schemas.microsoft.com/office/drawing/2014/main" id="{4ABF9414-5564-46D9-9873-E558F0546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295275</xdr:colOff>
      <xdr:row>54</xdr:row>
      <xdr:rowOff>85725</xdr:rowOff>
    </xdr:from>
    <xdr:to>
      <xdr:col>37</xdr:col>
      <xdr:colOff>47625</xdr:colOff>
      <xdr:row>73</xdr:row>
      <xdr:rowOff>152400</xdr:rowOff>
    </xdr:to>
    <xdr:graphicFrame macro="">
      <xdr:nvGraphicFramePr>
        <xdr:cNvPr id="2503745" name="Chart 40">
          <a:extLst>
            <a:ext uri="{FF2B5EF4-FFF2-40B4-BE49-F238E27FC236}">
              <a16:creationId xmlns:a16="http://schemas.microsoft.com/office/drawing/2014/main" id="{65B1562A-E1FE-4493-910D-97A0A1721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AY324"/>
  <sheetViews>
    <sheetView showGridLines="0" tabSelected="1" zoomScale="110" zoomScaleNormal="110" workbookViewId="0">
      <selection activeCell="G3" activeCellId="1" sqref="L8 G3:H24"/>
    </sheetView>
  </sheetViews>
  <sheetFormatPr defaultColWidth="9.1796875" defaultRowHeight="18.5" x14ac:dyDescent="0.45"/>
  <cols>
    <col min="1" max="1" width="3.7265625" style="1" customWidth="1"/>
    <col min="2" max="2" width="11.1796875" style="20" customWidth="1"/>
    <col min="3" max="4" width="3.54296875" style="20" customWidth="1"/>
    <col min="5" max="9" width="11.1796875" style="20" customWidth="1"/>
    <col min="10" max="10" width="11.26953125" style="20" customWidth="1"/>
    <col min="11" max="11" width="15.7265625" style="20" customWidth="1"/>
    <col min="12" max="12" width="11.54296875" style="1" customWidth="1"/>
    <col min="13" max="14" width="4.1796875" style="1" customWidth="1"/>
    <col min="15" max="17" width="11.54296875" style="1" customWidth="1"/>
    <col min="18" max="18" width="10.81640625" style="1" customWidth="1"/>
    <col min="19" max="19" width="11.81640625" style="1" customWidth="1"/>
    <col min="20" max="20" width="11.54296875" style="1" customWidth="1"/>
    <col min="21" max="21" width="15.1796875" style="1" customWidth="1"/>
    <col min="22" max="28" width="9.7265625" style="1" customWidth="1"/>
    <col min="29" max="38" width="9.1796875" style="1"/>
    <col min="39" max="39" width="3.7265625" style="2" customWidth="1"/>
    <col min="40" max="16384" width="9.1796875" style="1"/>
  </cols>
  <sheetData>
    <row r="1" spans="2:51" s="2" customFormat="1" ht="12.75" customHeight="1" x14ac:dyDescent="0.45">
      <c r="B1" s="3"/>
      <c r="C1" s="3"/>
      <c r="D1" s="3"/>
      <c r="E1" s="3"/>
      <c r="F1" s="3"/>
      <c r="G1" s="3"/>
      <c r="H1" s="3"/>
      <c r="I1" s="3"/>
      <c r="J1" s="3"/>
      <c r="K1" s="3"/>
    </row>
    <row r="2" spans="2:51" s="4" customFormat="1" ht="15" customHeight="1" x14ac:dyDescent="0.45">
      <c r="B2" s="5"/>
      <c r="C2" s="5"/>
      <c r="D2" s="5"/>
      <c r="E2" s="100" t="s">
        <v>2</v>
      </c>
      <c r="F2" s="100"/>
      <c r="G2" s="100"/>
      <c r="H2" s="100"/>
      <c r="N2" s="6"/>
      <c r="O2" s="102" t="s">
        <v>3</v>
      </c>
      <c r="P2" s="102"/>
      <c r="Q2" s="102"/>
      <c r="R2" s="102"/>
      <c r="AM2" s="2"/>
    </row>
    <row r="3" spans="2:51" s="4" customFormat="1" ht="15" customHeight="1" x14ac:dyDescent="0.45">
      <c r="B3" s="5"/>
      <c r="C3" s="5"/>
      <c r="D3" s="5"/>
      <c r="E3" s="7" t="s">
        <v>33</v>
      </c>
      <c r="F3" s="8"/>
      <c r="G3" s="7" t="s">
        <v>32</v>
      </c>
      <c r="H3" s="8"/>
      <c r="J3" s="64" t="s">
        <v>30</v>
      </c>
      <c r="K3" s="98" t="s">
        <v>35</v>
      </c>
      <c r="O3" s="9" t="s">
        <v>33</v>
      </c>
      <c r="P3" s="9"/>
      <c r="Q3" s="9" t="s">
        <v>32</v>
      </c>
      <c r="R3" s="9"/>
      <c r="T3" s="64" t="s">
        <v>30</v>
      </c>
      <c r="U3" s="99" t="s">
        <v>35</v>
      </c>
      <c r="AM3" s="2"/>
    </row>
    <row r="4" spans="2:51" s="4" customFormat="1" ht="15" customHeight="1" x14ac:dyDescent="0.45">
      <c r="B4" s="5"/>
      <c r="C4" s="10" t="str">
        <f t="shared" ref="C4:D4" si="0">C34</f>
        <v>x</v>
      </c>
      <c r="D4" s="10" t="str">
        <f t="shared" si="0"/>
        <v>n</v>
      </c>
      <c r="E4" s="11" t="s">
        <v>4</v>
      </c>
      <c r="F4" s="11" t="s">
        <v>17</v>
      </c>
      <c r="G4" s="11" t="s">
        <v>4</v>
      </c>
      <c r="H4" s="11" t="s">
        <v>16</v>
      </c>
      <c r="J4" s="4">
        <v>2005</v>
      </c>
      <c r="K4" s="98"/>
      <c r="M4" s="12" t="str">
        <f>C4</f>
        <v>x</v>
      </c>
      <c r="N4" s="12" t="str">
        <f>D4</f>
        <v>n</v>
      </c>
      <c r="O4" s="9" t="s">
        <v>4</v>
      </c>
      <c r="P4" s="9" t="s">
        <v>16</v>
      </c>
      <c r="Q4" s="9" t="s">
        <v>4</v>
      </c>
      <c r="R4" s="9" t="s">
        <v>17</v>
      </c>
      <c r="T4" s="4">
        <v>2005</v>
      </c>
      <c r="U4" s="99"/>
      <c r="AM4" s="2"/>
    </row>
    <row r="5" spans="2:51" s="4" customFormat="1" ht="15" customHeight="1" x14ac:dyDescent="0.45">
      <c r="B5" s="5"/>
      <c r="C5" s="13">
        <v>0</v>
      </c>
      <c r="D5" s="13">
        <v>5</v>
      </c>
      <c r="E5" s="14">
        <v>1</v>
      </c>
      <c r="F5" s="15"/>
      <c r="G5" s="16">
        <v>1</v>
      </c>
      <c r="H5" s="17"/>
      <c r="J5" s="65">
        <v>66.787998999999999</v>
      </c>
      <c r="K5" s="18">
        <v>71.467979</v>
      </c>
      <c r="M5" s="13">
        <f>C5</f>
        <v>0</v>
      </c>
      <c r="N5" s="13">
        <v>5</v>
      </c>
      <c r="O5" s="14">
        <v>1</v>
      </c>
      <c r="P5" s="16"/>
      <c r="Q5" s="16">
        <v>1</v>
      </c>
      <c r="R5" s="17"/>
      <c r="T5" s="65">
        <v>75.127514000000005</v>
      </c>
      <c r="U5" s="18">
        <v>78.870549999999994</v>
      </c>
      <c r="AM5" s="2"/>
    </row>
    <row r="6" spans="2:51" s="4" customFormat="1" ht="15" customHeight="1" x14ac:dyDescent="0.45">
      <c r="B6" s="5"/>
      <c r="C6" s="19">
        <v>5</v>
      </c>
      <c r="D6" s="13">
        <v>5</v>
      </c>
      <c r="E6" s="14">
        <v>0.96093865326819095</v>
      </c>
      <c r="F6" s="15">
        <f t="shared" ref="F6:F24" si="1">0.5*LN((1-E6)/E6)</f>
        <v>-1.6013885835940644</v>
      </c>
      <c r="G6" s="16">
        <v>0.98045474902139396</v>
      </c>
      <c r="H6" s="15">
        <f t="shared" ref="H6:H24" si="2">0.5*LN((1-G6)/G6)</f>
        <v>-1.9576420767114227</v>
      </c>
      <c r="K6" s="64" t="s">
        <v>31</v>
      </c>
      <c r="L6" s="5" t="s">
        <v>36</v>
      </c>
      <c r="M6" s="13">
        <f t="shared" ref="M6:M24" si="3">C6</f>
        <v>5</v>
      </c>
      <c r="N6" s="13">
        <v>5</v>
      </c>
      <c r="O6" s="14">
        <v>0.96903328580710002</v>
      </c>
      <c r="P6" s="15">
        <f>0.5*LN((1-O6)/O6)</f>
        <v>-1.7216930350369186</v>
      </c>
      <c r="Q6" s="16">
        <v>0.98476200234181599</v>
      </c>
      <c r="R6" s="15">
        <f t="shared" ref="R6:R24" si="4">0.5*LN((1-Q6)/Q6)</f>
        <v>-2.0843039178103089</v>
      </c>
      <c r="U6" s="64" t="s">
        <v>31</v>
      </c>
      <c r="V6" s="5" t="s">
        <v>36</v>
      </c>
      <c r="Y6" s="67"/>
      <c r="Z6" s="67"/>
      <c r="AA6" s="103" t="s">
        <v>0</v>
      </c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2"/>
      <c r="AN6" s="103" t="s">
        <v>1</v>
      </c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</row>
    <row r="7" spans="2:51" s="4" customFormat="1" ht="15" customHeight="1" x14ac:dyDescent="0.45">
      <c r="B7" s="5"/>
      <c r="C7" s="19">
        <v>10</v>
      </c>
      <c r="D7" s="13">
        <v>5</v>
      </c>
      <c r="E7" s="14">
        <v>0.958409192428057</v>
      </c>
      <c r="F7" s="15">
        <f t="shared" si="1"/>
        <v>-1.5686978238628735</v>
      </c>
      <c r="G7" s="16">
        <v>0.97894797365667297</v>
      </c>
      <c r="H7" s="15">
        <f t="shared" si="2"/>
        <v>-1.9197408399748885</v>
      </c>
      <c r="J7" s="88" t="s">
        <v>11</v>
      </c>
      <c r="K7" s="89">
        <f>J35</f>
        <v>67.1592125893266</v>
      </c>
      <c r="L7" s="90">
        <f>K7/J5</f>
        <v>1.0055580882027413</v>
      </c>
      <c r="M7" s="13">
        <f t="shared" si="3"/>
        <v>10</v>
      </c>
      <c r="N7" s="13">
        <v>5</v>
      </c>
      <c r="O7" s="14">
        <v>0.96701868895598109</v>
      </c>
      <c r="P7" s="15">
        <f t="shared" ref="P7:P24" si="5">0.5*LN((1-O7)/O7)</f>
        <v>-1.6891383764821839</v>
      </c>
      <c r="Q7" s="16">
        <v>0.98361491527435896</v>
      </c>
      <c r="R7" s="15">
        <f t="shared" si="4"/>
        <v>-2.0474315105629421</v>
      </c>
      <c r="T7" s="88" t="s">
        <v>11</v>
      </c>
      <c r="U7" s="89">
        <f>T35</f>
        <v>75.794427394932384</v>
      </c>
      <c r="V7" s="90">
        <f>U7/T5</f>
        <v>1.0088770858960192</v>
      </c>
      <c r="Y7" s="68"/>
      <c r="Z7" s="68"/>
      <c r="AA7" s="69" t="s">
        <v>10</v>
      </c>
      <c r="AB7" s="69"/>
      <c r="AC7" s="69" t="s">
        <v>11</v>
      </c>
      <c r="AD7" s="69"/>
      <c r="AE7" s="69" t="s">
        <v>12</v>
      </c>
      <c r="AF7" s="69"/>
      <c r="AG7" s="69" t="s">
        <v>13</v>
      </c>
      <c r="AH7" s="69"/>
      <c r="AI7" s="69" t="s">
        <v>14</v>
      </c>
      <c r="AJ7" s="69"/>
      <c r="AK7" s="69" t="s">
        <v>15</v>
      </c>
      <c r="AL7" s="69"/>
      <c r="AM7" s="2"/>
      <c r="AN7" s="69" t="s">
        <v>10</v>
      </c>
      <c r="AO7" s="69"/>
      <c r="AP7" s="69" t="s">
        <v>11</v>
      </c>
      <c r="AQ7" s="69"/>
      <c r="AR7" s="69" t="s">
        <v>12</v>
      </c>
      <c r="AS7" s="69"/>
      <c r="AT7" s="69" t="s">
        <v>13</v>
      </c>
      <c r="AU7" s="69"/>
      <c r="AV7" s="69" t="s">
        <v>14</v>
      </c>
      <c r="AW7" s="69"/>
      <c r="AX7" s="69" t="s">
        <v>15</v>
      </c>
      <c r="AY7" s="69"/>
    </row>
    <row r="8" spans="2:51" s="4" customFormat="1" ht="15" customHeight="1" x14ac:dyDescent="0.45">
      <c r="B8" s="5"/>
      <c r="C8" s="19">
        <v>15</v>
      </c>
      <c r="D8" s="13">
        <v>5</v>
      </c>
      <c r="E8" s="14">
        <v>0.9552939131906909</v>
      </c>
      <c r="F8" s="15">
        <f t="shared" si="1"/>
        <v>-1.5309546965275398</v>
      </c>
      <c r="G8" s="16">
        <v>0.97695128149218902</v>
      </c>
      <c r="H8" s="15">
        <f t="shared" si="2"/>
        <v>-1.8734133068402243</v>
      </c>
      <c r="J8" s="62" t="s">
        <v>12</v>
      </c>
      <c r="K8" s="63">
        <f>J65</f>
        <v>67.700787064126246</v>
      </c>
      <c r="L8" s="66">
        <f t="shared" ref="L8:L15" si="6">K8/K7</f>
        <v>1.008064038482871</v>
      </c>
      <c r="M8" s="13">
        <f t="shared" si="3"/>
        <v>15</v>
      </c>
      <c r="N8" s="13">
        <v>5</v>
      </c>
      <c r="O8" s="14">
        <v>0.965120831341025</v>
      </c>
      <c r="P8" s="15">
        <f t="shared" si="5"/>
        <v>-1.660181771443463</v>
      </c>
      <c r="Q8" s="16">
        <v>0.98240192663516113</v>
      </c>
      <c r="R8" s="15">
        <f t="shared" si="4"/>
        <v>-2.0111055451986029</v>
      </c>
      <c r="T8" s="62" t="s">
        <v>12</v>
      </c>
      <c r="U8" s="63">
        <f>T65</f>
        <v>76.177357564149531</v>
      </c>
      <c r="V8" s="66">
        <f t="shared" ref="V8:V15" si="7">U8/U7</f>
        <v>1.0050522206233166</v>
      </c>
      <c r="Y8" s="70" t="s">
        <v>28</v>
      </c>
      <c r="Z8" s="70" t="s">
        <v>23</v>
      </c>
      <c r="AA8" s="71" t="s">
        <v>37</v>
      </c>
      <c r="AB8" s="72" t="s">
        <v>38</v>
      </c>
      <c r="AC8" s="71" t="s">
        <v>37</v>
      </c>
      <c r="AD8" s="72" t="s">
        <v>38</v>
      </c>
      <c r="AE8" s="71" t="s">
        <v>37</v>
      </c>
      <c r="AF8" s="72" t="s">
        <v>38</v>
      </c>
      <c r="AG8" s="71" t="s">
        <v>37</v>
      </c>
      <c r="AH8" s="72" t="s">
        <v>38</v>
      </c>
      <c r="AI8" s="71" t="s">
        <v>37</v>
      </c>
      <c r="AJ8" s="72" t="s">
        <v>38</v>
      </c>
      <c r="AK8" s="71" t="s">
        <v>37</v>
      </c>
      <c r="AL8" s="72" t="s">
        <v>38</v>
      </c>
      <c r="AM8" s="2"/>
      <c r="AN8" s="71" t="s">
        <v>37</v>
      </c>
      <c r="AO8" s="72" t="s">
        <v>38</v>
      </c>
      <c r="AP8" s="71" t="s">
        <v>37</v>
      </c>
      <c r="AQ8" s="72" t="s">
        <v>38</v>
      </c>
      <c r="AR8" s="71" t="s">
        <v>37</v>
      </c>
      <c r="AS8" s="72" t="s">
        <v>38</v>
      </c>
      <c r="AT8" s="71" t="s">
        <v>37</v>
      </c>
      <c r="AU8" s="72" t="s">
        <v>38</v>
      </c>
      <c r="AV8" s="71" t="s">
        <v>37</v>
      </c>
      <c r="AW8" s="72" t="s">
        <v>38</v>
      </c>
      <c r="AX8" s="71" t="s">
        <v>37</v>
      </c>
      <c r="AY8" s="72" t="s">
        <v>38</v>
      </c>
    </row>
    <row r="9" spans="2:51" s="4" customFormat="1" ht="15" customHeight="1" x14ac:dyDescent="0.3">
      <c r="B9" s="5"/>
      <c r="C9" s="19">
        <v>20</v>
      </c>
      <c r="D9" s="13">
        <v>5</v>
      </c>
      <c r="E9" s="14">
        <v>0.94304038011791691</v>
      </c>
      <c r="F9" s="15">
        <f t="shared" si="1"/>
        <v>-1.4033832544817373</v>
      </c>
      <c r="G9" s="16">
        <v>0.96752272820365992</v>
      </c>
      <c r="H9" s="15">
        <f t="shared" si="2"/>
        <v>-1.6970992004819507</v>
      </c>
      <c r="J9" s="62" t="s">
        <v>13</v>
      </c>
      <c r="K9" s="63">
        <f>J95</f>
        <v>68.233356324022736</v>
      </c>
      <c r="L9" s="66">
        <f t="shared" si="6"/>
        <v>1.0078665150434962</v>
      </c>
      <c r="M9" s="13">
        <f t="shared" si="3"/>
        <v>20</v>
      </c>
      <c r="N9" s="13">
        <v>5</v>
      </c>
      <c r="O9" s="14">
        <v>0.96234257108930998</v>
      </c>
      <c r="P9" s="15">
        <f t="shared" si="5"/>
        <v>-1.6204201202363502</v>
      </c>
      <c r="Q9" s="16">
        <v>0.98009466335094997</v>
      </c>
      <c r="R9" s="15">
        <f t="shared" si="4"/>
        <v>-1.9483306465790806</v>
      </c>
      <c r="T9" s="62" t="s">
        <v>13</v>
      </c>
      <c r="U9" s="63">
        <f>T95</f>
        <v>76.554875248722468</v>
      </c>
      <c r="V9" s="66">
        <f t="shared" si="7"/>
        <v>1.004955772904764</v>
      </c>
      <c r="Z9" s="79"/>
      <c r="AA9" s="101" t="s">
        <v>27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</row>
    <row r="10" spans="2:51" s="4" customFormat="1" ht="15" customHeight="1" x14ac:dyDescent="0.45">
      <c r="B10" s="5"/>
      <c r="C10" s="19">
        <v>25</v>
      </c>
      <c r="D10" s="13">
        <v>5</v>
      </c>
      <c r="E10" s="14">
        <v>0.92595694367862103</v>
      </c>
      <c r="F10" s="15">
        <f t="shared" si="1"/>
        <v>-1.2630904851386997</v>
      </c>
      <c r="G10" s="16">
        <v>0.954928140965568</v>
      </c>
      <c r="H10" s="15">
        <f t="shared" si="2"/>
        <v>-1.5266890045111976</v>
      </c>
      <c r="J10" s="62" t="s">
        <v>14</v>
      </c>
      <c r="K10" s="63">
        <f>J125</f>
        <v>68.757610025062462</v>
      </c>
      <c r="L10" s="66">
        <f t="shared" si="6"/>
        <v>1.0076832465715182</v>
      </c>
      <c r="M10" s="13">
        <f t="shared" si="3"/>
        <v>25</v>
      </c>
      <c r="N10" s="13">
        <v>5</v>
      </c>
      <c r="O10" s="14">
        <v>0.95920604415395394</v>
      </c>
      <c r="P10" s="15">
        <f t="shared" si="5"/>
        <v>-1.578785987765162</v>
      </c>
      <c r="Q10" s="16">
        <v>0.97732818865786597</v>
      </c>
      <c r="R10" s="15">
        <f t="shared" si="4"/>
        <v>-1.8818500743007303</v>
      </c>
      <c r="T10" s="62" t="s">
        <v>14</v>
      </c>
      <c r="U10" s="63">
        <f>T125</f>
        <v>76.92730949822743</v>
      </c>
      <c r="V10" s="66">
        <f t="shared" si="7"/>
        <v>1.0048649318321654</v>
      </c>
      <c r="Y10" s="73">
        <v>0</v>
      </c>
      <c r="Z10" s="73">
        <v>5</v>
      </c>
      <c r="AA10" s="74">
        <f t="shared" ref="AA10:AA21" si="8">G65</f>
        <v>3.4839980065033749E-2</v>
      </c>
      <c r="AB10" s="75">
        <f t="shared" ref="AB10:AB21" si="9">J65</f>
        <v>67.700787064126246</v>
      </c>
      <c r="AC10" s="74">
        <f t="shared" ref="AC10:AC21" si="10">G95</f>
        <v>3.2273727103812933E-2</v>
      </c>
      <c r="AD10" s="75">
        <f t="shared" ref="AD10:AD21" si="11">J95</f>
        <v>68.233356324022736</v>
      </c>
      <c r="AE10" s="76">
        <f t="shared" ref="AE10:AE21" si="12">G125</f>
        <v>2.9890645860621956E-2</v>
      </c>
      <c r="AF10" s="77">
        <f t="shared" ref="AF10:AF21" si="13">J125</f>
        <v>68.757610025062462</v>
      </c>
      <c r="AG10" s="76">
        <f t="shared" ref="AG10:AG21" si="14">G155</f>
        <v>2.7678497638509825E-2</v>
      </c>
      <c r="AH10" s="77">
        <f t="shared" ref="AH10:AH21" si="15">J155</f>
        <v>69.274294409303806</v>
      </c>
      <c r="AI10" s="76">
        <f t="shared" ref="AI10:AI21" si="16">G185</f>
        <v>2.5625741549073378E-2</v>
      </c>
      <c r="AJ10" s="77">
        <f t="shared" ref="AJ10:AJ21" si="17">J185</f>
        <v>69.784223620631153</v>
      </c>
      <c r="AK10" s="76" t="e">
        <f>#REF!</f>
        <v>#REF!</v>
      </c>
      <c r="AL10" s="77" t="e">
        <f>#REF!</f>
        <v>#REF!</v>
      </c>
      <c r="AM10" s="2"/>
      <c r="AN10" s="74">
        <f t="shared" ref="AN10:AN21" si="18">Q65</f>
        <v>2.5965158030950342E-2</v>
      </c>
      <c r="AO10" s="75">
        <f t="shared" ref="AO10:AO21" si="19">T65</f>
        <v>76.177357564149531</v>
      </c>
      <c r="AP10" s="74">
        <f t="shared" ref="AP10:AP21" si="20">Q95</f>
        <v>2.4192711936289801E-2</v>
      </c>
      <c r="AQ10" s="75">
        <f t="shared" ref="AQ10:AQ21" si="21">T95</f>
        <v>76.554875248722468</v>
      </c>
      <c r="AR10" s="76">
        <f t="shared" ref="AR10:AR21" si="22">Q125</f>
        <v>2.2538457751809737E-2</v>
      </c>
      <c r="AS10" s="77">
        <f t="shared" ref="AS10:AS21" si="23">T125</f>
        <v>76.92730949822743</v>
      </c>
      <c r="AT10" s="76">
        <f t="shared" ref="AT10:AT21" si="24">Q155</f>
        <v>2.0994884783871237E-2</v>
      </c>
      <c r="AU10" s="77">
        <f t="shared" ref="AU10:AU21" si="25">T155</f>
        <v>77.294981106654873</v>
      </c>
      <c r="AV10" s="76">
        <f t="shared" ref="AV10:AV21" si="26">Q185</f>
        <v>1.955491035576129E-2</v>
      </c>
      <c r="AW10" s="77">
        <f t="shared" ref="AW10:AW21" si="27">T185</f>
        <v>77.658202751868629</v>
      </c>
      <c r="AX10" s="76" t="e">
        <f>#REF!</f>
        <v>#REF!</v>
      </c>
      <c r="AY10" s="77" t="e">
        <f>#REF!</f>
        <v>#REF!</v>
      </c>
    </row>
    <row r="11" spans="2:51" s="4" customFormat="1" ht="15" customHeight="1" x14ac:dyDescent="0.45">
      <c r="B11" s="5"/>
      <c r="C11" s="19">
        <v>30</v>
      </c>
      <c r="D11" s="13">
        <v>5</v>
      </c>
      <c r="E11" s="14">
        <v>0.90888401414876707</v>
      </c>
      <c r="F11" s="15">
        <f t="shared" si="1"/>
        <v>-1.1500421120520585</v>
      </c>
      <c r="G11" s="16">
        <v>0.94329494079805798</v>
      </c>
      <c r="H11" s="15">
        <f t="shared" si="2"/>
        <v>-1.405757784019833</v>
      </c>
      <c r="J11" s="62" t="s">
        <v>15</v>
      </c>
      <c r="K11" s="63">
        <f>J155</f>
        <v>69.274294409303806</v>
      </c>
      <c r="L11" s="66">
        <f t="shared" si="6"/>
        <v>1.0075145774271823</v>
      </c>
      <c r="M11" s="13">
        <f t="shared" si="3"/>
        <v>30</v>
      </c>
      <c r="N11" s="13">
        <v>5</v>
      </c>
      <c r="O11" s="14">
        <v>0.95517134092429401</v>
      </c>
      <c r="P11" s="15">
        <f t="shared" si="5"/>
        <v>-1.5295215462821128</v>
      </c>
      <c r="Q11" s="16">
        <v>0.97410665207889291</v>
      </c>
      <c r="R11" s="15">
        <f t="shared" si="4"/>
        <v>-1.8137673490039665</v>
      </c>
      <c r="T11" s="62" t="s">
        <v>15</v>
      </c>
      <c r="U11" s="65">
        <f>T155</f>
        <v>77.294981106654873</v>
      </c>
      <c r="V11" s="66">
        <f t="shared" si="7"/>
        <v>1.0047794679266135</v>
      </c>
      <c r="Y11" s="73">
        <v>5</v>
      </c>
      <c r="Z11" s="73">
        <v>5</v>
      </c>
      <c r="AA11" s="74">
        <f t="shared" si="8"/>
        <v>2.4128263842276843E-3</v>
      </c>
      <c r="AB11" s="75">
        <f t="shared" si="9"/>
        <v>65.054380328061612</v>
      </c>
      <c r="AC11" s="74">
        <f t="shared" si="10"/>
        <v>2.2753054989017585E-3</v>
      </c>
      <c r="AD11" s="75">
        <f t="shared" si="11"/>
        <v>65.425567554653213</v>
      </c>
      <c r="AE11" s="76">
        <f t="shared" si="12"/>
        <v>2.1445712355221414E-3</v>
      </c>
      <c r="AF11" s="77">
        <f t="shared" si="13"/>
        <v>65.799114674388619</v>
      </c>
      <c r="AG11" s="76">
        <f t="shared" si="14"/>
        <v>2.0204060825206316E-3</v>
      </c>
      <c r="AH11" s="77">
        <f t="shared" si="15"/>
        <v>66.175118514944074</v>
      </c>
      <c r="AI11" s="76">
        <f t="shared" si="16"/>
        <v>1.9025846770738264E-3</v>
      </c>
      <c r="AJ11" s="77">
        <f t="shared" si="17"/>
        <v>66.553777885717665</v>
      </c>
      <c r="AK11" s="76" t="e">
        <f>#REF!</f>
        <v>#REF!</v>
      </c>
      <c r="AL11" s="77" t="e">
        <f>#REF!</f>
        <v>#REF!</v>
      </c>
      <c r="AM11" s="2"/>
      <c r="AN11" s="74">
        <f t="shared" si="18"/>
        <v>1.8034568890579195E-3</v>
      </c>
      <c r="AO11" s="75">
        <f t="shared" si="19"/>
        <v>73.141398428015009</v>
      </c>
      <c r="AP11" s="74">
        <f t="shared" si="20"/>
        <v>1.7028347143943634E-3</v>
      </c>
      <c r="AQ11" s="75">
        <f t="shared" si="21"/>
        <v>73.390881483032587</v>
      </c>
      <c r="AR11" s="76">
        <f t="shared" si="22"/>
        <v>1.6073604978609213E-3</v>
      </c>
      <c r="AS11" s="77">
        <f t="shared" si="23"/>
        <v>73.643465784896705</v>
      </c>
      <c r="AT11" s="76">
        <f t="shared" si="24"/>
        <v>1.5168183916958178E-3</v>
      </c>
      <c r="AU11" s="77">
        <f t="shared" si="25"/>
        <v>73.89896865109111</v>
      </c>
      <c r="AV11" s="76">
        <f t="shared" si="26"/>
        <v>1.43099632366539E-3</v>
      </c>
      <c r="AW11" s="77">
        <f t="shared" si="27"/>
        <v>74.157227973001838</v>
      </c>
      <c r="AX11" s="76" t="e">
        <f>#REF!</f>
        <v>#REF!</v>
      </c>
      <c r="AY11" s="77" t="e">
        <f>#REF!</f>
        <v>#REF!</v>
      </c>
    </row>
    <row r="12" spans="2:51" s="4" customFormat="1" ht="15" customHeight="1" x14ac:dyDescent="0.45">
      <c r="B12" s="5"/>
      <c r="C12" s="19">
        <v>35</v>
      </c>
      <c r="D12" s="13">
        <v>5</v>
      </c>
      <c r="E12" s="14">
        <v>0.89126520020661903</v>
      </c>
      <c r="F12" s="15">
        <f t="shared" si="1"/>
        <v>-1.0518650691642362</v>
      </c>
      <c r="G12" s="16">
        <v>0.93125939444714201</v>
      </c>
      <c r="H12" s="15">
        <f t="shared" si="2"/>
        <v>-1.3030988884670021</v>
      </c>
      <c r="J12" s="62" t="s">
        <v>39</v>
      </c>
      <c r="K12" s="63">
        <f>J185</f>
        <v>69.784223620631153</v>
      </c>
      <c r="L12" s="66">
        <f t="shared" si="6"/>
        <v>1.0073610163145719</v>
      </c>
      <c r="M12" s="13">
        <f t="shared" si="3"/>
        <v>35</v>
      </c>
      <c r="N12" s="13">
        <v>5</v>
      </c>
      <c r="O12" s="14">
        <v>0.950220812282913</v>
      </c>
      <c r="P12" s="15">
        <f t="shared" si="5"/>
        <v>-1.4745487061083773</v>
      </c>
      <c r="Q12" s="16">
        <v>0.96980000377668096</v>
      </c>
      <c r="R12" s="15">
        <f t="shared" si="4"/>
        <v>-1.7346240346201927</v>
      </c>
      <c r="T12" s="62" t="s">
        <v>39</v>
      </c>
      <c r="U12" s="63">
        <f>T185</f>
        <v>77.658202751868629</v>
      </c>
      <c r="V12" s="66">
        <f t="shared" si="7"/>
        <v>1.0046991620932355</v>
      </c>
      <c r="Y12" s="73">
        <v>10</v>
      </c>
      <c r="Z12" s="73">
        <v>5</v>
      </c>
      <c r="AA12" s="74">
        <f t="shared" si="8"/>
        <v>3.0200542774311279E-3</v>
      </c>
      <c r="AB12" s="75">
        <f t="shared" si="9"/>
        <v>60.205678242967139</v>
      </c>
      <c r="AC12" s="74">
        <f t="shared" si="10"/>
        <v>2.8726343070866189E-3</v>
      </c>
      <c r="AD12" s="75">
        <f t="shared" si="11"/>
        <v>60.569068954054998</v>
      </c>
      <c r="AE12" s="76">
        <f t="shared" si="12"/>
        <v>2.7303001304642693E-3</v>
      </c>
      <c r="AF12" s="77">
        <f t="shared" si="13"/>
        <v>60.9351558850205</v>
      </c>
      <c r="AG12" s="76">
        <f t="shared" si="14"/>
        <v>2.5931181843092954E-3</v>
      </c>
      <c r="AH12" s="77">
        <f t="shared" si="15"/>
        <v>61.30402856234074</v>
      </c>
      <c r="AI12" s="76">
        <f t="shared" si="16"/>
        <v>2.4611176721558436E-3</v>
      </c>
      <c r="AJ12" s="77">
        <f t="shared" si="17"/>
        <v>61.675877927700675</v>
      </c>
      <c r="AK12" s="76" t="e">
        <f>#REF!</f>
        <v>#REF!</v>
      </c>
      <c r="AL12" s="77" t="e">
        <f>#REF!</f>
        <v>#REF!</v>
      </c>
      <c r="AM12" s="2"/>
      <c r="AN12" s="74">
        <f t="shared" si="18"/>
        <v>1.7581960363804994E-3</v>
      </c>
      <c r="AO12" s="75">
        <f t="shared" si="19"/>
        <v>68.269027317863348</v>
      </c>
      <c r="AP12" s="74">
        <f t="shared" si="20"/>
        <v>1.680374367450832E-3</v>
      </c>
      <c r="AQ12" s="75">
        <f t="shared" si="21"/>
        <v>68.511802846050571</v>
      </c>
      <c r="AR12" s="76">
        <f t="shared" si="22"/>
        <v>1.6049091120740044E-3</v>
      </c>
      <c r="AS12" s="77">
        <f t="shared" si="23"/>
        <v>68.758003084210713</v>
      </c>
      <c r="AT12" s="76">
        <f t="shared" si="24"/>
        <v>1.5318451708365988E-3</v>
      </c>
      <c r="AU12" s="77">
        <f t="shared" si="25"/>
        <v>69.007432439758688</v>
      </c>
      <c r="AV12" s="76">
        <f t="shared" si="26"/>
        <v>1.4612105272457931E-3</v>
      </c>
      <c r="AW12" s="77">
        <f t="shared" si="27"/>
        <v>69.259916149197878</v>
      </c>
      <c r="AX12" s="76" t="e">
        <f>#REF!</f>
        <v>#REF!</v>
      </c>
      <c r="AY12" s="77" t="e">
        <f>#REF!</f>
        <v>#REF!</v>
      </c>
    </row>
    <row r="13" spans="2:51" s="4" customFormat="1" ht="15" customHeight="1" x14ac:dyDescent="0.45">
      <c r="B13" s="5"/>
      <c r="C13" s="19">
        <v>40</v>
      </c>
      <c r="D13" s="13">
        <v>5</v>
      </c>
      <c r="E13" s="14">
        <v>0.87161920681421601</v>
      </c>
      <c r="F13" s="15">
        <f t="shared" si="1"/>
        <v>-0.95767592240642463</v>
      </c>
      <c r="G13" s="16">
        <v>0.91744346734206594</v>
      </c>
      <c r="H13" s="15">
        <f t="shared" si="2"/>
        <v>-1.2040538295239529</v>
      </c>
      <c r="J13" s="62" t="s">
        <v>40</v>
      </c>
      <c r="K13" s="63">
        <f>J215</f>
        <v>70.562860353918282</v>
      </c>
      <c r="L13" s="66">
        <f t="shared" si="6"/>
        <v>1.0111577759683914</v>
      </c>
      <c r="M13" s="13">
        <f t="shared" si="3"/>
        <v>40</v>
      </c>
      <c r="N13" s="13">
        <v>5</v>
      </c>
      <c r="O13" s="14">
        <v>0.94354322074785202</v>
      </c>
      <c r="P13" s="15">
        <f t="shared" si="5"/>
        <v>-1.4080833981436789</v>
      </c>
      <c r="Q13" s="16">
        <v>0.963879886826008</v>
      </c>
      <c r="R13" s="15">
        <f t="shared" si="4"/>
        <v>-1.6420584131488276</v>
      </c>
      <c r="T13" s="62" t="s">
        <v>40</v>
      </c>
      <c r="U13" s="63">
        <f>T215</f>
        <v>78.017279125859858</v>
      </c>
      <c r="V13" s="66">
        <f t="shared" si="7"/>
        <v>1.0046238048431089</v>
      </c>
      <c r="Y13" s="73">
        <v>15</v>
      </c>
      <c r="Z13" s="73">
        <v>5</v>
      </c>
      <c r="AA13" s="74">
        <f t="shared" si="8"/>
        <v>1.2341144921465874E-2</v>
      </c>
      <c r="AB13" s="75">
        <f t="shared" si="9"/>
        <v>55.380480435486092</v>
      </c>
      <c r="AC13" s="74">
        <f t="shared" si="10"/>
        <v>1.2000213535523163E-2</v>
      </c>
      <c r="AD13" s="75">
        <f t="shared" si="11"/>
        <v>55.736360721784266</v>
      </c>
      <c r="AE13" s="76">
        <f t="shared" si="12"/>
        <v>1.1649321103689769E-2</v>
      </c>
      <c r="AF13" s="77">
        <f t="shared" si="13"/>
        <v>56.095138198488399</v>
      </c>
      <c r="AG13" s="76">
        <f t="shared" si="14"/>
        <v>1.129124392496339E-2</v>
      </c>
      <c r="AH13" s="77">
        <f t="shared" si="15"/>
        <v>56.456910799826467</v>
      </c>
      <c r="AI13" s="76">
        <f t="shared" si="16"/>
        <v>1.0928454894561512E-2</v>
      </c>
      <c r="AJ13" s="77">
        <f t="shared" si="17"/>
        <v>56.8218760451809</v>
      </c>
      <c r="AK13" s="76" t="e">
        <f>#REF!</f>
        <v>#REF!</v>
      </c>
      <c r="AL13" s="77" t="e">
        <f>#REF!</f>
        <v>#REF!</v>
      </c>
      <c r="AM13" s="2"/>
      <c r="AN13" s="74">
        <f t="shared" si="18"/>
        <v>2.797004806866954E-3</v>
      </c>
      <c r="AO13" s="75">
        <f t="shared" si="19"/>
        <v>63.384865827819276</v>
      </c>
      <c r="AP13" s="74">
        <f t="shared" si="20"/>
        <v>2.751288464448165E-3</v>
      </c>
      <c r="AQ13" s="75">
        <f t="shared" si="21"/>
        <v>63.622914095998638</v>
      </c>
      <c r="AR13" s="76">
        <f t="shared" si="22"/>
        <v>2.6997154885308738E-3</v>
      </c>
      <c r="AS13" s="77">
        <f t="shared" si="23"/>
        <v>63.864512094389347</v>
      </c>
      <c r="AT13" s="76">
        <f t="shared" si="24"/>
        <v>2.64321544591406E-3</v>
      </c>
      <c r="AU13" s="77">
        <f t="shared" si="25"/>
        <v>64.109467831388201</v>
      </c>
      <c r="AV13" s="76">
        <f t="shared" si="26"/>
        <v>2.5826271381981236E-3</v>
      </c>
      <c r="AW13" s="77">
        <f t="shared" si="27"/>
        <v>64.357609191575079</v>
      </c>
      <c r="AX13" s="76" t="e">
        <f>#REF!</f>
        <v>#REF!</v>
      </c>
      <c r="AY13" s="77" t="e">
        <f>#REF!</f>
        <v>#REF!</v>
      </c>
    </row>
    <row r="14" spans="2:51" s="4" customFormat="1" ht="15" customHeight="1" x14ac:dyDescent="0.45">
      <c r="B14" s="5"/>
      <c r="C14" s="19">
        <v>45</v>
      </c>
      <c r="D14" s="13">
        <v>5</v>
      </c>
      <c r="E14" s="14">
        <v>0.84825738376013005</v>
      </c>
      <c r="F14" s="15">
        <f t="shared" si="1"/>
        <v>-0.8604991684833041</v>
      </c>
      <c r="G14" s="16">
        <v>0.89984300719142396</v>
      </c>
      <c r="H14" s="15">
        <f t="shared" si="2"/>
        <v>-1.0977407143147524</v>
      </c>
      <c r="J14" s="62" t="s">
        <v>41</v>
      </c>
      <c r="K14" s="63">
        <f>J245</f>
        <v>70.78749665085148</v>
      </c>
      <c r="L14" s="66">
        <f t="shared" si="6"/>
        <v>1.0031834919362184</v>
      </c>
      <c r="M14" s="13">
        <f t="shared" si="3"/>
        <v>45</v>
      </c>
      <c r="N14" s="13">
        <v>5</v>
      </c>
      <c r="O14" s="14">
        <v>0.93306113671022206</v>
      </c>
      <c r="P14" s="15">
        <f t="shared" si="5"/>
        <v>-1.3173455055566234</v>
      </c>
      <c r="Q14" s="16">
        <v>0.95531771387743891</v>
      </c>
      <c r="R14" s="15">
        <f t="shared" si="4"/>
        <v>-1.5312334151875271</v>
      </c>
      <c r="T14" s="62" t="s">
        <v>41</v>
      </c>
      <c r="U14" s="63">
        <f>T245</f>
        <v>78.372507044015407</v>
      </c>
      <c r="V14" s="66">
        <f t="shared" si="7"/>
        <v>1.0045531954220357</v>
      </c>
      <c r="Y14" s="73">
        <v>20</v>
      </c>
      <c r="Z14" s="73">
        <v>5</v>
      </c>
      <c r="AA14" s="74">
        <f t="shared" si="8"/>
        <v>1.7210336822563232E-2</v>
      </c>
      <c r="AB14" s="75">
        <f t="shared" si="9"/>
        <v>51.041240645568131</v>
      </c>
      <c r="AC14" s="74">
        <f t="shared" si="10"/>
        <v>1.6616693785295844E-2</v>
      </c>
      <c r="AD14" s="75">
        <f t="shared" si="11"/>
        <v>51.382967841813759</v>
      </c>
      <c r="AE14" s="76">
        <f t="shared" si="12"/>
        <v>1.6032131992916421E-2</v>
      </c>
      <c r="AF14" s="77">
        <f t="shared" si="13"/>
        <v>51.726844118059404</v>
      </c>
      <c r="AG14" s="76">
        <f t="shared" si="14"/>
        <v>1.5457649047060262E-2</v>
      </c>
      <c r="AH14" s="77">
        <f t="shared" si="15"/>
        <v>52.073109086263102</v>
      </c>
      <c r="AI14" s="76">
        <f t="shared" si="16"/>
        <v>1.4894104065857006E-2</v>
      </c>
      <c r="AJ14" s="77">
        <f t="shared" si="17"/>
        <v>52.422089624355742</v>
      </c>
      <c r="AK14" s="76" t="e">
        <f>#REF!</f>
        <v>#REF!</v>
      </c>
      <c r="AL14" s="77" t="e">
        <f>#REF!</f>
        <v>#REF!</v>
      </c>
      <c r="AM14" s="2"/>
      <c r="AN14" s="74">
        <f t="shared" si="18"/>
        <v>3.2176916598429806E-3</v>
      </c>
      <c r="AO14" s="75">
        <f t="shared" si="19"/>
        <v>58.555638742869412</v>
      </c>
      <c r="AP14" s="74">
        <f t="shared" si="20"/>
        <v>3.1845473704497085E-3</v>
      </c>
      <c r="AQ14" s="75">
        <f t="shared" si="21"/>
        <v>58.791544816219712</v>
      </c>
      <c r="AR14" s="76">
        <f t="shared" si="22"/>
        <v>3.1436985067794243E-3</v>
      </c>
      <c r="AS14" s="77">
        <f t="shared" si="23"/>
        <v>59.030627281881259</v>
      </c>
      <c r="AT14" s="76">
        <f t="shared" si="24"/>
        <v>3.0961660687950365E-3</v>
      </c>
      <c r="AU14" s="77">
        <f t="shared" si="25"/>
        <v>59.27274650909758</v>
      </c>
      <c r="AV14" s="76">
        <f t="shared" si="26"/>
        <v>3.0428817806263941E-3</v>
      </c>
      <c r="AW14" s="77">
        <f t="shared" si="27"/>
        <v>59.517777988057787</v>
      </c>
      <c r="AX14" s="76" t="e">
        <f>#REF!</f>
        <v>#REF!</v>
      </c>
      <c r="AY14" s="77" t="e">
        <f>#REF!</f>
        <v>#REF!</v>
      </c>
    </row>
    <row r="15" spans="2:51" s="4" customFormat="1" ht="15" customHeight="1" x14ac:dyDescent="0.45">
      <c r="B15" s="5"/>
      <c r="C15" s="19">
        <v>50</v>
      </c>
      <c r="D15" s="13">
        <v>5</v>
      </c>
      <c r="E15" s="14">
        <v>0.81923193184253107</v>
      </c>
      <c r="F15" s="15">
        <f t="shared" si="1"/>
        <v>-0.75557620731943487</v>
      </c>
      <c r="G15" s="16">
        <v>0.87633525096175491</v>
      </c>
      <c r="H15" s="15">
        <f t="shared" si="2"/>
        <v>-0.97908722845521978</v>
      </c>
      <c r="I15" s="63"/>
      <c r="J15" s="62" t="s">
        <v>42</v>
      </c>
      <c r="K15" s="85">
        <f>J275</f>
        <v>71.28294304858855</v>
      </c>
      <c r="L15" s="66">
        <f t="shared" si="6"/>
        <v>1.0069990665184954</v>
      </c>
      <c r="M15" s="13">
        <f t="shared" si="3"/>
        <v>50</v>
      </c>
      <c r="N15" s="13">
        <v>5</v>
      </c>
      <c r="O15" s="14">
        <v>0.91751755042165195</v>
      </c>
      <c r="P15" s="15">
        <f t="shared" si="5"/>
        <v>-1.2045430849722534</v>
      </c>
      <c r="Q15" s="16">
        <v>0.94282939642019203</v>
      </c>
      <c r="R15" s="15">
        <f t="shared" si="4"/>
        <v>-1.4014227538175437</v>
      </c>
      <c r="T15" s="62" t="s">
        <v>42</v>
      </c>
      <c r="U15" s="85">
        <f>T275</f>
        <v>78.724175521861582</v>
      </c>
      <c r="V15" s="66">
        <f t="shared" si="7"/>
        <v>1.0044871408496434</v>
      </c>
      <c r="Y15" s="73">
        <v>25</v>
      </c>
      <c r="Z15" s="73">
        <v>5</v>
      </c>
      <c r="AA15" s="74">
        <f t="shared" si="8"/>
        <v>1.7235071506365829E-2</v>
      </c>
      <c r="AB15" s="75">
        <f t="shared" si="9"/>
        <v>46.891281231663001</v>
      </c>
      <c r="AC15" s="74">
        <f t="shared" si="10"/>
        <v>1.6470575465253989E-2</v>
      </c>
      <c r="AD15" s="75">
        <f t="shared" si="11"/>
        <v>47.208966516807067</v>
      </c>
      <c r="AE15" s="76">
        <f t="shared" si="12"/>
        <v>1.5735343525738354E-2</v>
      </c>
      <c r="AF15" s="77">
        <f t="shared" si="13"/>
        <v>47.528914275181414</v>
      </c>
      <c r="AG15" s="76">
        <f t="shared" si="14"/>
        <v>1.5028674138096498E-2</v>
      </c>
      <c r="AH15" s="77">
        <f t="shared" si="15"/>
        <v>47.851423723196092</v>
      </c>
      <c r="AI15" s="76">
        <f t="shared" si="16"/>
        <v>1.434984171886855E-2</v>
      </c>
      <c r="AJ15" s="77">
        <f t="shared" si="17"/>
        <v>48.176876293605261</v>
      </c>
      <c r="AK15" s="76" t="e">
        <f>#REF!</f>
        <v>#REF!</v>
      </c>
      <c r="AL15" s="77" t="e">
        <f>#REF!</f>
        <v>#REF!</v>
      </c>
      <c r="AM15" s="2"/>
      <c r="AN15" s="74">
        <f t="shared" si="18"/>
        <v>4.0028232145880027E-3</v>
      </c>
      <c r="AO15" s="75">
        <f t="shared" si="19"/>
        <v>53.736590751909837</v>
      </c>
      <c r="AP15" s="74">
        <f t="shared" si="20"/>
        <v>3.9147139252713181E-3</v>
      </c>
      <c r="AQ15" s="75">
        <f t="shared" si="21"/>
        <v>53.971380602824098</v>
      </c>
      <c r="AR15" s="76">
        <f t="shared" si="22"/>
        <v>3.8237612503710938E-3</v>
      </c>
      <c r="AS15" s="77">
        <f t="shared" si="23"/>
        <v>54.208902975486396</v>
      </c>
      <c r="AT15" s="76">
        <f t="shared" si="24"/>
        <v>3.730549842569264E-3</v>
      </c>
      <c r="AU15" s="77">
        <f t="shared" si="25"/>
        <v>54.449070288173246</v>
      </c>
      <c r="AV15" s="76">
        <f t="shared" si="26"/>
        <v>3.6356110878996706E-3</v>
      </c>
      <c r="AW15" s="77">
        <f t="shared" si="27"/>
        <v>54.691805892208315</v>
      </c>
      <c r="AX15" s="76" t="e">
        <f>#REF!</f>
        <v>#REF!</v>
      </c>
      <c r="AY15" s="77" t="e">
        <f>#REF!</f>
        <v>#REF!</v>
      </c>
    </row>
    <row r="16" spans="2:51" s="4" customFormat="1" ht="15" customHeight="1" x14ac:dyDescent="0.45">
      <c r="B16" s="5"/>
      <c r="C16" s="19">
        <v>55</v>
      </c>
      <c r="D16" s="13">
        <v>5</v>
      </c>
      <c r="E16" s="14">
        <v>0.78066243869395302</v>
      </c>
      <c r="F16" s="15">
        <f t="shared" si="1"/>
        <v>-0.63476546034161108</v>
      </c>
      <c r="G16" s="16">
        <v>0.84395087015872505</v>
      </c>
      <c r="H16" s="15">
        <f t="shared" si="2"/>
        <v>-0.84396169482065586</v>
      </c>
      <c r="J16" s="62"/>
      <c r="M16" s="13">
        <f t="shared" si="3"/>
        <v>55</v>
      </c>
      <c r="N16" s="13">
        <v>5</v>
      </c>
      <c r="O16" s="14">
        <v>0.89328161118745697</v>
      </c>
      <c r="P16" s="15">
        <f t="shared" si="5"/>
        <v>-1.0623542002582747</v>
      </c>
      <c r="Q16" s="16">
        <v>0.92463477721743093</v>
      </c>
      <c r="R16" s="15">
        <f t="shared" si="4"/>
        <v>-1.2535264458987485</v>
      </c>
      <c r="Y16" s="73">
        <v>30</v>
      </c>
      <c r="Z16" s="73">
        <v>5</v>
      </c>
      <c r="AA16" s="74">
        <f t="shared" si="8"/>
        <v>1.8108675910174288E-2</v>
      </c>
      <c r="AB16" s="75">
        <f t="shared" si="9"/>
        <v>42.669785718447663</v>
      </c>
      <c r="AC16" s="74">
        <f t="shared" si="10"/>
        <v>1.7298056193642664E-2</v>
      </c>
      <c r="AD16" s="75">
        <f t="shared" si="11"/>
        <v>42.957680676870886</v>
      </c>
      <c r="AE16" s="76">
        <f t="shared" si="12"/>
        <v>1.651884343489729E-2</v>
      </c>
      <c r="AF16" s="77">
        <f t="shared" si="13"/>
        <v>43.248787156982416</v>
      </c>
      <c r="AG16" s="76">
        <f t="shared" si="14"/>
        <v>1.5770265817864115E-2</v>
      </c>
      <c r="AH16" s="77">
        <f t="shared" si="15"/>
        <v>43.543394901380637</v>
      </c>
      <c r="AI16" s="76">
        <f t="shared" si="16"/>
        <v>1.5051527411602206E-2</v>
      </c>
      <c r="AJ16" s="77">
        <f t="shared" si="17"/>
        <v>43.841874862842666</v>
      </c>
      <c r="AK16" s="76" t="e">
        <f>#REF!</f>
        <v>#REF!</v>
      </c>
      <c r="AL16" s="77" t="e">
        <f>#REF!</f>
        <v>#REF!</v>
      </c>
      <c r="AM16" s="2"/>
      <c r="AN16" s="74">
        <f t="shared" si="18"/>
        <v>5.0519376846281938E-3</v>
      </c>
      <c r="AO16" s="75">
        <f t="shared" si="19"/>
        <v>48.942506009179965</v>
      </c>
      <c r="AP16" s="74">
        <f t="shared" si="20"/>
        <v>4.9851849631699086E-3</v>
      </c>
      <c r="AQ16" s="75">
        <f t="shared" si="21"/>
        <v>49.173668231419484</v>
      </c>
      <c r="AR16" s="76">
        <f t="shared" si="22"/>
        <v>4.9116484419596818E-3</v>
      </c>
      <c r="AS16" s="77">
        <f t="shared" si="23"/>
        <v>49.40738442064216</v>
      </c>
      <c r="AT16" s="76">
        <f t="shared" si="24"/>
        <v>4.8321864156006811E-3</v>
      </c>
      <c r="AU16" s="77">
        <f t="shared" si="25"/>
        <v>49.643594566674956</v>
      </c>
      <c r="AV16" s="76">
        <f t="shared" si="26"/>
        <v>4.7475915909382937E-3</v>
      </c>
      <c r="AW16" s="77">
        <f t="shared" si="27"/>
        <v>49.882247371561462</v>
      </c>
      <c r="AX16" s="76" t="e">
        <f>#REF!</f>
        <v>#REF!</v>
      </c>
      <c r="AY16" s="77" t="e">
        <f>#REF!</f>
        <v>#REF!</v>
      </c>
    </row>
    <row r="17" spans="2:51" s="4" customFormat="1" ht="15" customHeight="1" x14ac:dyDescent="0.45">
      <c r="B17" s="5"/>
      <c r="C17" s="19">
        <v>60</v>
      </c>
      <c r="D17" s="13">
        <v>5</v>
      </c>
      <c r="E17" s="14">
        <v>0.72998438586871095</v>
      </c>
      <c r="F17" s="15">
        <f t="shared" si="1"/>
        <v>-0.49727167862528837</v>
      </c>
      <c r="G17" s="16">
        <v>0.79851616397673597</v>
      </c>
      <c r="H17" s="15">
        <f t="shared" si="2"/>
        <v>-0.68852302522716768</v>
      </c>
      <c r="M17" s="13">
        <f t="shared" si="3"/>
        <v>60</v>
      </c>
      <c r="N17" s="13">
        <v>5</v>
      </c>
      <c r="O17" s="14">
        <v>0.85972906174585706</v>
      </c>
      <c r="P17" s="15">
        <f t="shared" si="5"/>
        <v>-0.90652073475229422</v>
      </c>
      <c r="Q17" s="16">
        <v>0.89762628384284504</v>
      </c>
      <c r="R17" s="15">
        <f t="shared" si="4"/>
        <v>-1.0855619075953371</v>
      </c>
      <c r="U17" s="63"/>
      <c r="Y17" s="73">
        <v>35</v>
      </c>
      <c r="Z17" s="73">
        <v>5</v>
      </c>
      <c r="AA17" s="74">
        <f t="shared" si="8"/>
        <v>2.067254121470119E-2</v>
      </c>
      <c r="AB17" s="75">
        <f t="shared" si="9"/>
        <v>38.410622930377208</v>
      </c>
      <c r="AC17" s="74">
        <f t="shared" si="10"/>
        <v>1.9798024299708117E-2</v>
      </c>
      <c r="AD17" s="75">
        <f t="shared" si="11"/>
        <v>38.669838863006383</v>
      </c>
      <c r="AE17" s="76">
        <f t="shared" si="12"/>
        <v>1.8954166793134219E-2</v>
      </c>
      <c r="AF17" s="77">
        <f t="shared" si="13"/>
        <v>38.933215964504356</v>
      </c>
      <c r="AG17" s="76">
        <f t="shared" si="14"/>
        <v>1.8140448960299649E-2</v>
      </c>
      <c r="AH17" s="77">
        <f t="shared" si="15"/>
        <v>39.201031249057337</v>
      </c>
      <c r="AI17" s="76">
        <f t="shared" si="16"/>
        <v>1.7356306924466103E-2</v>
      </c>
      <c r="AJ17" s="77">
        <f t="shared" si="17"/>
        <v>39.473642290340507</v>
      </c>
      <c r="AK17" s="76" t="e">
        <f>#REF!</f>
        <v>#REF!</v>
      </c>
      <c r="AL17" s="77" t="e">
        <f>#REF!</f>
        <v>#REF!</v>
      </c>
      <c r="AM17" s="2"/>
      <c r="AN17" s="74">
        <f t="shared" si="18"/>
        <v>6.8644604460242897E-3</v>
      </c>
      <c r="AO17" s="75">
        <f t="shared" si="19"/>
        <v>44.178321983061402</v>
      </c>
      <c r="AP17" s="74">
        <f t="shared" si="20"/>
        <v>6.7833036265165791E-3</v>
      </c>
      <c r="AQ17" s="75">
        <f t="shared" si="21"/>
        <v>44.407510849164467</v>
      </c>
      <c r="AR17" s="76">
        <f t="shared" si="22"/>
        <v>6.6944574980335458E-3</v>
      </c>
      <c r="AS17" s="77">
        <f t="shared" si="23"/>
        <v>44.638914195104213</v>
      </c>
      <c r="AT17" s="76">
        <f t="shared" si="24"/>
        <v>6.59879488533055E-3</v>
      </c>
      <c r="AU17" s="77">
        <f t="shared" si="25"/>
        <v>44.872507353179934</v>
      </c>
      <c r="AV17" s="76">
        <f t="shared" si="26"/>
        <v>6.4971290605778664E-3</v>
      </c>
      <c r="AW17" s="77">
        <f t="shared" si="27"/>
        <v>45.108272003383838</v>
      </c>
      <c r="AX17" s="76" t="e">
        <f>#REF!</f>
        <v>#REF!</v>
      </c>
      <c r="AY17" s="77" t="e">
        <f>#REF!</f>
        <v>#REF!</v>
      </c>
    </row>
    <row r="18" spans="2:51" s="4" customFormat="1" ht="15" customHeight="1" x14ac:dyDescent="0.45">
      <c r="B18" s="5"/>
      <c r="C18" s="19">
        <v>65</v>
      </c>
      <c r="D18" s="13">
        <v>5</v>
      </c>
      <c r="E18" s="14">
        <v>0.66382673461507391</v>
      </c>
      <c r="F18" s="15">
        <f t="shared" si="1"/>
        <v>-0.34019723787061712</v>
      </c>
      <c r="G18" s="16">
        <v>0.73685979949817493</v>
      </c>
      <c r="H18" s="15">
        <f t="shared" si="2"/>
        <v>-0.51485533542557438</v>
      </c>
      <c r="M18" s="13">
        <f t="shared" si="3"/>
        <v>65</v>
      </c>
      <c r="N18" s="13">
        <v>5</v>
      </c>
      <c r="O18" s="14">
        <v>0.81081870766581199</v>
      </c>
      <c r="P18" s="15">
        <f t="shared" si="5"/>
        <v>-0.72766935670218347</v>
      </c>
      <c r="Q18" s="16">
        <v>0.85834241120307397</v>
      </c>
      <c r="R18" s="15">
        <f t="shared" si="4"/>
        <v>-0.9007951507050439</v>
      </c>
      <c r="U18" s="63"/>
      <c r="Y18" s="73">
        <v>40</v>
      </c>
      <c r="Z18" s="73">
        <v>5</v>
      </c>
      <c r="AA18" s="74">
        <f t="shared" si="8"/>
        <v>2.5409044136036174E-2</v>
      </c>
      <c r="AB18" s="75">
        <f t="shared" si="9"/>
        <v>34.168657258848505</v>
      </c>
      <c r="AC18" s="74">
        <f t="shared" si="10"/>
        <v>2.4506707681321904E-2</v>
      </c>
      <c r="AD18" s="75">
        <f t="shared" si="11"/>
        <v>34.400393755241453</v>
      </c>
      <c r="AE18" s="76">
        <f t="shared" si="12"/>
        <v>2.3626277489891878E-2</v>
      </c>
      <c r="AF18" s="77">
        <f t="shared" si="13"/>
        <v>34.637119114415484</v>
      </c>
      <c r="AG18" s="76">
        <f t="shared" si="14"/>
        <v>2.276803737167532E-2</v>
      </c>
      <c r="AH18" s="77">
        <f t="shared" si="15"/>
        <v>34.87910499540822</v>
      </c>
      <c r="AI18" s="76">
        <f t="shared" si="16"/>
        <v>2.1932189266142044E-2</v>
      </c>
      <c r="AJ18" s="77">
        <f t="shared" si="17"/>
        <v>35.126702894330201</v>
      </c>
      <c r="AK18" s="76" t="e">
        <f>#REF!</f>
        <v>#REF!</v>
      </c>
      <c r="AL18" s="77" t="e">
        <f>#REF!</f>
        <v>#REF!</v>
      </c>
      <c r="AM18" s="2"/>
      <c r="AN18" s="74">
        <f t="shared" si="18"/>
        <v>1.0555529070505942E-2</v>
      </c>
      <c r="AO18" s="75">
        <f t="shared" si="19"/>
        <v>39.466398666771546</v>
      </c>
      <c r="AP18" s="74">
        <f t="shared" si="20"/>
        <v>1.0331806042066627E-2</v>
      </c>
      <c r="AQ18" s="75">
        <f t="shared" si="21"/>
        <v>39.693723688074016</v>
      </c>
      <c r="AR18" s="76">
        <f t="shared" si="22"/>
        <v>1.0107555997358242E-2</v>
      </c>
      <c r="AS18" s="77">
        <f t="shared" si="23"/>
        <v>39.922912580315931</v>
      </c>
      <c r="AT18" s="76">
        <f t="shared" si="24"/>
        <v>9.8832247146372065E-3</v>
      </c>
      <c r="AU18" s="77">
        <f t="shared" si="25"/>
        <v>40.153972166551597</v>
      </c>
      <c r="AV18" s="76">
        <f t="shared" si="26"/>
        <v>9.6592239405923763E-3</v>
      </c>
      <c r="AW18" s="77">
        <f t="shared" si="27"/>
        <v>40.386913817465789</v>
      </c>
      <c r="AX18" s="76" t="e">
        <f>#REF!</f>
        <v>#REF!</v>
      </c>
      <c r="AY18" s="77" t="e">
        <f>#REF!</f>
        <v>#REF!</v>
      </c>
    </row>
    <row r="19" spans="2:51" s="4" customFormat="1" ht="15" customHeight="1" x14ac:dyDescent="0.45">
      <c r="B19" s="5"/>
      <c r="C19" s="19">
        <v>70</v>
      </c>
      <c r="D19" s="13">
        <v>5</v>
      </c>
      <c r="E19" s="14">
        <v>0.57675179867745796</v>
      </c>
      <c r="F19" s="15">
        <f t="shared" si="1"/>
        <v>-0.15472662218445615</v>
      </c>
      <c r="G19" s="16">
        <v>0.65275892644477707</v>
      </c>
      <c r="H19" s="15">
        <f t="shared" si="2"/>
        <v>-0.31559430371089003</v>
      </c>
      <c r="M19" s="13">
        <f t="shared" si="3"/>
        <v>70</v>
      </c>
      <c r="N19" s="13">
        <v>5</v>
      </c>
      <c r="O19" s="14">
        <v>0.74170862216830191</v>
      </c>
      <c r="P19" s="15">
        <f t="shared" si="5"/>
        <v>-0.52743407722290092</v>
      </c>
      <c r="Q19" s="16">
        <v>0.79986411571782301</v>
      </c>
      <c r="R19" s="15">
        <f t="shared" si="4"/>
        <v>-0.69272265031573355</v>
      </c>
      <c r="Y19" s="73">
        <v>45</v>
      </c>
      <c r="Z19" s="73">
        <v>5</v>
      </c>
      <c r="AA19" s="74">
        <f t="shared" si="8"/>
        <v>3.2808001375566609E-2</v>
      </c>
      <c r="AB19" s="75">
        <f t="shared" si="9"/>
        <v>29.994306527577614</v>
      </c>
      <c r="AC19" s="74">
        <f t="shared" si="10"/>
        <v>3.1878558346749353E-2</v>
      </c>
      <c r="AD19" s="75">
        <f t="shared" si="11"/>
        <v>30.201807389589007</v>
      </c>
      <c r="AE19" s="76">
        <f t="shared" si="12"/>
        <v>3.0958945181094655E-2</v>
      </c>
      <c r="AF19" s="77">
        <f t="shared" si="13"/>
        <v>30.414772666961831</v>
      </c>
      <c r="AG19" s="76">
        <f t="shared" si="14"/>
        <v>3.0050342823904064E-2</v>
      </c>
      <c r="AH19" s="77">
        <f t="shared" si="15"/>
        <v>30.633489523124734</v>
      </c>
      <c r="AI19" s="76">
        <f t="shared" si="16"/>
        <v>2.9153824955670982E-2</v>
      </c>
      <c r="AJ19" s="77">
        <f t="shared" si="17"/>
        <v>30.858323969224511</v>
      </c>
      <c r="AK19" s="76" t="e">
        <f>#REF!</f>
        <v>#REF!</v>
      </c>
      <c r="AL19" s="77" t="e">
        <f>#REF!</f>
        <v>#REF!</v>
      </c>
      <c r="AM19" s="2"/>
      <c r="AN19" s="74">
        <f t="shared" si="18"/>
        <v>1.5723681414379964E-2</v>
      </c>
      <c r="AO19" s="75">
        <f t="shared" si="19"/>
        <v>34.860761268436754</v>
      </c>
      <c r="AP19" s="74">
        <f t="shared" si="20"/>
        <v>1.5355849670109056E-2</v>
      </c>
      <c r="AQ19" s="75">
        <f t="shared" si="21"/>
        <v>35.082013764963904</v>
      </c>
      <c r="AR19" s="76">
        <f t="shared" si="22"/>
        <v>1.4991995135842817E-2</v>
      </c>
      <c r="AS19" s="77">
        <f t="shared" si="23"/>
        <v>35.305029028200217</v>
      </c>
      <c r="AT19" s="76">
        <f t="shared" si="24"/>
        <v>1.4632380374530851E-2</v>
      </c>
      <c r="AU19" s="77">
        <f t="shared" si="25"/>
        <v>35.529829517532718</v>
      </c>
      <c r="AV19" s="76">
        <f t="shared" si="26"/>
        <v>1.4277243277905138E-2</v>
      </c>
      <c r="AW19" s="77">
        <f t="shared" si="27"/>
        <v>35.756441351651532</v>
      </c>
      <c r="AX19" s="76" t="e">
        <f>#REF!</f>
        <v>#REF!</v>
      </c>
      <c r="AY19" s="77" t="e">
        <f>#REF!</f>
        <v>#REF!</v>
      </c>
    </row>
    <row r="20" spans="2:51" s="4" customFormat="1" ht="15" customHeight="1" x14ac:dyDescent="0.45">
      <c r="B20" s="5"/>
      <c r="C20" s="19">
        <v>75</v>
      </c>
      <c r="D20" s="13">
        <v>5</v>
      </c>
      <c r="E20" s="14">
        <v>0.462647717764477</v>
      </c>
      <c r="F20" s="15">
        <f t="shared" si="1"/>
        <v>7.4844001381763919E-2</v>
      </c>
      <c r="G20" s="16">
        <v>0.54292023996991401</v>
      </c>
      <c r="H20" s="15">
        <f t="shared" si="2"/>
        <v>-8.6052258078164814E-2</v>
      </c>
      <c r="K20" s="63"/>
      <c r="M20" s="13">
        <f t="shared" si="3"/>
        <v>75</v>
      </c>
      <c r="N20" s="13">
        <v>5</v>
      </c>
      <c r="O20" s="14">
        <v>0.64217938219398296</v>
      </c>
      <c r="P20" s="15">
        <f t="shared" si="5"/>
        <v>-0.29241794146775424</v>
      </c>
      <c r="Q20" s="16">
        <v>0.71542790848427595</v>
      </c>
      <c r="R20" s="15">
        <f t="shared" si="4"/>
        <v>-0.46094710918737813</v>
      </c>
      <c r="Y20" s="73">
        <v>50</v>
      </c>
      <c r="Z20" s="73">
        <v>5</v>
      </c>
      <c r="AA20" s="74">
        <f t="shared" si="8"/>
        <v>4.534357464245431E-2</v>
      </c>
      <c r="AB20" s="75">
        <f t="shared" si="9"/>
        <v>25.926937533272358</v>
      </c>
      <c r="AC20" s="74">
        <f t="shared" si="10"/>
        <v>4.4192702356356306E-2</v>
      </c>
      <c r="AD20" s="75">
        <f t="shared" si="11"/>
        <v>26.113979814642807</v>
      </c>
      <c r="AE20" s="76">
        <f t="shared" si="12"/>
        <v>4.3049186254681238E-2</v>
      </c>
      <c r="AF20" s="77">
        <f t="shared" si="13"/>
        <v>26.30659444524624</v>
      </c>
      <c r="AG20" s="76">
        <f t="shared" si="14"/>
        <v>4.1914555217698823E-2</v>
      </c>
      <c r="AH20" s="77">
        <f t="shared" si="15"/>
        <v>26.505102806090335</v>
      </c>
      <c r="AI20" s="76">
        <f t="shared" si="16"/>
        <v>4.0790230977992725E-2</v>
      </c>
      <c r="AJ20" s="77">
        <f t="shared" si="17"/>
        <v>26.709904409346482</v>
      </c>
      <c r="AK20" s="76" t="e">
        <f>#REF!</f>
        <v>#REF!</v>
      </c>
      <c r="AL20" s="77" t="e">
        <f>#REF!</f>
        <v>#REF!</v>
      </c>
      <c r="AM20" s="2"/>
      <c r="AN20" s="74">
        <f t="shared" si="18"/>
        <v>2.4452588429830224E-2</v>
      </c>
      <c r="AO20" s="75">
        <f t="shared" si="19"/>
        <v>30.377720064359917</v>
      </c>
      <c r="AP20" s="74">
        <f t="shared" si="20"/>
        <v>2.3703087396956923E-2</v>
      </c>
      <c r="AQ20" s="75">
        <f t="shared" si="21"/>
        <v>30.590140995655904</v>
      </c>
      <c r="AR20" s="76">
        <f t="shared" si="22"/>
        <v>2.2973324639242287E-2</v>
      </c>
      <c r="AS20" s="77">
        <f t="shared" si="23"/>
        <v>30.804327341709648</v>
      </c>
      <c r="AT20" s="76">
        <f t="shared" si="24"/>
        <v>2.2262982961683941E-2</v>
      </c>
      <c r="AU20" s="77">
        <f t="shared" si="25"/>
        <v>31.02031146516374</v>
      </c>
      <c r="AV20" s="76">
        <f t="shared" si="26"/>
        <v>2.1571736733139057E-2</v>
      </c>
      <c r="AW20" s="77">
        <f t="shared" si="27"/>
        <v>31.238128824621963</v>
      </c>
      <c r="AX20" s="76" t="e">
        <f>#REF!</f>
        <v>#REF!</v>
      </c>
      <c r="AY20" s="77" t="e">
        <f>#REF!</f>
        <v>#REF!</v>
      </c>
    </row>
    <row r="21" spans="2:51" s="4" customFormat="1" ht="15.75" customHeight="1" x14ac:dyDescent="0.45">
      <c r="B21" s="5"/>
      <c r="C21" s="19">
        <v>80</v>
      </c>
      <c r="D21" s="13">
        <v>5</v>
      </c>
      <c r="E21" s="14">
        <v>0.32908421797643506</v>
      </c>
      <c r="F21" s="15">
        <f t="shared" si="1"/>
        <v>0.35616495912666513</v>
      </c>
      <c r="G21" s="16">
        <v>0.40852207865711704</v>
      </c>
      <c r="H21" s="15">
        <f>0.5*LN((1-G21)/G21)</f>
        <v>0.18503919760365989</v>
      </c>
      <c r="M21" s="13">
        <f t="shared" si="3"/>
        <v>80</v>
      </c>
      <c r="N21" s="13">
        <v>5</v>
      </c>
      <c r="O21" s="14">
        <v>0.50971874839351194</v>
      </c>
      <c r="P21" s="15">
        <f t="shared" si="5"/>
        <v>-1.9439945276346945E-2</v>
      </c>
      <c r="Q21" s="16">
        <v>0.59519337532768002</v>
      </c>
      <c r="R21" s="15">
        <f t="shared" si="4"/>
        <v>-0.1927384350792673</v>
      </c>
      <c r="Y21" s="73">
        <v>55</v>
      </c>
      <c r="Z21" s="73">
        <v>5</v>
      </c>
      <c r="AA21" s="74">
        <f t="shared" si="8"/>
        <v>6.3107440139381188E-2</v>
      </c>
      <c r="AB21" s="75">
        <f t="shared" si="9"/>
        <v>22.039653126514402</v>
      </c>
      <c r="AC21" s="74">
        <f t="shared" si="10"/>
        <v>6.1886961801793428E-2</v>
      </c>
      <c r="AD21" s="75">
        <f t="shared" si="11"/>
        <v>22.205795690050142</v>
      </c>
      <c r="AE21" s="76">
        <f t="shared" si="12"/>
        <v>6.0657757730462447E-2</v>
      </c>
      <c r="AF21" s="77">
        <f t="shared" si="13"/>
        <v>22.377552851511641</v>
      </c>
      <c r="AG21" s="76">
        <f t="shared" si="14"/>
        <v>5.9422046755058133E-2</v>
      </c>
      <c r="AH21" s="77">
        <f t="shared" si="15"/>
        <v>22.555283886026306</v>
      </c>
      <c r="AI21" s="76">
        <f t="shared" si="16"/>
        <v>5.818195783652591E-2</v>
      </c>
      <c r="AJ21" s="77">
        <f t="shared" si="17"/>
        <v>22.73942644373864</v>
      </c>
      <c r="AK21" s="76" t="e">
        <f>#REF!</f>
        <v>#REF!</v>
      </c>
      <c r="AL21" s="77" t="e">
        <f>#REF!</f>
        <v>#REF!</v>
      </c>
      <c r="AM21" s="2"/>
      <c r="AN21" s="74">
        <f t="shared" si="18"/>
        <v>3.5336998723780155E-2</v>
      </c>
      <c r="AO21" s="75">
        <f t="shared" si="19"/>
        <v>26.076489193375004</v>
      </c>
      <c r="AP21" s="74">
        <f t="shared" si="20"/>
        <v>3.4472344360685137E-2</v>
      </c>
      <c r="AQ21" s="75">
        <f t="shared" si="21"/>
        <v>26.272129290833064</v>
      </c>
      <c r="AR21" s="76">
        <f t="shared" si="22"/>
        <v>3.3622189694394344E-2</v>
      </c>
      <c r="AS21" s="77">
        <f t="shared" si="23"/>
        <v>26.469861371756863</v>
      </c>
      <c r="AT21" s="76">
        <f t="shared" si="24"/>
        <v>3.2786660697215031E-2</v>
      </c>
      <c r="AU21" s="77">
        <f t="shared" si="25"/>
        <v>26.669716363562895</v>
      </c>
      <c r="AV21" s="76">
        <f t="shared" si="26"/>
        <v>3.196585771342042E-2</v>
      </c>
      <c r="AW21" s="77">
        <f t="shared" si="27"/>
        <v>26.871728008621307</v>
      </c>
      <c r="AX21" s="76" t="e">
        <f>#REF!</f>
        <v>#REF!</v>
      </c>
      <c r="AY21" s="77" t="e">
        <f>#REF!</f>
        <v>#REF!</v>
      </c>
    </row>
    <row r="22" spans="2:51" s="4" customFormat="1" ht="15" customHeight="1" x14ac:dyDescent="0.45">
      <c r="B22" s="5"/>
      <c r="C22" s="19">
        <v>85</v>
      </c>
      <c r="D22" s="13">
        <v>5</v>
      </c>
      <c r="E22" s="14">
        <v>0.18595350709212299</v>
      </c>
      <c r="F22" s="15">
        <f t="shared" si="1"/>
        <v>0.73826040018433692</v>
      </c>
      <c r="G22" s="16">
        <v>0.25483880082694199</v>
      </c>
      <c r="H22" s="15">
        <f t="shared" si="2"/>
        <v>0.53648468902880808</v>
      </c>
      <c r="M22" s="13">
        <f t="shared" si="3"/>
        <v>85</v>
      </c>
      <c r="N22" s="13">
        <v>5</v>
      </c>
      <c r="O22" s="14">
        <v>0.34213064761987</v>
      </c>
      <c r="P22" s="15">
        <f t="shared" si="5"/>
        <v>0.32690684214889948</v>
      </c>
      <c r="Q22" s="16">
        <v>0.42911360490200101</v>
      </c>
      <c r="R22" s="15">
        <f t="shared" si="4"/>
        <v>0.14273426745094447</v>
      </c>
      <c r="Y22" s="73"/>
      <c r="Z22" s="73"/>
      <c r="AA22" s="74"/>
      <c r="AB22" s="75"/>
      <c r="AC22" s="74"/>
      <c r="AD22" s="75"/>
      <c r="AE22" s="76"/>
      <c r="AF22" s="77"/>
      <c r="AG22" s="76"/>
      <c r="AH22" s="77"/>
      <c r="AI22" s="76"/>
      <c r="AJ22" s="77"/>
      <c r="AK22" s="76"/>
      <c r="AL22" s="77"/>
      <c r="AM22" s="2"/>
      <c r="AN22" s="74"/>
      <c r="AO22" s="75"/>
      <c r="AP22" s="74"/>
      <c r="AQ22" s="75"/>
      <c r="AR22" s="76"/>
      <c r="AS22" s="77"/>
      <c r="AT22" s="76"/>
      <c r="AU22" s="77"/>
      <c r="AV22" s="76"/>
      <c r="AW22" s="77"/>
      <c r="AX22" s="76"/>
      <c r="AY22" s="77"/>
    </row>
    <row r="23" spans="2:51" s="4" customFormat="1" ht="15" customHeight="1" x14ac:dyDescent="0.45">
      <c r="B23" s="5"/>
      <c r="C23" s="19">
        <v>90</v>
      </c>
      <c r="D23" s="13">
        <v>5</v>
      </c>
      <c r="E23" s="14">
        <v>6.0769376106425896E-2</v>
      </c>
      <c r="F23" s="15">
        <f t="shared" si="1"/>
        <v>1.3689875376405674</v>
      </c>
      <c r="G23" s="16">
        <v>0.11313005150955499</v>
      </c>
      <c r="H23" s="15">
        <f t="shared" si="2"/>
        <v>1.0295801483969695</v>
      </c>
      <c r="M23" s="13">
        <f t="shared" si="3"/>
        <v>90</v>
      </c>
      <c r="N23" s="13">
        <v>5</v>
      </c>
      <c r="O23" s="14">
        <v>0.16842115408366498</v>
      </c>
      <c r="P23" s="15">
        <f t="shared" si="5"/>
        <v>0.79842920292815478</v>
      </c>
      <c r="Q23" s="16">
        <v>0.24281378806311202</v>
      </c>
      <c r="R23" s="15">
        <f t="shared" si="4"/>
        <v>0.56865718229097351</v>
      </c>
      <c r="Y23" s="73"/>
      <c r="Z23" s="73"/>
      <c r="AA23" s="74"/>
      <c r="AB23" s="75"/>
      <c r="AC23" s="74"/>
      <c r="AD23" s="75"/>
      <c r="AE23" s="76"/>
      <c r="AF23" s="77"/>
      <c r="AG23" s="76"/>
      <c r="AH23" s="77"/>
      <c r="AI23" s="76"/>
      <c r="AJ23" s="77"/>
      <c r="AK23" s="76"/>
      <c r="AL23" s="77"/>
      <c r="AM23" s="2"/>
      <c r="AN23" s="74"/>
      <c r="AO23" s="75"/>
      <c r="AP23" s="74"/>
      <c r="AQ23" s="75"/>
      <c r="AR23" s="76"/>
      <c r="AS23" s="77"/>
      <c r="AT23" s="76"/>
      <c r="AU23" s="77"/>
      <c r="AV23" s="76"/>
      <c r="AW23" s="77"/>
      <c r="AX23" s="76"/>
      <c r="AY23" s="77"/>
    </row>
    <row r="24" spans="2:51" s="4" customFormat="1" ht="15" customHeight="1" x14ac:dyDescent="0.45">
      <c r="B24" s="5"/>
      <c r="C24" s="19">
        <v>95</v>
      </c>
      <c r="D24" s="13" t="s">
        <v>29</v>
      </c>
      <c r="E24" s="14">
        <v>3.8024715524804702E-3</v>
      </c>
      <c r="F24" s="15">
        <f t="shared" si="1"/>
        <v>2.7841471479000188</v>
      </c>
      <c r="G24" s="16">
        <v>2.3626647088003702E-2</v>
      </c>
      <c r="H24" s="15">
        <f t="shared" si="2"/>
        <v>1.8607349290133361</v>
      </c>
      <c r="M24" s="13">
        <f t="shared" si="3"/>
        <v>95</v>
      </c>
      <c r="N24" s="13" t="s">
        <v>29</v>
      </c>
      <c r="O24" s="14">
        <v>4.4151552322131603E-2</v>
      </c>
      <c r="P24" s="15">
        <f t="shared" si="5"/>
        <v>1.5374856431674637</v>
      </c>
      <c r="Q24" s="16">
        <v>8.6707678891826304E-2</v>
      </c>
      <c r="R24" s="15">
        <f t="shared" si="4"/>
        <v>1.1772567787059627</v>
      </c>
      <c r="Y24" s="73"/>
      <c r="Z24" s="73"/>
      <c r="AA24" s="74"/>
      <c r="AB24" s="75"/>
      <c r="AC24" s="74"/>
      <c r="AD24" s="75"/>
      <c r="AE24" s="76"/>
      <c r="AF24" s="77"/>
      <c r="AG24" s="76"/>
      <c r="AH24" s="77"/>
      <c r="AI24" s="76"/>
      <c r="AJ24" s="77"/>
      <c r="AK24" s="76"/>
      <c r="AL24" s="77"/>
      <c r="AM24" s="2"/>
      <c r="AN24" s="74"/>
      <c r="AO24" s="75"/>
      <c r="AP24" s="74"/>
      <c r="AQ24" s="75"/>
      <c r="AR24" s="76"/>
      <c r="AS24" s="77"/>
      <c r="AT24" s="76"/>
      <c r="AU24" s="77"/>
      <c r="AV24" s="76"/>
      <c r="AW24" s="77"/>
      <c r="AX24" s="76"/>
      <c r="AY24" s="77"/>
    </row>
    <row r="25" spans="2:51" s="4" customFormat="1" ht="15" customHeight="1" thickBot="1" x14ac:dyDescent="0.5">
      <c r="B25" s="5"/>
      <c r="C25" s="5"/>
      <c r="D25" s="5"/>
      <c r="E25" s="5"/>
      <c r="F25" s="5"/>
      <c r="G25" s="5"/>
      <c r="H25" s="5"/>
      <c r="I25" s="5"/>
      <c r="J25" s="5"/>
      <c r="K25" s="5"/>
      <c r="O25" s="21"/>
      <c r="P25" s="21"/>
      <c r="T25" s="21"/>
      <c r="Y25" s="73">
        <v>60</v>
      </c>
      <c r="Z25" s="73">
        <v>5</v>
      </c>
      <c r="AA25" s="74">
        <f>G77</f>
        <v>8.8462877870853052E-2</v>
      </c>
      <c r="AB25" s="75">
        <f>J77</f>
        <v>18.355809901427019</v>
      </c>
      <c r="AC25" s="74">
        <f>G107</f>
        <v>8.699738898829168E-2</v>
      </c>
      <c r="AD25" s="75">
        <f>J107</f>
        <v>18.50577956777812</v>
      </c>
      <c r="AE25" s="76">
        <f>G137</f>
        <v>8.5517353963332932E-2</v>
      </c>
      <c r="AF25" s="77">
        <f>J137</f>
        <v>18.661140164936732</v>
      </c>
      <c r="AG25" s="76">
        <f>G167</f>
        <v>8.4024995280122527E-2</v>
      </c>
      <c r="AH25" s="77">
        <f>J167</f>
        <v>18.822298504697759</v>
      </c>
      <c r="AI25" s="76">
        <f>G197</f>
        <v>8.2522482631785299E-2</v>
      </c>
      <c r="AJ25" s="77">
        <f>J197</f>
        <v>18.989741688581521</v>
      </c>
      <c r="AK25" s="76" t="e">
        <f>#REF!</f>
        <v>#REF!</v>
      </c>
      <c r="AL25" s="77" t="e">
        <f>#REF!</f>
        <v>#REF!</v>
      </c>
      <c r="AM25" s="2"/>
      <c r="AN25" s="74">
        <f>Q77</f>
        <v>5.3368459758494691E-2</v>
      </c>
      <c r="AO25" s="75">
        <f>T77</f>
        <v>21.940130037312539</v>
      </c>
      <c r="AP25" s="74">
        <f>Q107</f>
        <v>5.2004503325597917E-2</v>
      </c>
      <c r="AQ25" s="75">
        <f>T107</f>
        <v>22.120868342805341</v>
      </c>
      <c r="AR25" s="76">
        <f>Q137</f>
        <v>5.066624679818621E-2</v>
      </c>
      <c r="AS25" s="77">
        <f>T137</f>
        <v>22.303820116871965</v>
      </c>
      <c r="AT25" s="76">
        <f>Q167</f>
        <v>4.9353700203108697E-2</v>
      </c>
      <c r="AU25" s="77">
        <f>T167</f>
        <v>22.489022981202488</v>
      </c>
      <c r="AV25" s="76">
        <f>Q197</f>
        <v>4.8066842798681675E-2</v>
      </c>
      <c r="AW25" s="77">
        <f>T197</f>
        <v>22.676516967731324</v>
      </c>
      <c r="AX25" s="76" t="e">
        <f>#REF!</f>
        <v>#REF!</v>
      </c>
      <c r="AY25" s="77" t="e">
        <f>#REF!</f>
        <v>#REF!</v>
      </c>
    </row>
    <row r="26" spans="2:51" s="4" customFormat="1" ht="15" customHeight="1" x14ac:dyDescent="0.45">
      <c r="C26" s="5"/>
      <c r="D26" s="5"/>
      <c r="F26" s="22" t="s">
        <v>5</v>
      </c>
      <c r="G26" s="23">
        <v>2005</v>
      </c>
      <c r="H26" s="24"/>
      <c r="I26" s="5"/>
      <c r="J26" s="5"/>
      <c r="K26" s="5"/>
      <c r="P26" s="22" t="s">
        <v>5</v>
      </c>
      <c r="Q26" s="23">
        <v>2000</v>
      </c>
      <c r="R26" s="24"/>
      <c r="Y26" s="73">
        <v>65</v>
      </c>
      <c r="Z26" s="73">
        <v>5</v>
      </c>
      <c r="AA26" s="74">
        <f>G78</f>
        <v>0.12843034392583008</v>
      </c>
      <c r="AB26" s="75">
        <f>J78</f>
        <v>14.894584945033717</v>
      </c>
      <c r="AC26" s="74">
        <f>G108</f>
        <v>0.12657558747778463</v>
      </c>
      <c r="AD26" s="75">
        <f>J108</f>
        <v>15.030924199704028</v>
      </c>
      <c r="AE26" s="76">
        <f>G138</f>
        <v>0.12470123933894739</v>
      </c>
      <c r="AF26" s="77">
        <f>J138</f>
        <v>15.172440515933788</v>
      </c>
      <c r="AG26" s="76">
        <f>G168</f>
        <v>0.12280937749882803</v>
      </c>
      <c r="AH26" s="77">
        <f>J168</f>
        <v>15.319589421754397</v>
      </c>
      <c r="AI26" s="76">
        <f>G198</f>
        <v>0.12090206685242011</v>
      </c>
      <c r="AJ26" s="77">
        <f>J198</f>
        <v>15.472910917623752</v>
      </c>
      <c r="AK26" s="76" t="e">
        <f>#REF!</f>
        <v>#REF!</v>
      </c>
      <c r="AL26" s="77" t="e">
        <f>#REF!</f>
        <v>#REF!</v>
      </c>
      <c r="AM26" s="2"/>
      <c r="AN26" s="74">
        <f>Q78</f>
        <v>8.0751554746922194E-2</v>
      </c>
      <c r="AO26" s="75">
        <f>T78</f>
        <v>18.036110631125773</v>
      </c>
      <c r="AP26" s="74">
        <f>Q108</f>
        <v>7.8994871333726513E-2</v>
      </c>
      <c r="AQ26" s="75">
        <f>T108</f>
        <v>18.197216823957458</v>
      </c>
      <c r="AR26" s="76">
        <f>Q138</f>
        <v>7.7260008702278782E-2</v>
      </c>
      <c r="AS26" s="77">
        <f>T138</f>
        <v>18.360756346310986</v>
      </c>
      <c r="AT26" s="76">
        <f>Q168</f>
        <v>7.5547484563030731E-2</v>
      </c>
      <c r="AU26" s="77">
        <f>T168</f>
        <v>18.526771981833001</v>
      </c>
      <c r="AV26" s="76">
        <f>Q198</f>
        <v>7.3857774110060226E-2</v>
      </c>
      <c r="AW26" s="77">
        <f>T198</f>
        <v>18.69530853095846</v>
      </c>
      <c r="AX26" s="76" t="e">
        <f>#REF!</f>
        <v>#REF!</v>
      </c>
      <c r="AY26" s="77" t="e">
        <f>#REF!</f>
        <v>#REF!</v>
      </c>
    </row>
    <row r="27" spans="2:51" s="4" customFormat="1" ht="15" customHeight="1" x14ac:dyDescent="0.45">
      <c r="C27" s="5"/>
      <c r="D27" s="5"/>
      <c r="F27" s="25" t="s">
        <v>6</v>
      </c>
      <c r="G27" s="26" t="s">
        <v>11</v>
      </c>
      <c r="H27" s="27">
        <v>2007.5</v>
      </c>
      <c r="I27" s="5"/>
      <c r="J27" s="97" t="s">
        <v>34</v>
      </c>
      <c r="K27" s="97"/>
      <c r="L27" s="97"/>
      <c r="M27" s="28"/>
      <c r="N27" s="28"/>
      <c r="P27" s="25" t="s">
        <v>6</v>
      </c>
      <c r="Q27" s="26" t="s">
        <v>11</v>
      </c>
      <c r="R27" s="27">
        <v>2007.5</v>
      </c>
      <c r="Y27" s="73">
        <v>70</v>
      </c>
      <c r="Z27" s="73">
        <v>5</v>
      </c>
      <c r="AA27" s="74">
        <f>G79</f>
        <v>0.19291837975667991</v>
      </c>
      <c r="AB27" s="75">
        <f>J79</f>
        <v>11.720991814771198</v>
      </c>
      <c r="AC27" s="74">
        <f>G109</f>
        <v>0.18963048724293796</v>
      </c>
      <c r="AD27" s="75">
        <f>J109</f>
        <v>11.846890263254814</v>
      </c>
      <c r="AE27" s="76">
        <f>G139</f>
        <v>0.18633912375106598</v>
      </c>
      <c r="AF27" s="77">
        <f>J139</f>
        <v>11.977845834447621</v>
      </c>
      <c r="AG27" s="76">
        <f>G169</f>
        <v>0.18304638844280263</v>
      </c>
      <c r="AH27" s="77">
        <f>J169</f>
        <v>12.114371258554202</v>
      </c>
      <c r="AI27" s="76">
        <f>G199</f>
        <v>0.17975438407570032</v>
      </c>
      <c r="AJ27" s="77">
        <f>J199</f>
        <v>12.25707134377474</v>
      </c>
      <c r="AK27" s="76" t="e">
        <f>#REF!</f>
        <v>#REF!</v>
      </c>
      <c r="AL27" s="77" t="e">
        <f>#REF!</f>
        <v>#REF!</v>
      </c>
      <c r="AM27" s="2"/>
      <c r="AN27" s="74">
        <f>Q79</f>
        <v>0.12667465890903917</v>
      </c>
      <c r="AO27" s="75">
        <f>T79</f>
        <v>14.400883228416593</v>
      </c>
      <c r="AP27" s="74">
        <f>Q109</f>
        <v>0.12373223405696554</v>
      </c>
      <c r="AQ27" s="75">
        <f>T109</f>
        <v>14.543571566956336</v>
      </c>
      <c r="AR27" s="76">
        <f>Q139</f>
        <v>0.12082751994955732</v>
      </c>
      <c r="AS27" s="77">
        <f>T139</f>
        <v>14.68876010132038</v>
      </c>
      <c r="AT27" s="76">
        <f>Q169</f>
        <v>0.11796142921223118</v>
      </c>
      <c r="AU27" s="77">
        <f>T169</f>
        <v>14.836501025428527</v>
      </c>
      <c r="AV27" s="76">
        <f>Q199</f>
        <v>0.11513480961288702</v>
      </c>
      <c r="AW27" s="77">
        <f>T199</f>
        <v>14.986848216424015</v>
      </c>
      <c r="AX27" s="76" t="e">
        <f>#REF!</f>
        <v>#REF!</v>
      </c>
      <c r="AY27" s="77" t="e">
        <f>#REF!</f>
        <v>#REF!</v>
      </c>
    </row>
    <row r="28" spans="2:51" s="4" customFormat="1" ht="15" customHeight="1" x14ac:dyDescent="0.45">
      <c r="C28" s="5"/>
      <c r="D28" s="5"/>
      <c r="F28" s="25" t="s">
        <v>7</v>
      </c>
      <c r="G28" s="29">
        <v>2050</v>
      </c>
      <c r="H28" s="30"/>
      <c r="I28" s="5"/>
      <c r="J28" s="97"/>
      <c r="K28" s="97"/>
      <c r="L28" s="97"/>
      <c r="M28" s="28"/>
      <c r="N28" s="28"/>
      <c r="P28" s="25" t="s">
        <v>7</v>
      </c>
      <c r="Q28" s="29">
        <v>2050</v>
      </c>
      <c r="R28" s="30"/>
      <c r="Y28" s="73">
        <v>75</v>
      </c>
      <c r="Z28" s="73">
        <v>5</v>
      </c>
      <c r="AA28" s="74">
        <f>G80</f>
        <v>0.28194184438729475</v>
      </c>
      <c r="AB28" s="75">
        <f>J80</f>
        <v>8.925104454728185</v>
      </c>
      <c r="AC28" s="74">
        <f>G110</f>
        <v>0.27741035837491657</v>
      </c>
      <c r="AD28" s="75">
        <f>J110</f>
        <v>9.0341089664819183</v>
      </c>
      <c r="AE28" s="76">
        <f>G140</f>
        <v>0.27285744605420514</v>
      </c>
      <c r="AF28" s="77">
        <f>J140</f>
        <v>9.1483981362622853</v>
      </c>
      <c r="AG28" s="76">
        <f>G170</f>
        <v>0.26828556029355255</v>
      </c>
      <c r="AH28" s="77">
        <f>J170</f>
        <v>9.2685644846201551</v>
      </c>
      <c r="AI28" s="76">
        <f>G200</f>
        <v>0.26369723233483089</v>
      </c>
      <c r="AJ28" s="77">
        <f>J200</f>
        <v>9.3953044726486148</v>
      </c>
      <c r="AK28" s="76" t="e">
        <f>#REF!</f>
        <v>#REF!</v>
      </c>
      <c r="AL28" s="77" t="e">
        <f>#REF!</f>
        <v>#REF!</v>
      </c>
      <c r="AM28" s="2"/>
      <c r="AN28" s="74">
        <f>Q80</f>
        <v>0.19652235568023646</v>
      </c>
      <c r="AO28" s="75">
        <f>T80</f>
        <v>11.127090235982356</v>
      </c>
      <c r="AP28" s="74">
        <f>Q110</f>
        <v>0.19265253628484624</v>
      </c>
      <c r="AQ28" s="75">
        <f>T110</f>
        <v>11.244168204104952</v>
      </c>
      <c r="AR28" s="76">
        <f>Q140</f>
        <v>0.18880200477484088</v>
      </c>
      <c r="AS28" s="77">
        <f>T140</f>
        <v>11.363900858931624</v>
      </c>
      <c r="AT28" s="76">
        <f>Q170</f>
        <v>0.18497284029955885</v>
      </c>
      <c r="AU28" s="77">
        <f>T170</f>
        <v>11.48635097602423</v>
      </c>
      <c r="AV28" s="76">
        <f>Q200</f>
        <v>0.18116708222414135</v>
      </c>
      <c r="AW28" s="77">
        <f>T200</f>
        <v>11.611582591424165</v>
      </c>
      <c r="AX28" s="76" t="e">
        <f>#REF!</f>
        <v>#REF!</v>
      </c>
      <c r="AY28" s="77" t="e">
        <f>#REF!</f>
        <v>#REF!</v>
      </c>
    </row>
    <row r="29" spans="2:51" s="4" customFormat="1" ht="15" customHeight="1" x14ac:dyDescent="0.45">
      <c r="C29" s="5"/>
      <c r="D29" s="5"/>
      <c r="F29" s="25"/>
      <c r="G29" s="26"/>
      <c r="H29" s="30"/>
      <c r="I29" s="5"/>
      <c r="J29" s="97"/>
      <c r="K29" s="97"/>
      <c r="L29" s="97"/>
      <c r="M29" s="28"/>
      <c r="N29" s="28"/>
      <c r="P29" s="25"/>
      <c r="Q29" s="26"/>
      <c r="R29" s="30"/>
      <c r="Y29" s="73">
        <v>80</v>
      </c>
      <c r="Z29" s="78" t="s">
        <v>29</v>
      </c>
      <c r="AA29" s="74">
        <f>G81</f>
        <v>0.42553807625433537</v>
      </c>
      <c r="AB29" s="75">
        <f>J81</f>
        <v>6.4478886974631848</v>
      </c>
      <c r="AC29" s="74">
        <f>G111</f>
        <v>0.41917941474421683</v>
      </c>
      <c r="AD29" s="75">
        <f>J111</f>
        <v>6.542627502640217</v>
      </c>
      <c r="AE29" s="76">
        <f>G141</f>
        <v>0.41274846585844782</v>
      </c>
      <c r="AF29" s="77">
        <f>J141</f>
        <v>6.6431839605386296</v>
      </c>
      <c r="AG29" s="76">
        <f>G171</f>
        <v>0.40624736446723453</v>
      </c>
      <c r="AH29" s="77">
        <f>J171</f>
        <v>6.7502814176191448</v>
      </c>
      <c r="AI29" s="76">
        <f>G201</f>
        <v>0.39967847778785082</v>
      </c>
      <c r="AJ29" s="77">
        <f>J201</f>
        <v>6.8647678311922764</v>
      </c>
      <c r="AK29" s="76" t="e">
        <f>#REF!</f>
        <v>#REF!</v>
      </c>
      <c r="AL29" s="77" t="e">
        <f>#REF!</f>
        <v>#REF!</v>
      </c>
      <c r="AM29" s="2"/>
      <c r="AN29" s="74">
        <f>Q81</f>
        <v>0.31654479472507435</v>
      </c>
      <c r="AO29" s="75">
        <f>T81</f>
        <v>8.2371876454461681</v>
      </c>
      <c r="AP29" s="74">
        <f>Q111</f>
        <v>0.31160161042336065</v>
      </c>
      <c r="AQ29" s="75">
        <f>T111</f>
        <v>8.3307371944504496</v>
      </c>
      <c r="AR29" s="76">
        <f>Q141</f>
        <v>0.30663547322500562</v>
      </c>
      <c r="AS29" s="77">
        <f>T141</f>
        <v>8.4269264854030208</v>
      </c>
      <c r="AT29" s="76">
        <f>Q171</f>
        <v>0.30164906971558381</v>
      </c>
      <c r="AU29" s="77">
        <f>T171</f>
        <v>8.5258300831681648</v>
      </c>
      <c r="AV29" s="76">
        <f>Q201</f>
        <v>0.29664516017384956</v>
      </c>
      <c r="AW29" s="77">
        <f>T201</f>
        <v>8.6275235687560698</v>
      </c>
      <c r="AX29" s="76" t="e">
        <f>#REF!</f>
        <v>#REF!</v>
      </c>
      <c r="AY29" s="77" t="e">
        <f>#REF!</f>
        <v>#REF!</v>
      </c>
    </row>
    <row r="30" spans="2:51" s="4" customFormat="1" ht="15" customHeight="1" x14ac:dyDescent="0.45">
      <c r="C30" s="5"/>
      <c r="D30" s="5"/>
      <c r="F30" s="25" t="s">
        <v>8</v>
      </c>
      <c r="G30" s="31">
        <f>(G28-H27)/(G28-G26)</f>
        <v>0.94444444444444442</v>
      </c>
      <c r="H30" s="30"/>
      <c r="I30" s="5"/>
      <c r="J30" s="97"/>
      <c r="K30" s="97"/>
      <c r="L30" s="97"/>
      <c r="M30" s="28"/>
      <c r="N30" s="28"/>
      <c r="P30" s="25" t="s">
        <v>8</v>
      </c>
      <c r="Q30" s="31">
        <f>(Q28-R27)/(Q28-Q26)</f>
        <v>0.85</v>
      </c>
      <c r="R30" s="30"/>
      <c r="AM30" s="2"/>
    </row>
    <row r="31" spans="2:51" s="4" customFormat="1" ht="15" customHeight="1" thickBot="1" x14ac:dyDescent="0.5">
      <c r="C31" s="5"/>
      <c r="D31" s="5"/>
      <c r="F31" s="32" t="s">
        <v>9</v>
      </c>
      <c r="G31" s="33">
        <f>1-G30</f>
        <v>5.555555555555558E-2</v>
      </c>
      <c r="H31" s="34"/>
      <c r="I31" s="5"/>
      <c r="J31" s="5"/>
      <c r="K31" s="5"/>
      <c r="P31" s="32" t="s">
        <v>9</v>
      </c>
      <c r="Q31" s="33">
        <f>1-Q30</f>
        <v>0.15000000000000002</v>
      </c>
      <c r="R31" s="34"/>
      <c r="AM31" s="2"/>
    </row>
    <row r="32" spans="2:51" s="4" customFormat="1" ht="15" customHeight="1" x14ac:dyDescent="0.45">
      <c r="B32" s="5"/>
      <c r="C32" s="5"/>
      <c r="D32" s="5"/>
      <c r="E32" s="6"/>
      <c r="F32" s="6"/>
      <c r="G32" s="6"/>
      <c r="H32" s="6"/>
      <c r="I32" s="6"/>
      <c r="K32" s="6"/>
      <c r="L32" s="6"/>
      <c r="M32" s="6"/>
      <c r="N32" s="6"/>
      <c r="O32" s="6"/>
      <c r="P32" s="6"/>
      <c r="Q32" s="6"/>
      <c r="R32" s="6"/>
      <c r="S32" s="6"/>
      <c r="AM32" s="2"/>
    </row>
    <row r="33" spans="2:39" s="4" customFormat="1" ht="15" customHeight="1" x14ac:dyDescent="0.45">
      <c r="B33" s="11" t="s">
        <v>21</v>
      </c>
      <c r="C33" s="100" t="s">
        <v>2</v>
      </c>
      <c r="D33" s="100"/>
      <c r="E33" s="100"/>
      <c r="F33" s="100"/>
      <c r="G33" s="100"/>
      <c r="H33" s="100"/>
      <c r="I33" s="100"/>
      <c r="J33" s="100"/>
      <c r="K33" s="6"/>
      <c r="L33" s="35" t="s">
        <v>21</v>
      </c>
      <c r="M33" s="94" t="s">
        <v>3</v>
      </c>
      <c r="N33" s="95"/>
      <c r="O33" s="95"/>
      <c r="P33" s="95"/>
      <c r="Q33" s="95"/>
      <c r="R33" s="95"/>
      <c r="S33" s="95"/>
      <c r="T33" s="96"/>
      <c r="V33" s="104" t="s">
        <v>25</v>
      </c>
      <c r="W33" s="105"/>
      <c r="X33" s="105"/>
      <c r="Y33" s="105"/>
      <c r="Z33" s="105"/>
      <c r="AA33" s="105"/>
      <c r="AM33" s="2"/>
    </row>
    <row r="34" spans="2:39" s="4" customFormat="1" ht="15" customHeight="1" x14ac:dyDescent="0.45">
      <c r="B34" s="11">
        <f>H27</f>
        <v>2007.5</v>
      </c>
      <c r="C34" s="10" t="s">
        <v>22</v>
      </c>
      <c r="D34" s="10" t="s">
        <v>23</v>
      </c>
      <c r="E34" s="10" t="s">
        <v>4</v>
      </c>
      <c r="F34" s="10" t="s">
        <v>24</v>
      </c>
      <c r="G34" s="10" t="s">
        <v>25</v>
      </c>
      <c r="H34" s="36" t="s">
        <v>26</v>
      </c>
      <c r="I34" s="36" t="s">
        <v>18</v>
      </c>
      <c r="J34" s="10" t="s">
        <v>19</v>
      </c>
      <c r="K34" s="5"/>
      <c r="L34" s="37">
        <f>H27</f>
        <v>2007.5</v>
      </c>
      <c r="M34" s="38" t="s">
        <v>22</v>
      </c>
      <c r="N34" s="38" t="s">
        <v>23</v>
      </c>
      <c r="O34" s="38" t="s">
        <v>4</v>
      </c>
      <c r="P34" s="38" t="s">
        <v>24</v>
      </c>
      <c r="Q34" s="38" t="s">
        <v>25</v>
      </c>
      <c r="R34" s="39" t="s">
        <v>26</v>
      </c>
      <c r="S34" s="39" t="s">
        <v>18</v>
      </c>
      <c r="T34" s="40" t="s">
        <v>19</v>
      </c>
      <c r="V34" s="4">
        <v>2007.5</v>
      </c>
      <c r="W34" s="4">
        <v>2012.5</v>
      </c>
      <c r="X34" s="4">
        <v>2017.5</v>
      </c>
      <c r="Y34" s="4">
        <v>2022.5</v>
      </c>
      <c r="Z34" s="4">
        <v>2027.5</v>
      </c>
      <c r="AM34" s="2"/>
    </row>
    <row r="35" spans="2:39" s="4" customFormat="1" ht="15" customHeight="1" x14ac:dyDescent="0.45">
      <c r="B35" s="13" t="s">
        <v>20</v>
      </c>
      <c r="C35" s="13">
        <f>C5</f>
        <v>0</v>
      </c>
      <c r="D35" s="13">
        <v>5</v>
      </c>
      <c r="E35" s="16">
        <v>1</v>
      </c>
      <c r="F35" s="16">
        <f t="shared" ref="F35:F51" si="28">E36/E35</f>
        <v>0.96239763965890868</v>
      </c>
      <c r="G35" s="41">
        <f t="shared" ref="G35:G51" si="29">1-F35</f>
        <v>3.7602360341091323E-2</v>
      </c>
      <c r="H35" s="42">
        <f>2.5*(E35-E36)+E36*5</f>
        <v>4.9059940991472715</v>
      </c>
      <c r="I35" s="43">
        <f t="shared" ref="I35:I52" si="30">SUM(H35,I36)</f>
        <v>67.1592125893266</v>
      </c>
      <c r="J35" s="44">
        <f t="shared" ref="J35:J54" si="31">I35/E35</f>
        <v>67.1592125893266</v>
      </c>
      <c r="L35" s="13" t="s">
        <v>20</v>
      </c>
      <c r="M35" s="13">
        <f>C5</f>
        <v>0</v>
      </c>
      <c r="N35" s="13">
        <v>5</v>
      </c>
      <c r="O35" s="16">
        <v>1</v>
      </c>
      <c r="P35" s="16">
        <f t="shared" ref="P35:P51" si="32">O36/O35</f>
        <v>0.97213624800216847</v>
      </c>
      <c r="Q35" s="41">
        <f t="shared" ref="Q35:Q51" si="33">1-P35</f>
        <v>2.7863751997831532E-2</v>
      </c>
      <c r="R35" s="42">
        <f>2.5*(O35-O36)+O36*5</f>
        <v>4.9303406200054214</v>
      </c>
      <c r="S35" s="43">
        <f t="shared" ref="S35:S52" si="34">SUM(R35,S36)</f>
        <v>75.794427394932384</v>
      </c>
      <c r="T35" s="44">
        <f t="shared" ref="T35:T54" si="35">S35/O35</f>
        <v>75.794427394932384</v>
      </c>
      <c r="U35" s="64">
        <v>0</v>
      </c>
      <c r="V35" s="80">
        <f>G35</f>
        <v>3.7602360341091323E-2</v>
      </c>
      <c r="W35" s="80">
        <f>G65</f>
        <v>3.4839980065033749E-2</v>
      </c>
      <c r="X35" s="80">
        <f>G95</f>
        <v>3.2273727103812933E-2</v>
      </c>
      <c r="Y35" s="80">
        <f>G125</f>
        <v>2.9890645860621956E-2</v>
      </c>
      <c r="Z35" s="80">
        <f>G155</f>
        <v>2.7678497638509825E-2</v>
      </c>
      <c r="AA35" s="80"/>
      <c r="AM35" s="2"/>
    </row>
    <row r="36" spans="2:39" s="4" customFormat="1" ht="15" customHeight="1" x14ac:dyDescent="0.45">
      <c r="B36" s="45">
        <f t="shared" ref="B36:B51" si="36">(H6*$G$31)+(F6*$G$30)</f>
        <v>-1.6211804443228064</v>
      </c>
      <c r="C36" s="13">
        <f t="shared" ref="C36:C54" si="37">C6</f>
        <v>5</v>
      </c>
      <c r="D36" s="13">
        <v>5</v>
      </c>
      <c r="E36" s="46">
        <f t="shared" ref="E36:E54" si="38">1/(EXP(2*B36)+1)</f>
        <v>0.96239763965890868</v>
      </c>
      <c r="F36" s="46">
        <f t="shared" si="28"/>
        <v>0.99744265930645515</v>
      </c>
      <c r="G36" s="47">
        <f t="shared" si="29"/>
        <v>2.5573406935448517E-3</v>
      </c>
      <c r="H36" s="42">
        <f t="shared" ref="H36:H53" si="39">2.5*(E36-E37)+E37*5</f>
        <v>4.8058352516763652</v>
      </c>
      <c r="I36" s="43">
        <f t="shared" si="30"/>
        <v>62.253218490179329</v>
      </c>
      <c r="J36" s="49">
        <f t="shared" si="31"/>
        <v>64.685547766142705</v>
      </c>
      <c r="L36" s="45">
        <f t="shared" ref="L36:L51" si="40">(R6*$Q$31)+(P6*$Q$30)</f>
        <v>-1.7760846674529271</v>
      </c>
      <c r="M36" s="13">
        <f t="shared" ref="M36:M54" si="41">C6</f>
        <v>5</v>
      </c>
      <c r="N36" s="13">
        <v>5</v>
      </c>
      <c r="O36" s="46">
        <f t="shared" ref="O36:O51" si="42">1/(EXP(2*L36)+1)</f>
        <v>0.97213624800216847</v>
      </c>
      <c r="P36" s="46">
        <f t="shared" si="32"/>
        <v>0.99809055411334824</v>
      </c>
      <c r="Q36" s="47">
        <f t="shared" si="33"/>
        <v>1.9094458866517616E-3</v>
      </c>
      <c r="R36" s="42">
        <f t="shared" ref="R36:R53" si="43">2.5*(O36-O37)+O37*5</f>
        <v>4.8560406361108104</v>
      </c>
      <c r="S36" s="43">
        <f t="shared" si="34"/>
        <v>70.86408677492696</v>
      </c>
      <c r="T36" s="49">
        <f t="shared" si="35"/>
        <v>72.895221138558853</v>
      </c>
      <c r="U36" s="64">
        <v>5</v>
      </c>
      <c r="V36" s="80">
        <f t="shared" ref="V36:V51" si="44">G36</f>
        <v>2.5573406935448517E-3</v>
      </c>
      <c r="W36" s="80">
        <f t="shared" ref="W36:W51" si="45">G66</f>
        <v>2.4128263842276843E-3</v>
      </c>
      <c r="X36" s="80">
        <f t="shared" ref="X36:X51" si="46">G96</f>
        <v>2.2753054989017585E-3</v>
      </c>
      <c r="Y36" s="80">
        <f t="shared" ref="Y36:Y51" si="47">G126</f>
        <v>2.1445712355221414E-3</v>
      </c>
      <c r="Z36" s="80">
        <f t="shared" ref="Z36:Z51" si="48">G156</f>
        <v>2.0204060825206316E-3</v>
      </c>
      <c r="AA36" s="80"/>
      <c r="AH36" s="5"/>
      <c r="AM36" s="2"/>
    </row>
    <row r="37" spans="2:39" s="4" customFormat="1" ht="15" customHeight="1" x14ac:dyDescent="0.45">
      <c r="B37" s="45">
        <f t="shared" si="36"/>
        <v>-1.5882002136468742</v>
      </c>
      <c r="C37" s="13">
        <f t="shared" si="37"/>
        <v>10</v>
      </c>
      <c r="D37" s="13">
        <v>5</v>
      </c>
      <c r="E37" s="46">
        <f t="shared" si="38"/>
        <v>0.95993646101163743</v>
      </c>
      <c r="F37" s="46">
        <f t="shared" si="28"/>
        <v>0.99682754886421132</v>
      </c>
      <c r="G37" s="47">
        <f t="shared" si="29"/>
        <v>3.1724511357886787E-3</v>
      </c>
      <c r="H37" s="42">
        <f t="shared" si="39"/>
        <v>4.7920689262681337</v>
      </c>
      <c r="I37" s="43">
        <f t="shared" si="30"/>
        <v>57.447383238502965</v>
      </c>
      <c r="J37" s="49">
        <f t="shared" si="31"/>
        <v>59.844985133663471</v>
      </c>
      <c r="L37" s="45">
        <f t="shared" si="40"/>
        <v>-1.7428823465942977</v>
      </c>
      <c r="M37" s="13">
        <f t="shared" si="41"/>
        <v>10</v>
      </c>
      <c r="N37" s="13">
        <v>5</v>
      </c>
      <c r="O37" s="46">
        <f t="shared" si="42"/>
        <v>0.97028000644215562</v>
      </c>
      <c r="P37" s="46">
        <f t="shared" si="32"/>
        <v>0.99816168986258746</v>
      </c>
      <c r="Q37" s="47">
        <f t="shared" si="33"/>
        <v>1.8383101374125355E-3</v>
      </c>
      <c r="R37" s="42">
        <f t="shared" si="43"/>
        <v>4.8469408432808496</v>
      </c>
      <c r="S37" s="43">
        <f t="shared" si="34"/>
        <v>66.008046138816155</v>
      </c>
      <c r="T37" s="49">
        <f t="shared" si="35"/>
        <v>68.0298941548388</v>
      </c>
      <c r="U37" s="64">
        <v>10</v>
      </c>
      <c r="V37" s="80">
        <f t="shared" si="44"/>
        <v>3.1724511357886787E-3</v>
      </c>
      <c r="W37" s="80">
        <f t="shared" si="45"/>
        <v>3.0200542774311279E-3</v>
      </c>
      <c r="X37" s="80">
        <f t="shared" si="46"/>
        <v>2.8726343070866189E-3</v>
      </c>
      <c r="Y37" s="80">
        <f t="shared" si="47"/>
        <v>2.7303001304642693E-3</v>
      </c>
      <c r="Z37" s="80">
        <f t="shared" si="48"/>
        <v>2.5931181843092954E-3</v>
      </c>
      <c r="AA37" s="80"/>
      <c r="AM37" s="2"/>
    </row>
    <row r="38" spans="2:39" s="4" customFormat="1" ht="15" customHeight="1" x14ac:dyDescent="0.45">
      <c r="B38" s="45">
        <f t="shared" si="36"/>
        <v>-1.5499801748782445</v>
      </c>
      <c r="C38" s="13">
        <f t="shared" si="37"/>
        <v>15</v>
      </c>
      <c r="D38" s="13">
        <v>5</v>
      </c>
      <c r="E38" s="46">
        <f t="shared" si="38"/>
        <v>0.95689110949561607</v>
      </c>
      <c r="F38" s="46">
        <f t="shared" si="28"/>
        <v>0.98733098954585252</v>
      </c>
      <c r="G38" s="47">
        <f t="shared" si="29"/>
        <v>1.2669010454147478E-2</v>
      </c>
      <c r="H38" s="42">
        <f t="shared" si="39"/>
        <v>4.7541483888038778</v>
      </c>
      <c r="I38" s="43">
        <f t="shared" si="30"/>
        <v>52.655314312234829</v>
      </c>
      <c r="J38" s="49">
        <f t="shared" si="31"/>
        <v>55.027488279193868</v>
      </c>
      <c r="L38" s="45">
        <f t="shared" si="40"/>
        <v>-1.7128203375067339</v>
      </c>
      <c r="M38" s="13">
        <f t="shared" si="41"/>
        <v>15</v>
      </c>
      <c r="N38" s="13">
        <v>5</v>
      </c>
      <c r="O38" s="46">
        <f t="shared" si="42"/>
        <v>0.96849633087018427</v>
      </c>
      <c r="P38" s="46">
        <f t="shared" si="32"/>
        <v>0.99716416320852608</v>
      </c>
      <c r="Q38" s="47">
        <f t="shared" si="33"/>
        <v>2.8358367914739224E-3</v>
      </c>
      <c r="R38" s="42">
        <f t="shared" si="43"/>
        <v>4.8356154105321991</v>
      </c>
      <c r="S38" s="43">
        <f t="shared" si="34"/>
        <v>61.161105295535307</v>
      </c>
      <c r="T38" s="49">
        <f t="shared" si="35"/>
        <v>63.150580282098403</v>
      </c>
      <c r="U38" s="64">
        <v>15</v>
      </c>
      <c r="V38" s="80">
        <f t="shared" si="44"/>
        <v>1.2669010454147478E-2</v>
      </c>
      <c r="W38" s="80">
        <f t="shared" si="45"/>
        <v>1.2341144921465874E-2</v>
      </c>
      <c r="X38" s="80">
        <f t="shared" si="46"/>
        <v>1.2000213535523163E-2</v>
      </c>
      <c r="Y38" s="80">
        <f t="shared" si="47"/>
        <v>1.1649321103689769E-2</v>
      </c>
      <c r="Z38" s="80">
        <f t="shared" si="48"/>
        <v>1.129124392496339E-2</v>
      </c>
      <c r="AA38" s="80"/>
      <c r="AM38" s="2"/>
    </row>
    <row r="39" spans="2:39" s="4" customFormat="1" ht="15" customHeight="1" x14ac:dyDescent="0.45">
      <c r="B39" s="45">
        <f t="shared" si="36"/>
        <v>-1.4197008070373047</v>
      </c>
      <c r="C39" s="13">
        <f t="shared" si="37"/>
        <v>20</v>
      </c>
      <c r="D39" s="13">
        <v>5</v>
      </c>
      <c r="E39" s="46">
        <f t="shared" si="38"/>
        <v>0.94476824602593534</v>
      </c>
      <c r="F39" s="46">
        <f t="shared" si="28"/>
        <v>0.9821880860332759</v>
      </c>
      <c r="G39" s="47">
        <f t="shared" si="29"/>
        <v>1.7811913966724102E-2</v>
      </c>
      <c r="H39" s="42">
        <f t="shared" si="39"/>
        <v>4.6817709033379096</v>
      </c>
      <c r="I39" s="43">
        <f t="shared" si="30"/>
        <v>47.901165923430952</v>
      </c>
      <c r="J39" s="49">
        <f t="shared" si="31"/>
        <v>50.70149862140476</v>
      </c>
      <c r="L39" s="45">
        <f t="shared" si="40"/>
        <v>-1.6696066991877598</v>
      </c>
      <c r="M39" s="13">
        <f t="shared" si="41"/>
        <v>20</v>
      </c>
      <c r="N39" s="13">
        <v>5</v>
      </c>
      <c r="O39" s="46">
        <f t="shared" si="42"/>
        <v>0.96574983334269515</v>
      </c>
      <c r="P39" s="46">
        <f t="shared" si="32"/>
        <v>0.99675798535951821</v>
      </c>
      <c r="Q39" s="47">
        <f t="shared" si="33"/>
        <v>3.242014640481794E-3</v>
      </c>
      <c r="R39" s="42">
        <f t="shared" si="43"/>
        <v>4.820921728966626</v>
      </c>
      <c r="S39" s="43">
        <f t="shared" si="34"/>
        <v>56.325489885003108</v>
      </c>
      <c r="T39" s="49">
        <f t="shared" si="35"/>
        <v>58.323064566365893</v>
      </c>
      <c r="U39" s="64">
        <v>20</v>
      </c>
      <c r="V39" s="80">
        <f t="shared" si="44"/>
        <v>1.7811913966724102E-2</v>
      </c>
      <c r="W39" s="80">
        <f t="shared" si="45"/>
        <v>1.7210336822563232E-2</v>
      </c>
      <c r="X39" s="80">
        <f t="shared" si="46"/>
        <v>1.6616693785295844E-2</v>
      </c>
      <c r="Y39" s="80">
        <f t="shared" si="47"/>
        <v>1.6032131992916421E-2</v>
      </c>
      <c r="Z39" s="80">
        <f t="shared" si="48"/>
        <v>1.5457649047060262E-2</v>
      </c>
      <c r="AA39" s="80"/>
      <c r="AM39" s="2"/>
    </row>
    <row r="40" spans="2:39" s="4" customFormat="1" ht="15" customHeight="1" x14ac:dyDescent="0.45">
      <c r="B40" s="45">
        <f t="shared" si="36"/>
        <v>-1.2777348473260608</v>
      </c>
      <c r="C40" s="13">
        <f t="shared" si="37"/>
        <v>25</v>
      </c>
      <c r="D40" s="13">
        <v>5</v>
      </c>
      <c r="E40" s="46">
        <f t="shared" si="38"/>
        <v>0.9279401153092286</v>
      </c>
      <c r="F40" s="46">
        <f t="shared" si="28"/>
        <v>0.98197049634911571</v>
      </c>
      <c r="G40" s="47">
        <f t="shared" si="29"/>
        <v>1.8029503650884293E-2</v>
      </c>
      <c r="H40" s="42">
        <f t="shared" si="39"/>
        <v>4.5978748273042189</v>
      </c>
      <c r="I40" s="43">
        <f t="shared" si="30"/>
        <v>43.219395020093039</v>
      </c>
      <c r="J40" s="49">
        <f t="shared" si="31"/>
        <v>46.575629512137773</v>
      </c>
      <c r="L40" s="45">
        <f t="shared" si="40"/>
        <v>-1.6242456007454971</v>
      </c>
      <c r="M40" s="13">
        <f t="shared" si="41"/>
        <v>25</v>
      </c>
      <c r="N40" s="13">
        <v>5</v>
      </c>
      <c r="O40" s="46">
        <f t="shared" si="42"/>
        <v>0.96261885824395532</v>
      </c>
      <c r="P40" s="46">
        <f t="shared" si="32"/>
        <v>0.99591255256096167</v>
      </c>
      <c r="Q40" s="47">
        <f t="shared" si="33"/>
        <v>4.0874474390383275E-3</v>
      </c>
      <c r="R40" s="42">
        <f t="shared" si="43"/>
        <v>4.8032576562525282</v>
      </c>
      <c r="S40" s="43">
        <f t="shared" si="34"/>
        <v>51.504568156036484</v>
      </c>
      <c r="T40" s="49">
        <f t="shared" si="35"/>
        <v>53.504632404556261</v>
      </c>
      <c r="U40" s="64">
        <v>25</v>
      </c>
      <c r="V40" s="80">
        <f t="shared" si="44"/>
        <v>1.8029503650884293E-2</v>
      </c>
      <c r="W40" s="80">
        <f t="shared" si="45"/>
        <v>1.7235071506365829E-2</v>
      </c>
      <c r="X40" s="80">
        <f t="shared" si="46"/>
        <v>1.6470575465253989E-2</v>
      </c>
      <c r="Y40" s="80">
        <f t="shared" si="47"/>
        <v>1.5735343525738354E-2</v>
      </c>
      <c r="Z40" s="80">
        <f t="shared" si="48"/>
        <v>1.5028674138096498E-2</v>
      </c>
      <c r="AA40" s="80"/>
      <c r="AM40" s="2"/>
    </row>
    <row r="41" spans="2:39" s="4" customFormat="1" ht="15" customHeight="1" x14ac:dyDescent="0.45">
      <c r="B41" s="45">
        <f t="shared" si="36"/>
        <v>-1.1642485382724905</v>
      </c>
      <c r="C41" s="13">
        <f t="shared" si="37"/>
        <v>30</v>
      </c>
      <c r="D41" s="13">
        <v>5</v>
      </c>
      <c r="E41" s="46">
        <f t="shared" si="38"/>
        <v>0.91120981561245884</v>
      </c>
      <c r="F41" s="46">
        <f t="shared" si="28"/>
        <v>0.98104855538683589</v>
      </c>
      <c r="G41" s="47">
        <f t="shared" si="29"/>
        <v>1.8951444613164115E-2</v>
      </c>
      <c r="H41" s="42">
        <f t="shared" si="39"/>
        <v>4.512877222183417</v>
      </c>
      <c r="I41" s="43">
        <f t="shared" si="30"/>
        <v>38.621520192788822</v>
      </c>
      <c r="J41" s="49">
        <f t="shared" si="31"/>
        <v>42.384881649710749</v>
      </c>
      <c r="L41" s="45">
        <f t="shared" si="40"/>
        <v>-1.572158416690391</v>
      </c>
      <c r="M41" s="13">
        <f t="shared" si="41"/>
        <v>30</v>
      </c>
      <c r="N41" s="13">
        <v>5</v>
      </c>
      <c r="O41" s="46">
        <f t="shared" si="42"/>
        <v>0.95868420425705603</v>
      </c>
      <c r="P41" s="46">
        <f t="shared" si="32"/>
        <v>0.99488902118790346</v>
      </c>
      <c r="Q41" s="47">
        <f t="shared" si="33"/>
        <v>5.1109788120965449E-3</v>
      </c>
      <c r="R41" s="42">
        <f t="shared" si="43"/>
        <v>4.7811714846466566</v>
      </c>
      <c r="S41" s="43">
        <f t="shared" si="34"/>
        <v>46.701310499783958</v>
      </c>
      <c r="T41" s="49">
        <f t="shared" si="35"/>
        <v>48.713966802004116</v>
      </c>
      <c r="U41" s="64">
        <v>30</v>
      </c>
      <c r="V41" s="80">
        <f t="shared" si="44"/>
        <v>1.8951444613164115E-2</v>
      </c>
      <c r="W41" s="80">
        <f t="shared" si="45"/>
        <v>1.8108675910174288E-2</v>
      </c>
      <c r="X41" s="80">
        <f t="shared" si="46"/>
        <v>1.7298056193642664E-2</v>
      </c>
      <c r="Y41" s="80">
        <f t="shared" si="47"/>
        <v>1.651884343489729E-2</v>
      </c>
      <c r="Z41" s="80">
        <f t="shared" si="48"/>
        <v>1.5770265817864115E-2</v>
      </c>
      <c r="AA41" s="80"/>
      <c r="AM41" s="2"/>
    </row>
    <row r="42" spans="2:39" s="4" customFormat="1" ht="15" customHeight="1" x14ac:dyDescent="0.45">
      <c r="B42" s="45">
        <f t="shared" si="36"/>
        <v>-1.0658225035699453</v>
      </c>
      <c r="C42" s="13">
        <f t="shared" si="37"/>
        <v>35</v>
      </c>
      <c r="D42" s="13">
        <v>5</v>
      </c>
      <c r="E42" s="46">
        <f t="shared" si="38"/>
        <v>0.89394107326090788</v>
      </c>
      <c r="F42" s="46">
        <f t="shared" si="28"/>
        <v>0.97842181307440468</v>
      </c>
      <c r="G42" s="47">
        <f t="shared" si="29"/>
        <v>2.1578186925595322E-2</v>
      </c>
      <c r="H42" s="42">
        <f t="shared" si="39"/>
        <v>4.4214812973563111</v>
      </c>
      <c r="I42" s="43">
        <f t="shared" si="30"/>
        <v>34.108642970605402</v>
      </c>
      <c r="J42" s="49">
        <f t="shared" si="31"/>
        <v>38.155359442411893</v>
      </c>
      <c r="L42" s="45">
        <f t="shared" si="40"/>
        <v>-1.5135600053851497</v>
      </c>
      <c r="M42" s="13">
        <f t="shared" si="41"/>
        <v>35</v>
      </c>
      <c r="N42" s="13">
        <v>5</v>
      </c>
      <c r="O42" s="46">
        <f t="shared" si="42"/>
        <v>0.95378438960160661</v>
      </c>
      <c r="P42" s="46">
        <f t="shared" si="32"/>
        <v>0.99306300748816001</v>
      </c>
      <c r="Q42" s="47">
        <f t="shared" si="33"/>
        <v>6.93699251183999E-3</v>
      </c>
      <c r="R42" s="42">
        <f t="shared" si="43"/>
        <v>4.7523809600865921</v>
      </c>
      <c r="S42" s="43">
        <f t="shared" si="34"/>
        <v>41.920139015137302</v>
      </c>
      <c r="T42" s="49">
        <f t="shared" si="35"/>
        <v>43.951378814919835</v>
      </c>
      <c r="U42" s="64">
        <v>35</v>
      </c>
      <c r="V42" s="80">
        <f t="shared" si="44"/>
        <v>2.1578186925595322E-2</v>
      </c>
      <c r="W42" s="80">
        <f t="shared" si="45"/>
        <v>2.067254121470119E-2</v>
      </c>
      <c r="X42" s="80">
        <f t="shared" si="46"/>
        <v>1.9798024299708117E-2</v>
      </c>
      <c r="Y42" s="80">
        <f t="shared" si="47"/>
        <v>1.8954166793134219E-2</v>
      </c>
      <c r="Z42" s="80">
        <f t="shared" si="48"/>
        <v>1.8140448960299649E-2</v>
      </c>
      <c r="AA42" s="80"/>
      <c r="AM42" s="2"/>
    </row>
    <row r="43" spans="2:39" s="4" customFormat="1" ht="15" customHeight="1" x14ac:dyDescent="0.45">
      <c r="B43" s="45">
        <f t="shared" si="36"/>
        <v>-0.97136358391295408</v>
      </c>
      <c r="C43" s="13">
        <f t="shared" si="37"/>
        <v>40</v>
      </c>
      <c r="D43" s="13">
        <v>5</v>
      </c>
      <c r="E43" s="46">
        <f t="shared" si="38"/>
        <v>0.87465144568161668</v>
      </c>
      <c r="F43" s="46">
        <f t="shared" si="28"/>
        <v>0.97366708428848181</v>
      </c>
      <c r="G43" s="47">
        <f t="shared" si="29"/>
        <v>2.633291571151819E-2</v>
      </c>
      <c r="H43" s="42">
        <f t="shared" si="39"/>
        <v>4.3156769214178539</v>
      </c>
      <c r="I43" s="43">
        <f t="shared" si="30"/>
        <v>29.687161673249093</v>
      </c>
      <c r="J43" s="49">
        <f t="shared" si="31"/>
        <v>33.941705372834384</v>
      </c>
      <c r="L43" s="45">
        <f t="shared" si="40"/>
        <v>-1.4431796503944512</v>
      </c>
      <c r="M43" s="13">
        <f t="shared" si="41"/>
        <v>40</v>
      </c>
      <c r="N43" s="13">
        <v>5</v>
      </c>
      <c r="O43" s="46">
        <f t="shared" si="42"/>
        <v>0.94716799443303035</v>
      </c>
      <c r="P43" s="46">
        <f t="shared" si="32"/>
        <v>0.98922175645317001</v>
      </c>
      <c r="Q43" s="47">
        <f t="shared" si="33"/>
        <v>1.0778243546829991E-2</v>
      </c>
      <c r="R43" s="42">
        <f t="shared" si="43"/>
        <v>4.7103179538557471</v>
      </c>
      <c r="S43" s="43">
        <f t="shared" si="34"/>
        <v>37.167758055050712</v>
      </c>
      <c r="T43" s="49">
        <f t="shared" si="35"/>
        <v>39.240935371025849</v>
      </c>
      <c r="U43" s="64">
        <v>40</v>
      </c>
      <c r="V43" s="80">
        <f t="shared" si="44"/>
        <v>2.633291571151819E-2</v>
      </c>
      <c r="W43" s="80">
        <f t="shared" si="45"/>
        <v>2.5409044136036174E-2</v>
      </c>
      <c r="X43" s="80">
        <f t="shared" si="46"/>
        <v>2.4506707681321904E-2</v>
      </c>
      <c r="Y43" s="80">
        <f t="shared" si="47"/>
        <v>2.3626277489891878E-2</v>
      </c>
      <c r="Z43" s="80">
        <f t="shared" si="48"/>
        <v>2.276803737167532E-2</v>
      </c>
      <c r="AA43" s="80"/>
      <c r="AM43" s="2"/>
    </row>
    <row r="44" spans="2:39" s="4" customFormat="1" ht="15" customHeight="1" x14ac:dyDescent="0.45">
      <c r="B44" s="45">
        <f t="shared" si="36"/>
        <v>-0.87367925436282901</v>
      </c>
      <c r="C44" s="13">
        <f t="shared" si="37"/>
        <v>45</v>
      </c>
      <c r="D44" s="13">
        <v>5</v>
      </c>
      <c r="E44" s="46">
        <f t="shared" si="38"/>
        <v>0.85161932288552511</v>
      </c>
      <c r="F44" s="46">
        <f t="shared" si="28"/>
        <v>0.96625401696349178</v>
      </c>
      <c r="G44" s="47">
        <f t="shared" si="29"/>
        <v>3.374598303650822E-2</v>
      </c>
      <c r="H44" s="42">
        <f t="shared" si="39"/>
        <v>4.1862497863684816</v>
      </c>
      <c r="I44" s="43">
        <f t="shared" si="30"/>
        <v>25.37148475183124</v>
      </c>
      <c r="J44" s="49">
        <f t="shared" si="31"/>
        <v>29.792049182098797</v>
      </c>
      <c r="L44" s="45">
        <f t="shared" si="40"/>
        <v>-1.349428692001259</v>
      </c>
      <c r="M44" s="13">
        <f t="shared" si="41"/>
        <v>45</v>
      </c>
      <c r="N44" s="13">
        <v>5</v>
      </c>
      <c r="O44" s="46">
        <f t="shared" si="42"/>
        <v>0.93695918710926862</v>
      </c>
      <c r="P44" s="46">
        <f t="shared" si="32"/>
        <v>0.98390479810492715</v>
      </c>
      <c r="Q44" s="47">
        <f t="shared" si="33"/>
        <v>1.6095201895072853E-2</v>
      </c>
      <c r="R44" s="42">
        <f t="shared" si="43"/>
        <v>4.6470945673364259</v>
      </c>
      <c r="S44" s="43">
        <f t="shared" si="34"/>
        <v>32.457440101194962</v>
      </c>
      <c r="T44" s="49">
        <f t="shared" si="35"/>
        <v>34.641252839767247</v>
      </c>
      <c r="U44" s="64">
        <v>45</v>
      </c>
      <c r="V44" s="80">
        <f t="shared" si="44"/>
        <v>3.374598303650822E-2</v>
      </c>
      <c r="W44" s="80">
        <f t="shared" si="45"/>
        <v>3.2808001375566609E-2</v>
      </c>
      <c r="X44" s="80">
        <f t="shared" si="46"/>
        <v>3.1878558346749353E-2</v>
      </c>
      <c r="Y44" s="80">
        <f t="shared" si="47"/>
        <v>3.0958945181094655E-2</v>
      </c>
      <c r="Z44" s="80">
        <f t="shared" si="48"/>
        <v>3.0050342823904064E-2</v>
      </c>
      <c r="AA44" s="80"/>
      <c r="AM44" s="2"/>
    </row>
    <row r="45" spans="2:39" s="4" customFormat="1" ht="15" customHeight="1" x14ac:dyDescent="0.45">
      <c r="B45" s="45">
        <f t="shared" si="36"/>
        <v>-0.76799348627142294</v>
      </c>
      <c r="C45" s="13">
        <f t="shared" si="37"/>
        <v>50</v>
      </c>
      <c r="D45" s="13">
        <v>5</v>
      </c>
      <c r="E45" s="46">
        <f t="shared" si="38"/>
        <v>0.82288059166186756</v>
      </c>
      <c r="F45" s="46">
        <f t="shared" si="28"/>
        <v>0.95349983375156222</v>
      </c>
      <c r="G45" s="47">
        <f t="shared" si="29"/>
        <v>4.650016624843778E-2</v>
      </c>
      <c r="H45" s="42">
        <f t="shared" si="39"/>
        <v>4.018742747522114</v>
      </c>
      <c r="I45" s="43">
        <f t="shared" si="30"/>
        <v>21.185234965462758</v>
      </c>
      <c r="J45" s="49">
        <f t="shared" si="31"/>
        <v>25.745211614090479</v>
      </c>
      <c r="L45" s="45">
        <f t="shared" si="40"/>
        <v>-1.2340750352990471</v>
      </c>
      <c r="M45" s="13">
        <f t="shared" si="41"/>
        <v>50</v>
      </c>
      <c r="N45" s="13">
        <v>5</v>
      </c>
      <c r="O45" s="46">
        <f t="shared" si="42"/>
        <v>0.9218786398253016</v>
      </c>
      <c r="P45" s="46">
        <f t="shared" si="32"/>
        <v>0.97477786468971195</v>
      </c>
      <c r="Q45" s="47">
        <f t="shared" si="33"/>
        <v>2.5222135310288052E-2</v>
      </c>
      <c r="R45" s="42">
        <f t="shared" si="43"/>
        <v>4.5512638296431627</v>
      </c>
      <c r="S45" s="43">
        <f t="shared" si="34"/>
        <v>27.810345533858538</v>
      </c>
      <c r="T45" s="49">
        <f t="shared" si="35"/>
        <v>30.16703536935043</v>
      </c>
      <c r="U45" s="64">
        <v>50</v>
      </c>
      <c r="V45" s="80">
        <f t="shared" si="44"/>
        <v>4.650016624843778E-2</v>
      </c>
      <c r="W45" s="80">
        <f t="shared" si="45"/>
        <v>4.534357464245431E-2</v>
      </c>
      <c r="X45" s="80">
        <f t="shared" si="46"/>
        <v>4.4192702356356306E-2</v>
      </c>
      <c r="Y45" s="80">
        <f t="shared" si="47"/>
        <v>4.3049186254681238E-2</v>
      </c>
      <c r="Z45" s="80">
        <f t="shared" si="48"/>
        <v>4.1914555217698823E-2</v>
      </c>
      <c r="AA45" s="80"/>
      <c r="AM45" s="2"/>
    </row>
    <row r="46" spans="2:39" s="4" customFormat="1" ht="15" customHeight="1" x14ac:dyDescent="0.45">
      <c r="B46" s="45">
        <f t="shared" si="36"/>
        <v>-0.64638747336822466</v>
      </c>
      <c r="C46" s="13">
        <f t="shared" si="37"/>
        <v>55</v>
      </c>
      <c r="D46" s="13">
        <v>5</v>
      </c>
      <c r="E46" s="46">
        <f t="shared" si="38"/>
        <v>0.78461650734697785</v>
      </c>
      <c r="F46" s="46">
        <f t="shared" si="28"/>
        <v>0.93568311303117735</v>
      </c>
      <c r="G46" s="47">
        <f t="shared" si="29"/>
        <v>6.4316886968822651E-2</v>
      </c>
      <c r="H46" s="42">
        <f t="shared" si="39"/>
        <v>3.7969223086926194</v>
      </c>
      <c r="I46" s="43">
        <f t="shared" si="30"/>
        <v>17.166492217940643</v>
      </c>
      <c r="J46" s="49">
        <f t="shared" si="31"/>
        <v>21.878831323579551</v>
      </c>
      <c r="L46" s="45">
        <f t="shared" si="40"/>
        <v>-1.0910300371043458</v>
      </c>
      <c r="M46" s="13">
        <f t="shared" si="41"/>
        <v>55</v>
      </c>
      <c r="N46" s="13">
        <v>5</v>
      </c>
      <c r="O46" s="46">
        <f t="shared" si="42"/>
        <v>0.89862689203196355</v>
      </c>
      <c r="P46" s="46">
        <f t="shared" si="32"/>
        <v>0.96378400002362319</v>
      </c>
      <c r="Q46" s="47">
        <f t="shared" si="33"/>
        <v>3.6215999976376811E-2</v>
      </c>
      <c r="R46" s="42">
        <f t="shared" si="43"/>
        <v>4.411772781408315</v>
      </c>
      <c r="S46" s="43">
        <f t="shared" si="34"/>
        <v>23.259081704215376</v>
      </c>
      <c r="T46" s="49">
        <f t="shared" si="35"/>
        <v>25.88291304261131</v>
      </c>
      <c r="U46" s="64">
        <v>55</v>
      </c>
      <c r="V46" s="80">
        <f t="shared" si="44"/>
        <v>6.4316886968822651E-2</v>
      </c>
      <c r="W46" s="80">
        <f t="shared" si="45"/>
        <v>6.3107440139381188E-2</v>
      </c>
      <c r="X46" s="80">
        <f t="shared" si="46"/>
        <v>6.1886961801793428E-2</v>
      </c>
      <c r="Y46" s="80">
        <f t="shared" si="47"/>
        <v>6.0657757730462447E-2</v>
      </c>
      <c r="Z46" s="80">
        <f t="shared" si="48"/>
        <v>5.9422046755058133E-2</v>
      </c>
      <c r="AA46" s="80"/>
      <c r="AM46" s="2"/>
    </row>
    <row r="47" spans="2:39" s="4" customFormat="1" ht="15" customHeight="1" x14ac:dyDescent="0.45">
      <c r="B47" s="45">
        <f t="shared" si="36"/>
        <v>-0.50789675343650398</v>
      </c>
      <c r="C47" s="13">
        <f t="shared" si="37"/>
        <v>60</v>
      </c>
      <c r="D47" s="13">
        <v>5</v>
      </c>
      <c r="E47" s="46">
        <f t="shared" si="38"/>
        <v>0.73415241613006987</v>
      </c>
      <c r="F47" s="46">
        <f t="shared" si="28"/>
        <v>0.9100884501042924</v>
      </c>
      <c r="G47" s="47">
        <f t="shared" si="29"/>
        <v>8.9911549895707599E-2</v>
      </c>
      <c r="H47" s="42">
        <f t="shared" si="39"/>
        <v>3.5057401266655166</v>
      </c>
      <c r="I47" s="43">
        <f t="shared" si="30"/>
        <v>13.369569909248025</v>
      </c>
      <c r="J47" s="49">
        <f t="shared" si="31"/>
        <v>18.210891383730509</v>
      </c>
      <c r="L47" s="45">
        <f t="shared" si="40"/>
        <v>-0.93337691067875073</v>
      </c>
      <c r="M47" s="13">
        <f t="shared" si="41"/>
        <v>60</v>
      </c>
      <c r="N47" s="13">
        <v>5</v>
      </c>
      <c r="O47" s="46">
        <f t="shared" si="42"/>
        <v>0.86608222053136241</v>
      </c>
      <c r="P47" s="46">
        <f t="shared" si="32"/>
        <v>0.94524192612919855</v>
      </c>
      <c r="Q47" s="47">
        <f t="shared" si="33"/>
        <v>5.4758073870801449E-2</v>
      </c>
      <c r="R47" s="42">
        <f t="shared" si="43"/>
        <v>4.211848617131702</v>
      </c>
      <c r="S47" s="43">
        <f t="shared" si="34"/>
        <v>18.847308922807059</v>
      </c>
      <c r="T47" s="49">
        <f t="shared" si="35"/>
        <v>21.761570063456308</v>
      </c>
      <c r="U47" s="64">
        <v>60</v>
      </c>
      <c r="V47" s="80">
        <f t="shared" si="44"/>
        <v>8.9911549895707599E-2</v>
      </c>
      <c r="W47" s="80">
        <f t="shared" si="45"/>
        <v>8.8462877870853052E-2</v>
      </c>
      <c r="X47" s="80">
        <f t="shared" si="46"/>
        <v>8.699738898829168E-2</v>
      </c>
      <c r="Y47" s="80">
        <f t="shared" si="47"/>
        <v>8.5517353963332932E-2</v>
      </c>
      <c r="Z47" s="80">
        <f t="shared" si="48"/>
        <v>8.4024995280122527E-2</v>
      </c>
      <c r="AA47" s="80"/>
      <c r="AM47" s="2"/>
    </row>
    <row r="48" spans="2:39" s="4" customFormat="1" ht="15" customHeight="1" x14ac:dyDescent="0.45">
      <c r="B48" s="45">
        <f t="shared" si="36"/>
        <v>-0.34990046551255921</v>
      </c>
      <c r="C48" s="13">
        <f t="shared" si="37"/>
        <v>65</v>
      </c>
      <c r="D48" s="13">
        <v>5</v>
      </c>
      <c r="E48" s="46">
        <f t="shared" si="38"/>
        <v>0.66814363453613679</v>
      </c>
      <c r="F48" s="46">
        <f t="shared" si="28"/>
        <v>0.86973657745635147</v>
      </c>
      <c r="G48" s="47">
        <f t="shared" si="29"/>
        <v>0.13026342254364853</v>
      </c>
      <c r="H48" s="42">
        <f t="shared" si="39"/>
        <v>3.1231314812171092</v>
      </c>
      <c r="I48" s="43">
        <f t="shared" si="30"/>
        <v>9.8638297825825081</v>
      </c>
      <c r="J48" s="49">
        <f t="shared" si="31"/>
        <v>14.763037874978092</v>
      </c>
      <c r="L48" s="45">
        <f t="shared" si="40"/>
        <v>-0.75363822580261253</v>
      </c>
      <c r="M48" s="13">
        <f t="shared" si="41"/>
        <v>65</v>
      </c>
      <c r="N48" s="13">
        <v>5</v>
      </c>
      <c r="O48" s="46">
        <f t="shared" si="42"/>
        <v>0.81865722632131832</v>
      </c>
      <c r="P48" s="46">
        <f t="shared" si="32"/>
        <v>0.9174705018321585</v>
      </c>
      <c r="Q48" s="47">
        <f t="shared" si="33"/>
        <v>8.2529498167841497E-2</v>
      </c>
      <c r="R48" s="42">
        <f t="shared" si="43"/>
        <v>3.924377706457153</v>
      </c>
      <c r="S48" s="43">
        <f t="shared" si="34"/>
        <v>14.635460305675359</v>
      </c>
      <c r="T48" s="49">
        <f t="shared" si="35"/>
        <v>17.87739707794508</v>
      </c>
      <c r="U48" s="64">
        <v>65</v>
      </c>
      <c r="V48" s="80">
        <f t="shared" si="44"/>
        <v>0.13026342254364853</v>
      </c>
      <c r="W48" s="80">
        <f t="shared" si="45"/>
        <v>0.12843034392583008</v>
      </c>
      <c r="X48" s="80">
        <f t="shared" si="46"/>
        <v>0.12657558747778463</v>
      </c>
      <c r="Y48" s="80">
        <f t="shared" si="47"/>
        <v>0.12470123933894739</v>
      </c>
      <c r="Z48" s="80">
        <f t="shared" si="48"/>
        <v>0.12280937749882803</v>
      </c>
      <c r="AA48" s="80"/>
      <c r="AM48" s="2"/>
    </row>
    <row r="49" spans="2:39" s="4" customFormat="1" ht="15" customHeight="1" x14ac:dyDescent="0.45">
      <c r="B49" s="45">
        <f t="shared" si="36"/>
        <v>-0.16366371560259138</v>
      </c>
      <c r="C49" s="13">
        <f t="shared" si="37"/>
        <v>70</v>
      </c>
      <c r="D49" s="13">
        <v>5</v>
      </c>
      <c r="E49" s="46">
        <f t="shared" si="38"/>
        <v>0.58110895795070694</v>
      </c>
      <c r="F49" s="46">
        <f t="shared" si="28"/>
        <v>0.8037992889215595</v>
      </c>
      <c r="G49" s="47">
        <f t="shared" si="29"/>
        <v>0.1962007110784405</v>
      </c>
      <c r="H49" s="42">
        <f t="shared" si="39"/>
        <v>2.6205098128435842</v>
      </c>
      <c r="I49" s="43">
        <f t="shared" si="30"/>
        <v>6.7406983013653985</v>
      </c>
      <c r="J49" s="49">
        <f t="shared" si="31"/>
        <v>11.599715008931568</v>
      </c>
      <c r="L49" s="45">
        <f t="shared" si="40"/>
        <v>-0.55222736318682586</v>
      </c>
      <c r="M49" s="13">
        <f t="shared" si="41"/>
        <v>70</v>
      </c>
      <c r="N49" s="13">
        <v>5</v>
      </c>
      <c r="O49" s="46">
        <f t="shared" si="42"/>
        <v>0.7510938562615429</v>
      </c>
      <c r="P49" s="46">
        <f t="shared" si="32"/>
        <v>0.87034618253284735</v>
      </c>
      <c r="Q49" s="47">
        <f t="shared" si="33"/>
        <v>0.12965381746715265</v>
      </c>
      <c r="R49" s="42">
        <f t="shared" si="43"/>
        <v>3.51201381695663</v>
      </c>
      <c r="S49" s="43">
        <f t="shared" si="34"/>
        <v>10.711082599218205</v>
      </c>
      <c r="T49" s="49">
        <f t="shared" si="35"/>
        <v>14.260644671667285</v>
      </c>
      <c r="U49" s="64">
        <v>70</v>
      </c>
      <c r="V49" s="80">
        <f t="shared" si="44"/>
        <v>0.1962007110784405</v>
      </c>
      <c r="W49" s="80">
        <f t="shared" si="45"/>
        <v>0.19291837975667991</v>
      </c>
      <c r="X49" s="80">
        <f t="shared" si="46"/>
        <v>0.18963048724293796</v>
      </c>
      <c r="Y49" s="80">
        <f t="shared" si="47"/>
        <v>0.18633912375106598</v>
      </c>
      <c r="Z49" s="80">
        <f t="shared" si="48"/>
        <v>0.18304638844280263</v>
      </c>
      <c r="AA49" s="80"/>
      <c r="AM49" s="2"/>
    </row>
    <row r="50" spans="2:39" s="4" customFormat="1" ht="15" customHeight="1" x14ac:dyDescent="0.45">
      <c r="B50" s="45">
        <f t="shared" si="36"/>
        <v>6.5905320300656767E-2</v>
      </c>
      <c r="C50" s="13">
        <f t="shared" si="37"/>
        <v>75</v>
      </c>
      <c r="D50" s="13">
        <v>5</v>
      </c>
      <c r="E50" s="46">
        <f t="shared" si="38"/>
        <v>0.46709496718672666</v>
      </c>
      <c r="F50" s="46">
        <f t="shared" si="28"/>
        <v>0.71355046542708978</v>
      </c>
      <c r="G50" s="47">
        <f t="shared" si="29"/>
        <v>0.28644953457291022</v>
      </c>
      <c r="H50" s="42">
        <f t="shared" si="39"/>
        <v>2.0009769960536667</v>
      </c>
      <c r="I50" s="43">
        <f t="shared" si="30"/>
        <v>4.1201884885218139</v>
      </c>
      <c r="J50" s="49">
        <f t="shared" si="31"/>
        <v>8.8208796453906562</v>
      </c>
      <c r="L50" s="45">
        <f t="shared" si="40"/>
        <v>-0.31769731662569783</v>
      </c>
      <c r="M50" s="13">
        <f t="shared" si="41"/>
        <v>75</v>
      </c>
      <c r="N50" s="13">
        <v>5</v>
      </c>
      <c r="O50" s="46">
        <f t="shared" si="42"/>
        <v>0.65371167052110901</v>
      </c>
      <c r="P50" s="46">
        <f t="shared" si="32"/>
        <v>0.79959065123486872</v>
      </c>
      <c r="Q50" s="47">
        <f t="shared" si="33"/>
        <v>0.20040934876513128</v>
      </c>
      <c r="R50" s="42">
        <f t="shared" si="43"/>
        <v>2.9410335271822912</v>
      </c>
      <c r="S50" s="43">
        <f t="shared" si="34"/>
        <v>7.1990687822615751</v>
      </c>
      <c r="T50" s="49">
        <f t="shared" si="35"/>
        <v>11.012605567409874</v>
      </c>
      <c r="U50" s="64">
        <v>75</v>
      </c>
      <c r="V50" s="80">
        <f t="shared" si="44"/>
        <v>0.28644953457291022</v>
      </c>
      <c r="W50" s="80">
        <f t="shared" si="45"/>
        <v>0.28194184438729475</v>
      </c>
      <c r="X50" s="80">
        <f t="shared" si="46"/>
        <v>0.27741035837491657</v>
      </c>
      <c r="Y50" s="80">
        <f t="shared" si="47"/>
        <v>0.27285744605420514</v>
      </c>
      <c r="Z50" s="80">
        <f t="shared" si="48"/>
        <v>0.26828556029355255</v>
      </c>
      <c r="AA50" s="80"/>
      <c r="AM50" s="2"/>
    </row>
    <row r="51" spans="2:39" s="4" customFormat="1" ht="15" customHeight="1" x14ac:dyDescent="0.45">
      <c r="B51" s="45">
        <f t="shared" si="36"/>
        <v>0.34665797237538704</v>
      </c>
      <c r="C51" s="13">
        <f t="shared" si="37"/>
        <v>80</v>
      </c>
      <c r="D51" s="13">
        <v>5</v>
      </c>
      <c r="E51" s="46">
        <f t="shared" si="38"/>
        <v>0.33329583123474005</v>
      </c>
      <c r="F51" s="46">
        <f t="shared" si="28"/>
        <v>0.56817745715023782</v>
      </c>
      <c r="G51" s="47">
        <f t="shared" si="29"/>
        <v>0.43182254284976218</v>
      </c>
      <c r="H51" s="42">
        <f t="shared" si="39"/>
        <v>1.3066675227611735</v>
      </c>
      <c r="I51" s="43">
        <f t="shared" si="30"/>
        <v>2.1192114924681471</v>
      </c>
      <c r="J51" s="49">
        <f t="shared" si="31"/>
        <v>6.3583498317912888</v>
      </c>
      <c r="L51" s="45">
        <f t="shared" si="40"/>
        <v>-4.5434718746785001E-2</v>
      </c>
      <c r="M51" s="13">
        <f t="shared" si="41"/>
        <v>80</v>
      </c>
      <c r="N51" s="13">
        <v>5</v>
      </c>
      <c r="O51" s="46">
        <f t="shared" si="42"/>
        <v>0.5227017403518075</v>
      </c>
      <c r="P51" s="46">
        <f t="shared" si="32"/>
        <v>0.67853758111944684</v>
      </c>
      <c r="Q51" s="47">
        <f t="shared" si="33"/>
        <v>0.32146241888055316</v>
      </c>
      <c r="R51" s="42">
        <f t="shared" si="43"/>
        <v>2.1934362872426205</v>
      </c>
      <c r="S51" s="43">
        <f t="shared" si="34"/>
        <v>4.2580352550792835</v>
      </c>
      <c r="T51" s="49">
        <f t="shared" si="35"/>
        <v>8.1462044725800755</v>
      </c>
      <c r="U51" s="64">
        <v>80</v>
      </c>
      <c r="V51" s="80">
        <f t="shared" si="44"/>
        <v>0.43182254284976218</v>
      </c>
      <c r="W51" s="80">
        <f t="shared" si="45"/>
        <v>0.42553807625433537</v>
      </c>
      <c r="X51" s="80">
        <f t="shared" si="46"/>
        <v>0.41917941474421683</v>
      </c>
      <c r="Y51" s="80">
        <f t="shared" si="47"/>
        <v>0.41274846585844782</v>
      </c>
      <c r="Z51" s="80">
        <f t="shared" si="48"/>
        <v>0.40624736446723453</v>
      </c>
      <c r="AA51" s="80"/>
      <c r="AM51" s="2"/>
    </row>
    <row r="52" spans="2:39" s="4" customFormat="1" ht="15" customHeight="1" x14ac:dyDescent="0.45">
      <c r="B52" s="45">
        <f t="shared" ref="B52:B54" si="49">(H22*$G$31)+(F22*$G$30)</f>
        <v>0.72705063845347417</v>
      </c>
      <c r="C52" s="13">
        <f t="shared" si="37"/>
        <v>85</v>
      </c>
      <c r="D52" s="13">
        <v>5</v>
      </c>
      <c r="E52" s="46">
        <f t="shared" si="38"/>
        <v>0.1893711778697294</v>
      </c>
      <c r="F52" s="46">
        <f t="shared" ref="F52:F54" si="50">E53/E52</f>
        <v>0.33245729934117429</v>
      </c>
      <c r="G52" s="47">
        <f t="shared" ref="G52:G54" si="51">1-F52</f>
        <v>0.66754270065882571</v>
      </c>
      <c r="H52" s="42">
        <f t="shared" si="39"/>
        <v>0.63082252059339194</v>
      </c>
      <c r="I52" s="43">
        <f t="shared" si="30"/>
        <v>0.81254396970697362</v>
      </c>
      <c r="J52" s="49">
        <f t="shared" si="31"/>
        <v>4.2907478257643401</v>
      </c>
      <c r="L52" s="45">
        <f t="shared" ref="L52:L54" si="52">(R22*$Q$31)+(P22*$Q$30)</f>
        <v>0.29928095594420623</v>
      </c>
      <c r="M52" s="13">
        <f t="shared" si="41"/>
        <v>85</v>
      </c>
      <c r="N52" s="13">
        <v>5</v>
      </c>
      <c r="O52" s="46">
        <f t="shared" ref="O52:O54" si="53">1/(EXP(2*L52)+1)</f>
        <v>0.3546727745452406</v>
      </c>
      <c r="P52" s="46">
        <f t="shared" ref="P52:P54" si="54">O53/O52</f>
        <v>0.50270907455993985</v>
      </c>
      <c r="Q52" s="47">
        <f t="shared" ref="Q52:Q54" si="55">1-P52</f>
        <v>0.49729092544006015</v>
      </c>
      <c r="R52" s="42">
        <f t="shared" si="43"/>
        <v>1.3324249920212117</v>
      </c>
      <c r="S52" s="43">
        <f t="shared" si="34"/>
        <v>2.0645989678366634</v>
      </c>
      <c r="T52" s="49">
        <f t="shared" si="35"/>
        <v>5.821137442770679</v>
      </c>
      <c r="U52" s="81">
        <v>85</v>
      </c>
      <c r="V52" s="80">
        <f t="shared" ref="V52:V54" si="56">G52</f>
        <v>0.66754270065882571</v>
      </c>
      <c r="W52" s="80">
        <f t="shared" ref="W52:W54" si="57">G82</f>
        <v>0.65593755775229401</v>
      </c>
      <c r="X52" s="80">
        <f t="shared" ref="X52:X54" si="58">G112</f>
        <v>0.64394198104031031</v>
      </c>
      <c r="Y52" s="80">
        <f t="shared" ref="Y52:Y54" si="59">G142</f>
        <v>0.6315490254451761</v>
      </c>
      <c r="Z52" s="80">
        <f t="shared" ref="Z52:Z54" si="60">G172</f>
        <v>0.61875263208908848</v>
      </c>
      <c r="AA52" s="80"/>
      <c r="AM52" s="2"/>
    </row>
    <row r="53" spans="2:39" s="4" customFormat="1" ht="15" customHeight="1" x14ac:dyDescent="0.45">
      <c r="B53" s="45">
        <f t="shared" si="49"/>
        <v>1.3501315715714786</v>
      </c>
      <c r="C53" s="13">
        <f t="shared" si="37"/>
        <v>90</v>
      </c>
      <c r="D53" s="13">
        <v>5</v>
      </c>
      <c r="E53" s="46">
        <f t="shared" si="38"/>
        <v>6.2957830367627393E-2</v>
      </c>
      <c r="F53" s="46">
        <f t="shared" si="50"/>
        <v>6.6895519131741008E-2</v>
      </c>
      <c r="G53" s="47">
        <f t="shared" si="51"/>
        <v>0.93310448086825903</v>
      </c>
      <c r="H53" s="42">
        <f t="shared" si="39"/>
        <v>0.16792356778369477</v>
      </c>
      <c r="I53" s="43">
        <f>SUM(H53,I54)</f>
        <v>0.18172144911358171</v>
      </c>
      <c r="J53" s="49">
        <f t="shared" si="31"/>
        <v>2.8863994844241327</v>
      </c>
      <c r="L53" s="45">
        <f t="shared" si="52"/>
        <v>0.76396339983257766</v>
      </c>
      <c r="M53" s="13">
        <f t="shared" si="41"/>
        <v>90</v>
      </c>
      <c r="N53" s="13">
        <v>5</v>
      </c>
      <c r="O53" s="46">
        <f t="shared" si="53"/>
        <v>0.1782972222632441</v>
      </c>
      <c r="P53" s="46">
        <f t="shared" si="54"/>
        <v>0.27450623343567337</v>
      </c>
      <c r="Q53" s="47">
        <f t="shared" si="55"/>
        <v>0.72549376656432663</v>
      </c>
      <c r="R53" s="42">
        <f t="shared" si="43"/>
        <v>0.56810230294692587</v>
      </c>
      <c r="S53" s="43">
        <f>SUM(R53,S54)</f>
        <v>0.73217397581545196</v>
      </c>
      <c r="T53" s="49">
        <f t="shared" si="35"/>
        <v>4.1064799917883485</v>
      </c>
      <c r="U53" s="81">
        <v>95</v>
      </c>
      <c r="V53" s="80">
        <f t="shared" si="56"/>
        <v>0.93310448086825903</v>
      </c>
      <c r="W53" s="80">
        <f t="shared" si="57"/>
        <v>0.92353202168822301</v>
      </c>
      <c r="X53" s="80">
        <f t="shared" si="58"/>
        <v>0.91257743170361971</v>
      </c>
      <c r="Y53" s="80">
        <f t="shared" si="59"/>
        <v>0.90004187238507227</v>
      </c>
      <c r="Z53" s="80">
        <f t="shared" si="60"/>
        <v>0.88569943960238418</v>
      </c>
      <c r="AA53" s="80"/>
      <c r="AM53" s="2"/>
    </row>
    <row r="54" spans="2:39" s="4" customFormat="1" ht="15" customHeight="1" x14ac:dyDescent="0.45">
      <c r="B54" s="45">
        <f t="shared" si="49"/>
        <v>2.7328464690729808</v>
      </c>
      <c r="C54" s="13">
        <f t="shared" si="37"/>
        <v>95</v>
      </c>
      <c r="D54" s="13" t="s">
        <v>29</v>
      </c>
      <c r="E54" s="46">
        <f t="shared" si="38"/>
        <v>4.2115967458505234E-3</v>
      </c>
      <c r="F54" s="46">
        <f t="shared" si="50"/>
        <v>0</v>
      </c>
      <c r="G54" s="47">
        <f t="shared" si="51"/>
        <v>1</v>
      </c>
      <c r="H54" s="48">
        <f>(3.269+1.701*E54)*E54</f>
        <v>1.3797881329886932E-2</v>
      </c>
      <c r="I54" s="43">
        <f>H54</f>
        <v>1.3797881329886932E-2</v>
      </c>
      <c r="J54" s="49">
        <f t="shared" si="31"/>
        <v>3.276163926064692</v>
      </c>
      <c r="L54" s="45">
        <f t="shared" si="52"/>
        <v>1.4834513134982386</v>
      </c>
      <c r="M54" s="13">
        <f t="shared" si="41"/>
        <v>95</v>
      </c>
      <c r="N54" s="13" t="s">
        <v>29</v>
      </c>
      <c r="O54" s="46">
        <f t="shared" si="53"/>
        <v>4.8943698915526225E-2</v>
      </c>
      <c r="P54" s="46">
        <f t="shared" si="54"/>
        <v>0</v>
      </c>
      <c r="Q54" s="47">
        <f t="shared" si="55"/>
        <v>1</v>
      </c>
      <c r="R54" s="48">
        <f t="shared" ref="R54" si="61">(3.269+1.701*O54)*O54</f>
        <v>0.16407167286852603</v>
      </c>
      <c r="S54" s="43">
        <f>R54</f>
        <v>0.16407167286852603</v>
      </c>
      <c r="T54" s="49">
        <f t="shared" si="35"/>
        <v>3.3522532318553102</v>
      </c>
      <c r="U54" s="64">
        <v>95</v>
      </c>
      <c r="V54" s="80">
        <f t="shared" si="56"/>
        <v>1</v>
      </c>
      <c r="W54" s="80">
        <f t="shared" si="57"/>
        <v>1</v>
      </c>
      <c r="X54" s="80">
        <f t="shared" si="58"/>
        <v>1</v>
      </c>
      <c r="Y54" s="80">
        <f t="shared" si="59"/>
        <v>1</v>
      </c>
      <c r="Z54" s="80">
        <f t="shared" si="60"/>
        <v>1</v>
      </c>
      <c r="AA54" s="80"/>
      <c r="AM54" s="2"/>
    </row>
    <row r="55" spans="2:39" s="4" customFormat="1" ht="15" customHeight="1" thickBot="1" x14ac:dyDescent="0.5">
      <c r="B55" s="5"/>
      <c r="C55" s="5"/>
      <c r="D55" s="5"/>
      <c r="E55" s="5"/>
      <c r="F55" s="5"/>
      <c r="G55" s="5"/>
      <c r="H55" s="5"/>
      <c r="I55" s="5"/>
      <c r="J55" s="5"/>
      <c r="K55" s="50"/>
      <c r="L55" s="51"/>
      <c r="M55" s="51"/>
      <c r="N55" s="51"/>
      <c r="O55" s="52"/>
      <c r="P55" s="52"/>
      <c r="Q55" s="52"/>
      <c r="R55" s="53"/>
      <c r="S55" s="54"/>
      <c r="AM55" s="2"/>
    </row>
    <row r="56" spans="2:39" s="4" customFormat="1" ht="15" customHeight="1" x14ac:dyDescent="0.45">
      <c r="C56" s="5"/>
      <c r="D56" s="5"/>
      <c r="F56" s="22" t="s">
        <v>5</v>
      </c>
      <c r="G56" s="23">
        <f>G26</f>
        <v>2005</v>
      </c>
      <c r="H56" s="24"/>
      <c r="I56" s="5"/>
      <c r="J56" s="5"/>
      <c r="K56" s="50"/>
      <c r="L56" s="51"/>
      <c r="M56" s="51"/>
      <c r="N56" s="51"/>
      <c r="P56" s="22" t="s">
        <v>5</v>
      </c>
      <c r="Q56" s="23">
        <f>Q26</f>
        <v>2000</v>
      </c>
      <c r="R56" s="24"/>
      <c r="S56" s="54"/>
      <c r="V56" s="106" t="s">
        <v>25</v>
      </c>
      <c r="W56" s="106"/>
      <c r="X56" s="106"/>
      <c r="Y56" s="106"/>
      <c r="Z56" s="106"/>
      <c r="AA56" s="106"/>
      <c r="AM56" s="2"/>
    </row>
    <row r="57" spans="2:39" s="4" customFormat="1" ht="15" customHeight="1" x14ac:dyDescent="0.45">
      <c r="C57" s="5"/>
      <c r="D57" s="5"/>
      <c r="F57" s="25" t="s">
        <v>6</v>
      </c>
      <c r="G57" s="26" t="s">
        <v>12</v>
      </c>
      <c r="H57" s="27">
        <v>2012.5</v>
      </c>
      <c r="I57" s="5"/>
      <c r="J57" s="55"/>
      <c r="K57" s="55"/>
      <c r="L57" s="55"/>
      <c r="M57" s="28"/>
      <c r="N57" s="28"/>
      <c r="P57" s="25" t="s">
        <v>6</v>
      </c>
      <c r="Q57" s="26" t="s">
        <v>12</v>
      </c>
      <c r="R57" s="27">
        <v>2012.5</v>
      </c>
      <c r="S57" s="54"/>
      <c r="V57" s="4">
        <f>V34</f>
        <v>2007.5</v>
      </c>
      <c r="W57" s="4">
        <f>W34</f>
        <v>2012.5</v>
      </c>
      <c r="X57" s="4">
        <f>X34</f>
        <v>2017.5</v>
      </c>
      <c r="Y57" s="4">
        <f>Y34</f>
        <v>2022.5</v>
      </c>
      <c r="Z57" s="4">
        <f>Z34</f>
        <v>2027.5</v>
      </c>
      <c r="AM57" s="2"/>
    </row>
    <row r="58" spans="2:39" s="4" customFormat="1" ht="15" customHeight="1" x14ac:dyDescent="0.45">
      <c r="C58" s="5"/>
      <c r="D58" s="5"/>
      <c r="F58" s="25" t="s">
        <v>7</v>
      </c>
      <c r="G58" s="29">
        <f>G28</f>
        <v>2050</v>
      </c>
      <c r="H58" s="30"/>
      <c r="I58" s="5"/>
      <c r="J58" s="55"/>
      <c r="K58" s="55"/>
      <c r="L58" s="55"/>
      <c r="M58" s="28"/>
      <c r="N58" s="28"/>
      <c r="P58" s="25" t="s">
        <v>7</v>
      </c>
      <c r="Q58" s="29">
        <f>Q28</f>
        <v>2050</v>
      </c>
      <c r="R58" s="30"/>
      <c r="S58" s="54"/>
      <c r="U58" s="64">
        <v>0</v>
      </c>
      <c r="V58" s="80">
        <f t="shared" ref="V58:V74" si="62">Q35</f>
        <v>2.7863751997831532E-2</v>
      </c>
      <c r="W58" s="80">
        <f>Q65</f>
        <v>2.5965158030950342E-2</v>
      </c>
      <c r="X58" s="80">
        <f>Q95</f>
        <v>2.4192711936289801E-2</v>
      </c>
      <c r="Y58" s="80">
        <f>Q125</f>
        <v>2.2538457751809737E-2</v>
      </c>
      <c r="Z58" s="80">
        <f>Q155</f>
        <v>2.0994884783871237E-2</v>
      </c>
      <c r="AA58" s="80"/>
      <c r="AM58" s="2"/>
    </row>
    <row r="59" spans="2:39" s="4" customFormat="1" ht="15" customHeight="1" x14ac:dyDescent="0.45">
      <c r="C59" s="5"/>
      <c r="D59" s="5"/>
      <c r="F59" s="25"/>
      <c r="G59" s="26"/>
      <c r="H59" s="30"/>
      <c r="I59" s="5"/>
      <c r="J59" s="55"/>
      <c r="K59" s="55"/>
      <c r="L59" s="55"/>
      <c r="M59" s="28"/>
      <c r="N59" s="28"/>
      <c r="P59" s="25"/>
      <c r="Q59" s="26"/>
      <c r="R59" s="30"/>
      <c r="U59" s="64">
        <v>5</v>
      </c>
      <c r="V59" s="80">
        <f t="shared" si="62"/>
        <v>1.9094458866517616E-3</v>
      </c>
      <c r="W59" s="80">
        <f t="shared" ref="W59:W74" si="63">Q66</f>
        <v>1.8034568890579195E-3</v>
      </c>
      <c r="X59" s="80">
        <f t="shared" ref="X59:X74" si="64">Q96</f>
        <v>1.7028347143943634E-3</v>
      </c>
      <c r="Y59" s="80">
        <f t="shared" ref="Y59:Y74" si="65">Q126</f>
        <v>1.6073604978609213E-3</v>
      </c>
      <c r="Z59" s="80">
        <f t="shared" ref="Z59:Z74" si="66">Q156</f>
        <v>1.5168183916958178E-3</v>
      </c>
      <c r="AA59" s="80"/>
      <c r="AM59" s="2"/>
    </row>
    <row r="60" spans="2:39" s="4" customFormat="1" ht="15" customHeight="1" x14ac:dyDescent="0.45">
      <c r="C60" s="5"/>
      <c r="D60" s="5"/>
      <c r="F60" s="25" t="s">
        <v>8</v>
      </c>
      <c r="G60" s="31">
        <f>(G58-H57)/(G58-G56)</f>
        <v>0.83333333333333337</v>
      </c>
      <c r="H60" s="30"/>
      <c r="I60" s="5"/>
      <c r="J60" s="55"/>
      <c r="K60" s="55"/>
      <c r="L60" s="55"/>
      <c r="M60" s="28"/>
      <c r="N60" s="28"/>
      <c r="P60" s="25" t="s">
        <v>8</v>
      </c>
      <c r="Q60" s="31">
        <f>(Q58-R57)/(Q58-Q56)</f>
        <v>0.75</v>
      </c>
      <c r="R60" s="30"/>
      <c r="U60" s="64">
        <v>10</v>
      </c>
      <c r="V60" s="80">
        <f t="shared" si="62"/>
        <v>1.8383101374125355E-3</v>
      </c>
      <c r="W60" s="80">
        <f t="shared" si="63"/>
        <v>1.7581960363804994E-3</v>
      </c>
      <c r="X60" s="80">
        <f t="shared" si="64"/>
        <v>1.680374367450832E-3</v>
      </c>
      <c r="Y60" s="80">
        <f t="shared" si="65"/>
        <v>1.6049091120740044E-3</v>
      </c>
      <c r="Z60" s="80">
        <f t="shared" si="66"/>
        <v>1.5318451708365988E-3</v>
      </c>
      <c r="AA60" s="80"/>
      <c r="AM60" s="2"/>
    </row>
    <row r="61" spans="2:39" s="4" customFormat="1" ht="15" customHeight="1" thickBot="1" x14ac:dyDescent="0.5">
      <c r="C61" s="5"/>
      <c r="D61" s="5"/>
      <c r="F61" s="32" t="s">
        <v>9</v>
      </c>
      <c r="G61" s="33">
        <f>1-G60</f>
        <v>0.16666666666666663</v>
      </c>
      <c r="H61" s="34"/>
      <c r="I61" s="5"/>
      <c r="J61" s="5"/>
      <c r="K61" s="5"/>
      <c r="P61" s="32" t="s">
        <v>9</v>
      </c>
      <c r="Q61" s="33">
        <f>1-Q60</f>
        <v>0.25</v>
      </c>
      <c r="R61" s="34"/>
      <c r="U61" s="64">
        <v>15</v>
      </c>
      <c r="V61" s="80">
        <f t="shared" si="62"/>
        <v>2.8358367914739224E-3</v>
      </c>
      <c r="W61" s="80">
        <f t="shared" si="63"/>
        <v>2.797004806866954E-3</v>
      </c>
      <c r="X61" s="80">
        <f t="shared" si="64"/>
        <v>2.751288464448165E-3</v>
      </c>
      <c r="Y61" s="80">
        <f t="shared" si="65"/>
        <v>2.6997154885308738E-3</v>
      </c>
      <c r="Z61" s="80">
        <f t="shared" si="66"/>
        <v>2.64321544591406E-3</v>
      </c>
      <c r="AA61" s="80"/>
      <c r="AM61" s="2"/>
    </row>
    <row r="62" spans="2:39" s="4" customFormat="1" ht="15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U62" s="64">
        <v>20</v>
      </c>
      <c r="V62" s="80">
        <f t="shared" si="62"/>
        <v>3.242014640481794E-3</v>
      </c>
      <c r="W62" s="80">
        <f t="shared" si="63"/>
        <v>3.2176916598429806E-3</v>
      </c>
      <c r="X62" s="80">
        <f t="shared" si="64"/>
        <v>3.1845473704497085E-3</v>
      </c>
      <c r="Y62" s="80">
        <f t="shared" si="65"/>
        <v>3.1436985067794243E-3</v>
      </c>
      <c r="Z62" s="80">
        <f t="shared" si="66"/>
        <v>3.0961660687950365E-3</v>
      </c>
      <c r="AA62" s="80"/>
      <c r="AM62" s="2"/>
    </row>
    <row r="63" spans="2:39" s="4" customFormat="1" ht="15" customHeight="1" x14ac:dyDescent="0.45">
      <c r="B63" s="56" t="s">
        <v>21</v>
      </c>
      <c r="C63" s="91" t="s">
        <v>2</v>
      </c>
      <c r="D63" s="92"/>
      <c r="E63" s="92"/>
      <c r="F63" s="92"/>
      <c r="G63" s="92"/>
      <c r="H63" s="92"/>
      <c r="I63" s="92"/>
      <c r="J63" s="93"/>
      <c r="K63" s="6"/>
      <c r="L63" s="35" t="s">
        <v>21</v>
      </c>
      <c r="M63" s="94" t="s">
        <v>3</v>
      </c>
      <c r="N63" s="95"/>
      <c r="O63" s="95"/>
      <c r="P63" s="95"/>
      <c r="Q63" s="95"/>
      <c r="R63" s="95"/>
      <c r="S63" s="95"/>
      <c r="T63" s="96"/>
      <c r="U63" s="64">
        <v>25</v>
      </c>
      <c r="V63" s="80">
        <f t="shared" si="62"/>
        <v>4.0874474390383275E-3</v>
      </c>
      <c r="W63" s="80">
        <f t="shared" si="63"/>
        <v>4.0028232145880027E-3</v>
      </c>
      <c r="X63" s="80">
        <f t="shared" si="64"/>
        <v>3.9147139252713181E-3</v>
      </c>
      <c r="Y63" s="80">
        <f t="shared" si="65"/>
        <v>3.8237612503710938E-3</v>
      </c>
      <c r="Z63" s="80">
        <f t="shared" si="66"/>
        <v>3.730549842569264E-3</v>
      </c>
      <c r="AA63" s="80"/>
      <c r="AM63" s="2"/>
    </row>
    <row r="64" spans="2:39" s="4" customFormat="1" ht="15" customHeight="1" x14ac:dyDescent="0.45">
      <c r="B64" s="57">
        <f>H57</f>
        <v>2012.5</v>
      </c>
      <c r="C64" s="58" t="s">
        <v>22</v>
      </c>
      <c r="D64" s="58" t="s">
        <v>23</v>
      </c>
      <c r="E64" s="58" t="s">
        <v>4</v>
      </c>
      <c r="F64" s="58" t="s">
        <v>24</v>
      </c>
      <c r="G64" s="58" t="s">
        <v>25</v>
      </c>
      <c r="H64" s="59" t="s">
        <v>26</v>
      </c>
      <c r="I64" s="59" t="s">
        <v>18</v>
      </c>
      <c r="J64" s="60" t="s">
        <v>19</v>
      </c>
      <c r="K64" s="5"/>
      <c r="L64" s="37">
        <f>H57</f>
        <v>2012.5</v>
      </c>
      <c r="M64" s="38" t="s">
        <v>22</v>
      </c>
      <c r="N64" s="38" t="s">
        <v>23</v>
      </c>
      <c r="O64" s="38" t="s">
        <v>4</v>
      </c>
      <c r="P64" s="38" t="s">
        <v>24</v>
      </c>
      <c r="Q64" s="38" t="s">
        <v>25</v>
      </c>
      <c r="R64" s="39" t="s">
        <v>26</v>
      </c>
      <c r="S64" s="39" t="s">
        <v>18</v>
      </c>
      <c r="T64" s="40" t="s">
        <v>19</v>
      </c>
      <c r="U64" s="64">
        <v>30</v>
      </c>
      <c r="V64" s="80">
        <f t="shared" si="62"/>
        <v>5.1109788120965449E-3</v>
      </c>
      <c r="W64" s="80">
        <f t="shared" si="63"/>
        <v>5.0519376846281938E-3</v>
      </c>
      <c r="X64" s="80">
        <f t="shared" si="64"/>
        <v>4.9851849631699086E-3</v>
      </c>
      <c r="Y64" s="80">
        <f t="shared" si="65"/>
        <v>4.9116484419596818E-3</v>
      </c>
      <c r="Z64" s="80">
        <f t="shared" si="66"/>
        <v>4.8321864156006811E-3</v>
      </c>
      <c r="AA64" s="80"/>
      <c r="AM64" s="2"/>
    </row>
    <row r="65" spans="2:39" s="4" customFormat="1" ht="15" customHeight="1" x14ac:dyDescent="0.45">
      <c r="B65" s="13" t="s">
        <v>20</v>
      </c>
      <c r="C65" s="13">
        <f>C5</f>
        <v>0</v>
      </c>
      <c r="D65" s="13">
        <v>5</v>
      </c>
      <c r="E65" s="16">
        <v>1</v>
      </c>
      <c r="F65" s="16">
        <f t="shared" ref="F65:F80" si="67">E66/E65</f>
        <v>0.96516001993496625</v>
      </c>
      <c r="G65" s="41">
        <f t="shared" ref="G65:G81" si="68">1-F65</f>
        <v>3.4839980065033749E-2</v>
      </c>
      <c r="H65" s="42">
        <f>2.5*(E65-E66)+E66*5</f>
        <v>4.9129000498374156</v>
      </c>
      <c r="I65" s="43">
        <f t="shared" ref="I65:I82" si="69">SUM(H65,I66)</f>
        <v>67.700787064126246</v>
      </c>
      <c r="J65" s="44">
        <f t="shared" ref="J65:J84" si="70">I65/E65</f>
        <v>67.700787064126246</v>
      </c>
      <c r="L65" s="13" t="s">
        <v>20</v>
      </c>
      <c r="M65" s="13">
        <f>C5</f>
        <v>0</v>
      </c>
      <c r="N65" s="13">
        <v>5</v>
      </c>
      <c r="O65" s="16">
        <v>1</v>
      </c>
      <c r="P65" s="16">
        <f t="shared" ref="P65:P81" si="71">O66/O65</f>
        <v>0.97403484196904966</v>
      </c>
      <c r="Q65" s="41">
        <f t="shared" ref="Q65:Q81" si="72">1-P65</f>
        <v>2.5965158030950342E-2</v>
      </c>
      <c r="R65" s="42">
        <f>2.5*(O65-O66)+O66*5</f>
        <v>4.9350871049226246</v>
      </c>
      <c r="S65" s="43">
        <f t="shared" ref="S65:S82" si="73">SUM(R65,S66)</f>
        <v>76.177357564149531</v>
      </c>
      <c r="T65" s="44">
        <f t="shared" ref="T65:T84" si="74">S65/O65</f>
        <v>76.177357564149531</v>
      </c>
      <c r="U65" s="64">
        <v>35</v>
      </c>
      <c r="V65" s="80">
        <f t="shared" si="62"/>
        <v>6.93699251183999E-3</v>
      </c>
      <c r="W65" s="80">
        <f t="shared" si="63"/>
        <v>6.8644604460242897E-3</v>
      </c>
      <c r="X65" s="80">
        <f t="shared" si="64"/>
        <v>6.7833036265165791E-3</v>
      </c>
      <c r="Y65" s="80">
        <f t="shared" si="65"/>
        <v>6.6944574980335458E-3</v>
      </c>
      <c r="Z65" s="80">
        <f t="shared" si="66"/>
        <v>6.59879488533055E-3</v>
      </c>
      <c r="AA65" s="80"/>
      <c r="AM65" s="2"/>
    </row>
    <row r="66" spans="2:39" s="4" customFormat="1" ht="15" customHeight="1" x14ac:dyDescent="0.45">
      <c r="B66" s="45">
        <f t="shared" ref="B66:B81" si="75">(H6*$G$61)+(F6*$G$60)</f>
        <v>-1.6607641657802907</v>
      </c>
      <c r="C66" s="13">
        <f t="shared" ref="C66:C84" si="76">C6</f>
        <v>5</v>
      </c>
      <c r="D66" s="13">
        <v>5</v>
      </c>
      <c r="E66" s="46">
        <f t="shared" ref="E66:E81" si="77">1/(EXP(2*B66)+1)</f>
        <v>0.96516001993496625</v>
      </c>
      <c r="F66" s="46">
        <f t="shared" si="67"/>
        <v>0.99758717361577232</v>
      </c>
      <c r="G66" s="47">
        <f t="shared" si="68"/>
        <v>2.4128263842276843E-3</v>
      </c>
      <c r="H66" s="42">
        <f t="shared" ref="H66:H82" si="78">2.5*(E66-E67)+E67*5</f>
        <v>4.8199781907720798</v>
      </c>
      <c r="I66" s="43">
        <f t="shared" si="69"/>
        <v>62.787887014288827</v>
      </c>
      <c r="J66" s="49">
        <f t="shared" si="70"/>
        <v>65.054380328061612</v>
      </c>
      <c r="L66" s="45">
        <f t="shared" ref="L66:L81" si="79">(R6*$Q$61)+(P6*$Q$60)</f>
        <v>-1.8123457557302662</v>
      </c>
      <c r="M66" s="13">
        <f t="shared" ref="M66:M84" si="80">C6</f>
        <v>5</v>
      </c>
      <c r="N66" s="13">
        <v>5</v>
      </c>
      <c r="O66" s="46">
        <f t="shared" ref="O66:O81" si="81">1/(EXP(2*L66)+1)</f>
        <v>0.97403484196904966</v>
      </c>
      <c r="P66" s="46">
        <f t="shared" si="71"/>
        <v>0.99819654311094208</v>
      </c>
      <c r="Q66" s="47">
        <f t="shared" si="72"/>
        <v>1.8034568890579195E-3</v>
      </c>
      <c r="R66" s="42">
        <f t="shared" ref="R66:R83" si="82">2.5*(O66-O67)+O67*5</f>
        <v>4.8657826352304197</v>
      </c>
      <c r="S66" s="43">
        <f t="shared" si="73"/>
        <v>71.242270459226901</v>
      </c>
      <c r="T66" s="49">
        <f t="shared" si="74"/>
        <v>73.141398428015009</v>
      </c>
      <c r="U66" s="64">
        <v>40</v>
      </c>
      <c r="V66" s="80">
        <f t="shared" si="62"/>
        <v>1.0778243546829991E-2</v>
      </c>
      <c r="W66" s="80">
        <f t="shared" si="63"/>
        <v>1.0555529070505942E-2</v>
      </c>
      <c r="X66" s="80">
        <f t="shared" si="64"/>
        <v>1.0331806042066627E-2</v>
      </c>
      <c r="Y66" s="80">
        <f t="shared" si="65"/>
        <v>1.0107555997358242E-2</v>
      </c>
      <c r="Z66" s="80">
        <f t="shared" si="66"/>
        <v>9.8832247146372065E-3</v>
      </c>
      <c r="AA66" s="80"/>
      <c r="AM66" s="2"/>
    </row>
    <row r="67" spans="2:39" s="4" customFormat="1" ht="15" customHeight="1" x14ac:dyDescent="0.45">
      <c r="B67" s="45">
        <f t="shared" si="75"/>
        <v>-1.627204993214876</v>
      </c>
      <c r="C67" s="13">
        <f t="shared" si="76"/>
        <v>10</v>
      </c>
      <c r="D67" s="13">
        <v>5</v>
      </c>
      <c r="E67" s="46">
        <f t="shared" si="77"/>
        <v>0.96283125637386546</v>
      </c>
      <c r="F67" s="46">
        <f t="shared" si="67"/>
        <v>0.99697994572256887</v>
      </c>
      <c r="G67" s="47">
        <f t="shared" si="68"/>
        <v>3.0200542774311279E-3</v>
      </c>
      <c r="H67" s="42">
        <f t="shared" si="78"/>
        <v>4.8068867752336866</v>
      </c>
      <c r="I67" s="43">
        <f t="shared" si="69"/>
        <v>57.967908823516744</v>
      </c>
      <c r="J67" s="49">
        <f t="shared" si="70"/>
        <v>60.205678242967139</v>
      </c>
      <c r="L67" s="45">
        <f t="shared" si="79"/>
        <v>-1.7787116600023736</v>
      </c>
      <c r="M67" s="13">
        <f t="shared" si="80"/>
        <v>10</v>
      </c>
      <c r="N67" s="13">
        <v>5</v>
      </c>
      <c r="O67" s="46">
        <f t="shared" si="81"/>
        <v>0.97227821212311816</v>
      </c>
      <c r="P67" s="46">
        <f t="shared" si="71"/>
        <v>0.9982418039636195</v>
      </c>
      <c r="Q67" s="47">
        <f t="shared" si="72"/>
        <v>1.7581960363804994E-3</v>
      </c>
      <c r="R67" s="42">
        <f t="shared" si="82"/>
        <v>4.8571174213685566</v>
      </c>
      <c r="S67" s="43">
        <f t="shared" si="73"/>
        <v>66.376487823996484</v>
      </c>
      <c r="T67" s="49">
        <f t="shared" si="74"/>
        <v>68.269027317863348</v>
      </c>
      <c r="U67" s="64">
        <v>45</v>
      </c>
      <c r="V67" s="80">
        <f t="shared" si="62"/>
        <v>1.6095201895072853E-2</v>
      </c>
      <c r="W67" s="80">
        <f t="shared" si="63"/>
        <v>1.5723681414379964E-2</v>
      </c>
      <c r="X67" s="80">
        <f t="shared" si="64"/>
        <v>1.5355849670109056E-2</v>
      </c>
      <c r="Y67" s="80">
        <f t="shared" si="65"/>
        <v>1.4991995135842817E-2</v>
      </c>
      <c r="Z67" s="80">
        <f t="shared" si="66"/>
        <v>1.4632380374530851E-2</v>
      </c>
      <c r="AA67" s="80"/>
      <c r="AM67" s="2"/>
    </row>
    <row r="68" spans="2:39" s="4" customFormat="1" ht="15" customHeight="1" x14ac:dyDescent="0.45">
      <c r="B68" s="45">
        <f t="shared" si="75"/>
        <v>-1.5880311315796538</v>
      </c>
      <c r="C68" s="13">
        <f t="shared" si="76"/>
        <v>15</v>
      </c>
      <c r="D68" s="13">
        <v>5</v>
      </c>
      <c r="E68" s="46">
        <f t="shared" si="77"/>
        <v>0.95992345371960919</v>
      </c>
      <c r="F68" s="46">
        <f t="shared" si="67"/>
        <v>0.98765885507853413</v>
      </c>
      <c r="G68" s="47">
        <f t="shared" si="68"/>
        <v>1.2341144921465874E-2</v>
      </c>
      <c r="H68" s="42">
        <f t="shared" si="78"/>
        <v>4.7700008824583771</v>
      </c>
      <c r="I68" s="43">
        <f t="shared" si="69"/>
        <v>53.161022048283058</v>
      </c>
      <c r="J68" s="49">
        <f t="shared" si="70"/>
        <v>55.380480435486092</v>
      </c>
      <c r="L68" s="45">
        <f t="shared" si="79"/>
        <v>-1.747912714882248</v>
      </c>
      <c r="M68" s="13">
        <f t="shared" si="80"/>
        <v>15</v>
      </c>
      <c r="N68" s="13">
        <v>5</v>
      </c>
      <c r="O68" s="46">
        <f t="shared" si="81"/>
        <v>0.97056875642430418</v>
      </c>
      <c r="P68" s="46">
        <f t="shared" si="71"/>
        <v>0.99720299519313305</v>
      </c>
      <c r="Q68" s="47">
        <f t="shared" si="72"/>
        <v>2.797004806866954E-3</v>
      </c>
      <c r="R68" s="42">
        <f t="shared" si="82"/>
        <v>4.8460570684287365</v>
      </c>
      <c r="S68" s="43">
        <f t="shared" si="73"/>
        <v>61.519370402627928</v>
      </c>
      <c r="T68" s="49">
        <f t="shared" si="74"/>
        <v>63.384865827819276</v>
      </c>
      <c r="U68" s="64">
        <v>50</v>
      </c>
      <c r="V68" s="80">
        <f t="shared" si="62"/>
        <v>2.5222135310288052E-2</v>
      </c>
      <c r="W68" s="80">
        <f t="shared" si="63"/>
        <v>2.4452588429830224E-2</v>
      </c>
      <c r="X68" s="80">
        <f t="shared" si="64"/>
        <v>2.3703087396956923E-2</v>
      </c>
      <c r="Y68" s="80">
        <f t="shared" si="65"/>
        <v>2.2973324639242287E-2</v>
      </c>
      <c r="Z68" s="80">
        <f t="shared" si="66"/>
        <v>2.2262982961683941E-2</v>
      </c>
      <c r="AA68" s="80"/>
      <c r="AM68" s="2"/>
    </row>
    <row r="69" spans="2:39" s="4" customFormat="1" ht="15" customHeight="1" x14ac:dyDescent="0.45">
      <c r="B69" s="45">
        <f t="shared" si="75"/>
        <v>-1.4523359121484396</v>
      </c>
      <c r="C69" s="13">
        <f t="shared" si="76"/>
        <v>20</v>
      </c>
      <c r="D69" s="13">
        <v>5</v>
      </c>
      <c r="E69" s="46">
        <f t="shared" si="77"/>
        <v>0.9480768992637415</v>
      </c>
      <c r="F69" s="46">
        <f t="shared" si="67"/>
        <v>0.98278966317743677</v>
      </c>
      <c r="G69" s="47">
        <f t="shared" si="68"/>
        <v>1.7210336822563232E-2</v>
      </c>
      <c r="H69" s="42">
        <f t="shared" si="78"/>
        <v>4.6995926893936568</v>
      </c>
      <c r="I69" s="43">
        <f t="shared" si="69"/>
        <v>48.391021165824682</v>
      </c>
      <c r="J69" s="49">
        <f t="shared" si="70"/>
        <v>51.041240645568131</v>
      </c>
      <c r="L69" s="45">
        <f t="shared" si="79"/>
        <v>-1.7023977518220328</v>
      </c>
      <c r="M69" s="13">
        <f t="shared" si="80"/>
        <v>20</v>
      </c>
      <c r="N69" s="13">
        <v>5</v>
      </c>
      <c r="O69" s="46">
        <f t="shared" si="81"/>
        <v>0.96785407094719056</v>
      </c>
      <c r="P69" s="46">
        <f t="shared" si="71"/>
        <v>0.99678230834015702</v>
      </c>
      <c r="Q69" s="47">
        <f t="shared" si="72"/>
        <v>3.2176916598429806E-3</v>
      </c>
      <c r="R69" s="42">
        <f t="shared" si="82"/>
        <v>4.8314847148058737</v>
      </c>
      <c r="S69" s="43">
        <f t="shared" si="73"/>
        <v>56.673313334199193</v>
      </c>
      <c r="T69" s="49">
        <f t="shared" si="74"/>
        <v>58.555638742869412</v>
      </c>
      <c r="U69" s="64">
        <v>55</v>
      </c>
      <c r="V69" s="80">
        <f t="shared" si="62"/>
        <v>3.6215999976376811E-2</v>
      </c>
      <c r="W69" s="80">
        <f t="shared" si="63"/>
        <v>3.5336998723780155E-2</v>
      </c>
      <c r="X69" s="80">
        <f t="shared" si="64"/>
        <v>3.4472344360685137E-2</v>
      </c>
      <c r="Y69" s="80">
        <f t="shared" si="65"/>
        <v>3.3622189694394344E-2</v>
      </c>
      <c r="Z69" s="86">
        <f t="shared" si="66"/>
        <v>3.2786660697215031E-2</v>
      </c>
      <c r="AA69" s="80"/>
      <c r="AM69" s="2"/>
    </row>
    <row r="70" spans="2:39" s="4" customFormat="1" ht="15" customHeight="1" x14ac:dyDescent="0.45">
      <c r="B70" s="45">
        <f t="shared" si="75"/>
        <v>-1.3070235717007825</v>
      </c>
      <c r="C70" s="13">
        <f t="shared" si="76"/>
        <v>25</v>
      </c>
      <c r="D70" s="13">
        <v>5</v>
      </c>
      <c r="E70" s="46">
        <f t="shared" si="77"/>
        <v>0.93176017649372112</v>
      </c>
      <c r="F70" s="46">
        <f t="shared" si="67"/>
        <v>0.98276492849363417</v>
      </c>
      <c r="G70" s="47">
        <f t="shared" si="68"/>
        <v>1.7235071506365829E-2</v>
      </c>
      <c r="H70" s="42">
        <f t="shared" si="78"/>
        <v>4.6186534992969719</v>
      </c>
      <c r="I70" s="43">
        <f t="shared" si="69"/>
        <v>43.691428476431028</v>
      </c>
      <c r="J70" s="49">
        <f t="shared" si="70"/>
        <v>46.891281231663001</v>
      </c>
      <c r="L70" s="45">
        <f t="shared" si="79"/>
        <v>-1.654552009399054</v>
      </c>
      <c r="M70" s="13">
        <f t="shared" si="80"/>
        <v>25</v>
      </c>
      <c r="N70" s="13">
        <v>5</v>
      </c>
      <c r="O70" s="46">
        <f t="shared" si="81"/>
        <v>0.9647398149751587</v>
      </c>
      <c r="P70" s="46">
        <f t="shared" si="71"/>
        <v>0.995997176785412</v>
      </c>
      <c r="Q70" s="47">
        <f t="shared" si="72"/>
        <v>4.0028232145880027E-3</v>
      </c>
      <c r="R70" s="42">
        <f t="shared" si="82"/>
        <v>4.8140448675572438</v>
      </c>
      <c r="S70" s="43">
        <f t="shared" si="73"/>
        <v>51.841828619393318</v>
      </c>
      <c r="T70" s="49">
        <f t="shared" si="74"/>
        <v>53.736590751909837</v>
      </c>
      <c r="U70" s="64">
        <v>60</v>
      </c>
      <c r="V70" s="80">
        <f t="shared" si="62"/>
        <v>5.4758073870801449E-2</v>
      </c>
      <c r="W70" s="80">
        <f t="shared" si="63"/>
        <v>5.3368459758494691E-2</v>
      </c>
      <c r="X70" s="80">
        <f t="shared" si="64"/>
        <v>5.2004503325597917E-2</v>
      </c>
      <c r="Y70" s="80">
        <f t="shared" si="65"/>
        <v>5.066624679818621E-2</v>
      </c>
      <c r="Z70" s="86">
        <f t="shared" si="66"/>
        <v>4.9353700203108697E-2</v>
      </c>
      <c r="AA70" s="80"/>
      <c r="AM70" s="2"/>
    </row>
    <row r="71" spans="2:39" s="4" customFormat="1" ht="15" customHeight="1" x14ac:dyDescent="0.45">
      <c r="B71" s="45">
        <f t="shared" si="75"/>
        <v>-1.1926613907133543</v>
      </c>
      <c r="C71" s="13">
        <f t="shared" si="76"/>
        <v>30</v>
      </c>
      <c r="D71" s="13">
        <v>5</v>
      </c>
      <c r="E71" s="46">
        <f t="shared" si="77"/>
        <v>0.91570122322506775</v>
      </c>
      <c r="F71" s="46">
        <f t="shared" si="67"/>
        <v>0.98189132408982571</v>
      </c>
      <c r="G71" s="47">
        <f t="shared" si="68"/>
        <v>1.8108675910174288E-2</v>
      </c>
      <c r="H71" s="42">
        <f t="shared" si="78"/>
        <v>4.5370507744205071</v>
      </c>
      <c r="I71" s="43">
        <f t="shared" si="69"/>
        <v>39.072774977134053</v>
      </c>
      <c r="J71" s="49">
        <f t="shared" si="70"/>
        <v>42.669785718447663</v>
      </c>
      <c r="L71" s="45">
        <f t="shared" si="79"/>
        <v>-1.6005829969625762</v>
      </c>
      <c r="M71" s="13">
        <f t="shared" si="80"/>
        <v>30</v>
      </c>
      <c r="N71" s="13">
        <v>5</v>
      </c>
      <c r="O71" s="46">
        <f t="shared" si="81"/>
        <v>0.96087813204773875</v>
      </c>
      <c r="P71" s="46">
        <f t="shared" si="71"/>
        <v>0.99494806231537181</v>
      </c>
      <c r="Q71" s="47">
        <f t="shared" si="72"/>
        <v>5.0519376846281938E-3</v>
      </c>
      <c r="R71" s="42">
        <f t="shared" si="82"/>
        <v>4.792254919124626</v>
      </c>
      <c r="S71" s="43">
        <f t="shared" si="73"/>
        <v>47.027783751836076</v>
      </c>
      <c r="T71" s="49">
        <f t="shared" si="74"/>
        <v>48.942506009179965</v>
      </c>
      <c r="U71" s="64">
        <v>65</v>
      </c>
      <c r="V71" s="80">
        <f t="shared" si="62"/>
        <v>8.2529498167841497E-2</v>
      </c>
      <c r="W71" s="80">
        <f t="shared" si="63"/>
        <v>8.0751554746922194E-2</v>
      </c>
      <c r="X71" s="80">
        <f t="shared" si="64"/>
        <v>7.8994871333726513E-2</v>
      </c>
      <c r="Y71" s="80">
        <f t="shared" si="65"/>
        <v>7.7260008702278782E-2</v>
      </c>
      <c r="Z71" s="87">
        <f t="shared" si="66"/>
        <v>7.5547484563030731E-2</v>
      </c>
      <c r="AA71" s="80"/>
      <c r="AM71" s="2"/>
    </row>
    <row r="72" spans="2:39" s="4" customFormat="1" ht="15" customHeight="1" x14ac:dyDescent="0.45">
      <c r="B72" s="45">
        <f t="shared" si="75"/>
        <v>-1.0937373723813637</v>
      </c>
      <c r="C72" s="13">
        <f t="shared" si="76"/>
        <v>35</v>
      </c>
      <c r="D72" s="13">
        <v>5</v>
      </c>
      <c r="E72" s="46">
        <f t="shared" si="77"/>
        <v>0.89911908654313488</v>
      </c>
      <c r="F72" s="46">
        <f t="shared" si="67"/>
        <v>0.97932745878529881</v>
      </c>
      <c r="G72" s="47">
        <f t="shared" si="68"/>
        <v>2.067254121470119E-2</v>
      </c>
      <c r="H72" s="42">
        <f t="shared" si="78"/>
        <v>4.4491277417819557</v>
      </c>
      <c r="I72" s="43">
        <f t="shared" si="69"/>
        <v>34.535724202713546</v>
      </c>
      <c r="J72" s="49">
        <f t="shared" si="70"/>
        <v>38.410622930377208</v>
      </c>
      <c r="L72" s="45">
        <f t="shared" si="79"/>
        <v>-1.539567538236331</v>
      </c>
      <c r="M72" s="13">
        <f t="shared" si="80"/>
        <v>35</v>
      </c>
      <c r="N72" s="13">
        <v>5</v>
      </c>
      <c r="O72" s="46">
        <f t="shared" si="81"/>
        <v>0.95602383560211168</v>
      </c>
      <c r="P72" s="46">
        <f t="shared" si="71"/>
        <v>0.99313553955397571</v>
      </c>
      <c r="Q72" s="47">
        <f t="shared" si="72"/>
        <v>6.8644604460242897E-3</v>
      </c>
      <c r="R72" s="42">
        <f t="shared" si="82"/>
        <v>4.7637127084981907</v>
      </c>
      <c r="S72" s="43">
        <f t="shared" si="73"/>
        <v>42.235528832711452</v>
      </c>
      <c r="T72" s="49">
        <f t="shared" si="74"/>
        <v>44.178321983061402</v>
      </c>
      <c r="U72" s="64">
        <v>70</v>
      </c>
      <c r="V72" s="80">
        <f t="shared" si="62"/>
        <v>0.12965381746715265</v>
      </c>
      <c r="W72" s="80">
        <f t="shared" si="63"/>
        <v>0.12667465890903917</v>
      </c>
      <c r="X72" s="80">
        <f t="shared" si="64"/>
        <v>0.12373223405696554</v>
      </c>
      <c r="Y72" s="80">
        <f t="shared" si="65"/>
        <v>0.12082751994955732</v>
      </c>
      <c r="Z72" s="87">
        <f t="shared" si="66"/>
        <v>0.11796142921223118</v>
      </c>
      <c r="AA72" s="80"/>
      <c r="AM72" s="2"/>
    </row>
    <row r="73" spans="2:39" s="4" customFormat="1" ht="15" customHeight="1" x14ac:dyDescent="0.45">
      <c r="B73" s="45">
        <f t="shared" si="75"/>
        <v>-0.99873890692601264</v>
      </c>
      <c r="C73" s="13">
        <f t="shared" si="76"/>
        <v>40</v>
      </c>
      <c r="D73" s="13">
        <v>5</v>
      </c>
      <c r="E73" s="46">
        <f t="shared" si="77"/>
        <v>0.88053201016964744</v>
      </c>
      <c r="F73" s="46">
        <f t="shared" si="67"/>
        <v>0.97459095586396383</v>
      </c>
      <c r="G73" s="47">
        <f t="shared" si="68"/>
        <v>2.5409044136036174E-2</v>
      </c>
      <c r="H73" s="42">
        <f t="shared" si="78"/>
        <v>4.3467263590742542</v>
      </c>
      <c r="I73" s="43">
        <f t="shared" si="69"/>
        <v>30.086596460931588</v>
      </c>
      <c r="J73" s="49">
        <f t="shared" si="70"/>
        <v>34.168657258848505</v>
      </c>
      <c r="L73" s="45">
        <f t="shared" si="79"/>
        <v>-1.466577151894966</v>
      </c>
      <c r="M73" s="13">
        <f t="shared" si="80"/>
        <v>40</v>
      </c>
      <c r="N73" s="13">
        <v>5</v>
      </c>
      <c r="O73" s="46">
        <f t="shared" si="81"/>
        <v>0.94946124779716456</v>
      </c>
      <c r="P73" s="46">
        <f t="shared" si="71"/>
        <v>0.98944447092949406</v>
      </c>
      <c r="Q73" s="47">
        <f t="shared" si="72"/>
        <v>1.0555529070505942E-2</v>
      </c>
      <c r="R73" s="42">
        <f t="shared" si="82"/>
        <v>4.7222510744797184</v>
      </c>
      <c r="S73" s="43">
        <f t="shared" si="73"/>
        <v>37.471816124213262</v>
      </c>
      <c r="T73" s="49">
        <f t="shared" si="74"/>
        <v>39.466398666771546</v>
      </c>
      <c r="U73" s="64">
        <v>75</v>
      </c>
      <c r="V73" s="80">
        <f t="shared" si="62"/>
        <v>0.20040934876513128</v>
      </c>
      <c r="W73" s="80">
        <f t="shared" si="63"/>
        <v>0.19652235568023646</v>
      </c>
      <c r="X73" s="80">
        <f t="shared" si="64"/>
        <v>0.19265253628484624</v>
      </c>
      <c r="Y73" s="80">
        <f t="shared" si="65"/>
        <v>0.18880200477484088</v>
      </c>
      <c r="Z73" s="80">
        <f t="shared" si="66"/>
        <v>0.18497284029955885</v>
      </c>
      <c r="AA73" s="80"/>
      <c r="AM73" s="2"/>
    </row>
    <row r="74" spans="2:39" s="4" customFormat="1" ht="15" customHeight="1" x14ac:dyDescent="0.45">
      <c r="B74" s="45">
        <f t="shared" si="75"/>
        <v>-0.90003942612187882</v>
      </c>
      <c r="C74" s="13">
        <f t="shared" si="76"/>
        <v>45</v>
      </c>
      <c r="D74" s="13">
        <v>5</v>
      </c>
      <c r="E74" s="46">
        <f t="shared" si="77"/>
        <v>0.85815853346005422</v>
      </c>
      <c r="F74" s="46">
        <f t="shared" si="67"/>
        <v>0.96719199862443339</v>
      </c>
      <c r="G74" s="47">
        <f t="shared" si="68"/>
        <v>3.2808001375566609E-2</v>
      </c>
      <c r="H74" s="42">
        <f t="shared" si="78"/>
        <v>4.2204065014347423</v>
      </c>
      <c r="I74" s="43">
        <f t="shared" si="69"/>
        <v>25.739870101857335</v>
      </c>
      <c r="J74" s="49">
        <f t="shared" si="70"/>
        <v>29.994306527577614</v>
      </c>
      <c r="L74" s="45">
        <f t="shared" si="79"/>
        <v>-1.3708174829643494</v>
      </c>
      <c r="M74" s="13">
        <f t="shared" si="80"/>
        <v>45</v>
      </c>
      <c r="N74" s="13">
        <v>5</v>
      </c>
      <c r="O74" s="46">
        <f t="shared" si="81"/>
        <v>0.93943918199472276</v>
      </c>
      <c r="P74" s="46">
        <f t="shared" si="71"/>
        <v>0.98427631858562004</v>
      </c>
      <c r="Q74" s="47">
        <f t="shared" si="72"/>
        <v>1.5723681414379964E-2</v>
      </c>
      <c r="R74" s="42">
        <f t="shared" si="82"/>
        <v>4.6602673039589373</v>
      </c>
      <c r="S74" s="43">
        <f t="shared" si="73"/>
        <v>32.74956504973354</v>
      </c>
      <c r="T74" s="49">
        <f t="shared" si="74"/>
        <v>34.860761268436754</v>
      </c>
      <c r="U74" s="64">
        <v>80</v>
      </c>
      <c r="V74" s="80">
        <f t="shared" si="62"/>
        <v>0.32146241888055316</v>
      </c>
      <c r="W74" s="80">
        <f t="shared" si="63"/>
        <v>0.31654479472507435</v>
      </c>
      <c r="X74" s="80">
        <f t="shared" si="64"/>
        <v>0.31160161042336065</v>
      </c>
      <c r="Y74" s="80">
        <f t="shared" si="65"/>
        <v>0.30663547322500562</v>
      </c>
      <c r="Z74" s="80">
        <f t="shared" si="66"/>
        <v>0.30164906971558381</v>
      </c>
      <c r="AA74" s="80"/>
      <c r="AM74" s="2"/>
    </row>
    <row r="75" spans="2:39" s="4" customFormat="1" ht="15" customHeight="1" x14ac:dyDescent="0.45">
      <c r="B75" s="45">
        <f t="shared" si="75"/>
        <v>-0.79282804417539898</v>
      </c>
      <c r="C75" s="13">
        <f t="shared" si="76"/>
        <v>50</v>
      </c>
      <c r="D75" s="13">
        <v>5</v>
      </c>
      <c r="E75" s="46">
        <f t="shared" si="77"/>
        <v>0.83000406711384256</v>
      </c>
      <c r="F75" s="46">
        <f t="shared" si="67"/>
        <v>0.95465642535754569</v>
      </c>
      <c r="G75" s="47">
        <f t="shared" si="68"/>
        <v>4.534357464245431E-2</v>
      </c>
      <c r="H75" s="42">
        <f t="shared" si="78"/>
        <v>4.0559319571424197</v>
      </c>
      <c r="I75" s="43">
        <f t="shared" si="69"/>
        <v>21.519463600422593</v>
      </c>
      <c r="J75" s="49">
        <f t="shared" si="70"/>
        <v>25.926937533272358</v>
      </c>
      <c r="L75" s="45">
        <f t="shared" si="79"/>
        <v>-1.2537630021835759</v>
      </c>
      <c r="M75" s="13">
        <f t="shared" si="80"/>
        <v>50</v>
      </c>
      <c r="N75" s="13">
        <v>5</v>
      </c>
      <c r="O75" s="46">
        <f t="shared" si="81"/>
        <v>0.92466773958885207</v>
      </c>
      <c r="P75" s="46">
        <f t="shared" si="71"/>
        <v>0.97554741157016978</v>
      </c>
      <c r="Q75" s="47">
        <f t="shared" si="72"/>
        <v>2.4452588429830224E-2</v>
      </c>
      <c r="R75" s="42">
        <f t="shared" si="82"/>
        <v>4.5668123987679916</v>
      </c>
      <c r="S75" s="43">
        <f t="shared" si="73"/>
        <v>28.089297745774601</v>
      </c>
      <c r="T75" s="49">
        <f t="shared" si="74"/>
        <v>30.377720064359917</v>
      </c>
      <c r="U75" s="81">
        <v>85</v>
      </c>
      <c r="V75" s="80">
        <f t="shared" ref="V75:V77" si="83">Q52</f>
        <v>0.49729092544006015</v>
      </c>
      <c r="W75" s="80">
        <f t="shared" ref="W75:W77" si="84">Q82</f>
        <v>0.49020852962315598</v>
      </c>
      <c r="X75" s="80">
        <f t="shared" ref="X75:X77" si="85">Q112</f>
        <v>0.48302884269421065</v>
      </c>
      <c r="Y75" s="80">
        <f t="shared" ref="Y75:Y77" si="86">Q142</f>
        <v>0.47575379776671045</v>
      </c>
      <c r="Z75" s="80">
        <f t="shared" ref="Z75:Z77" si="87">Q172</f>
        <v>0.46838560981462185</v>
      </c>
      <c r="AA75" s="80"/>
      <c r="AM75" s="2"/>
    </row>
    <row r="76" spans="2:39" s="4" customFormat="1" ht="15" customHeight="1" x14ac:dyDescent="0.45">
      <c r="B76" s="45">
        <f t="shared" si="75"/>
        <v>-0.66963149942145195</v>
      </c>
      <c r="C76" s="13">
        <f t="shared" si="76"/>
        <v>55</v>
      </c>
      <c r="D76" s="13">
        <v>5</v>
      </c>
      <c r="E76" s="46">
        <f t="shared" si="77"/>
        <v>0.7923687157431254</v>
      </c>
      <c r="F76" s="46">
        <f t="shared" si="67"/>
        <v>0.93689255986061881</v>
      </c>
      <c r="G76" s="47">
        <f t="shared" si="68"/>
        <v>6.3107440139381188E-2</v>
      </c>
      <c r="H76" s="42">
        <f t="shared" si="78"/>
        <v>3.8368326754729329</v>
      </c>
      <c r="I76" s="43">
        <f t="shared" si="69"/>
        <v>17.463531643280174</v>
      </c>
      <c r="J76" s="49">
        <f t="shared" si="70"/>
        <v>22.039653126514402</v>
      </c>
      <c r="L76" s="45">
        <f t="shared" si="79"/>
        <v>-1.1101472616683932</v>
      </c>
      <c r="M76" s="13">
        <f t="shared" si="80"/>
        <v>55</v>
      </c>
      <c r="N76" s="13">
        <v>5</v>
      </c>
      <c r="O76" s="46">
        <f t="shared" si="81"/>
        <v>0.90205721991834442</v>
      </c>
      <c r="P76" s="46">
        <f t="shared" si="71"/>
        <v>0.96466300127621984</v>
      </c>
      <c r="Q76" s="47">
        <f t="shared" si="72"/>
        <v>3.5336998723780155E-2</v>
      </c>
      <c r="R76" s="42">
        <f t="shared" si="82"/>
        <v>4.4305961125191446</v>
      </c>
      <c r="S76" s="43">
        <f t="shared" si="73"/>
        <v>23.522485347006608</v>
      </c>
      <c r="T76" s="49">
        <f t="shared" si="74"/>
        <v>26.076489193375004</v>
      </c>
      <c r="U76" s="81">
        <v>90</v>
      </c>
      <c r="V76" s="80">
        <f t="shared" si="83"/>
        <v>0.72549376656432663</v>
      </c>
      <c r="W76" s="80">
        <f t="shared" si="84"/>
        <v>0.71690983316236534</v>
      </c>
      <c r="X76" s="80">
        <f t="shared" si="85"/>
        <v>0.70803974512622303</v>
      </c>
      <c r="Y76" s="80">
        <f t="shared" si="86"/>
        <v>0.698875807593484</v>
      </c>
      <c r="Z76" s="80">
        <f t="shared" si="87"/>
        <v>0.68941054044639927</v>
      </c>
      <c r="AA76" s="80"/>
      <c r="AM76" s="2"/>
    </row>
    <row r="77" spans="2:39" s="4" customFormat="1" ht="15" customHeight="1" x14ac:dyDescent="0.45">
      <c r="B77" s="45">
        <f t="shared" si="75"/>
        <v>-0.52914690305893486</v>
      </c>
      <c r="C77" s="13">
        <f t="shared" si="76"/>
        <v>60</v>
      </c>
      <c r="D77" s="13">
        <v>5</v>
      </c>
      <c r="E77" s="46">
        <f t="shared" si="77"/>
        <v>0.74236435444604776</v>
      </c>
      <c r="F77" s="46">
        <f t="shared" si="67"/>
        <v>0.91153712212914695</v>
      </c>
      <c r="G77" s="47">
        <f t="shared" si="68"/>
        <v>8.8462877870853052E-2</v>
      </c>
      <c r="H77" s="42">
        <f t="shared" si="78"/>
        <v>3.5476425541726506</v>
      </c>
      <c r="I77" s="43">
        <f t="shared" si="69"/>
        <v>13.626698967807242</v>
      </c>
      <c r="J77" s="49">
        <f t="shared" si="70"/>
        <v>18.355809901427019</v>
      </c>
      <c r="L77" s="45">
        <f t="shared" si="79"/>
        <v>-0.95128102796305503</v>
      </c>
      <c r="M77" s="13">
        <f t="shared" si="80"/>
        <v>60</v>
      </c>
      <c r="N77" s="13">
        <v>5</v>
      </c>
      <c r="O77" s="46">
        <f t="shared" si="81"/>
        <v>0.87018122508931317</v>
      </c>
      <c r="P77" s="46">
        <f t="shared" si="71"/>
        <v>0.94663154024150531</v>
      </c>
      <c r="Q77" s="47">
        <f t="shared" si="72"/>
        <v>5.3368459758494691E-2</v>
      </c>
      <c r="R77" s="42">
        <f t="shared" si="82"/>
        <v>4.2348055462121241</v>
      </c>
      <c r="S77" s="43">
        <f t="shared" si="73"/>
        <v>19.091889234487464</v>
      </c>
      <c r="T77" s="49">
        <f t="shared" si="74"/>
        <v>21.940130037312539</v>
      </c>
      <c r="U77" s="4">
        <v>95</v>
      </c>
      <c r="V77" s="80">
        <f t="shared" si="83"/>
        <v>1</v>
      </c>
      <c r="W77" s="80">
        <f t="shared" si="84"/>
        <v>1</v>
      </c>
      <c r="X77" s="80">
        <f t="shared" si="85"/>
        <v>1</v>
      </c>
      <c r="Y77" s="80">
        <f t="shared" si="86"/>
        <v>1</v>
      </c>
      <c r="Z77" s="80">
        <f t="shared" si="87"/>
        <v>1</v>
      </c>
      <c r="AM77" s="2"/>
    </row>
    <row r="78" spans="2:39" s="4" customFormat="1" ht="15" customHeight="1" x14ac:dyDescent="0.45">
      <c r="B78" s="45">
        <f t="shared" si="75"/>
        <v>-0.36930692079644334</v>
      </c>
      <c r="C78" s="13">
        <f t="shared" si="76"/>
        <v>65</v>
      </c>
      <c r="D78" s="13">
        <v>5</v>
      </c>
      <c r="E78" s="46">
        <f t="shared" si="77"/>
        <v>0.67669266722301236</v>
      </c>
      <c r="F78" s="46">
        <f t="shared" si="67"/>
        <v>0.87156965607416992</v>
      </c>
      <c r="G78" s="47">
        <f t="shared" si="68"/>
        <v>0.12843034392583008</v>
      </c>
      <c r="H78" s="42">
        <f t="shared" si="78"/>
        <v>3.166193656156215</v>
      </c>
      <c r="I78" s="43">
        <f t="shared" si="69"/>
        <v>10.079056413634591</v>
      </c>
      <c r="J78" s="49">
        <f t="shared" si="70"/>
        <v>14.894584945033717</v>
      </c>
      <c r="L78" s="45">
        <f t="shared" si="79"/>
        <v>-0.7709508052028986</v>
      </c>
      <c r="M78" s="13">
        <f t="shared" si="80"/>
        <v>65</v>
      </c>
      <c r="N78" s="13">
        <v>5</v>
      </c>
      <c r="O78" s="46">
        <f t="shared" si="81"/>
        <v>0.82374099339553652</v>
      </c>
      <c r="P78" s="46">
        <f t="shared" si="71"/>
        <v>0.91924844525307781</v>
      </c>
      <c r="Q78" s="47">
        <f t="shared" si="72"/>
        <v>8.0751554746922194E-2</v>
      </c>
      <c r="R78" s="42">
        <f t="shared" si="82"/>
        <v>3.9524090521640232</v>
      </c>
      <c r="S78" s="43">
        <f t="shared" si="73"/>
        <v>14.85708368827534</v>
      </c>
      <c r="T78" s="49">
        <f t="shared" si="74"/>
        <v>18.036110631125773</v>
      </c>
      <c r="AM78" s="2"/>
    </row>
    <row r="79" spans="2:39" s="4" customFormat="1" ht="15" customHeight="1" x14ac:dyDescent="0.45">
      <c r="B79" s="45">
        <f t="shared" si="75"/>
        <v>-0.18153790243886181</v>
      </c>
      <c r="C79" s="13">
        <f t="shared" si="76"/>
        <v>70</v>
      </c>
      <c r="D79" s="13">
        <v>5</v>
      </c>
      <c r="E79" s="46">
        <f t="shared" si="77"/>
        <v>0.58978479523947358</v>
      </c>
      <c r="F79" s="46">
        <f t="shared" si="67"/>
        <v>0.80708162024332009</v>
      </c>
      <c r="G79" s="47">
        <f t="shared" si="68"/>
        <v>0.19291837975667991</v>
      </c>
      <c r="H79" s="42">
        <f t="shared" si="78"/>
        <v>2.6644731584405568</v>
      </c>
      <c r="I79" s="43">
        <f t="shared" si="69"/>
        <v>6.9128627574783765</v>
      </c>
      <c r="J79" s="49">
        <f t="shared" si="70"/>
        <v>11.720991814771198</v>
      </c>
      <c r="L79" s="45">
        <f t="shared" si="79"/>
        <v>-0.56875622049610908</v>
      </c>
      <c r="M79" s="13">
        <f t="shared" si="80"/>
        <v>70</v>
      </c>
      <c r="N79" s="13">
        <v>5</v>
      </c>
      <c r="O79" s="46">
        <f t="shared" si="81"/>
        <v>0.75722262747007274</v>
      </c>
      <c r="P79" s="46">
        <f t="shared" si="71"/>
        <v>0.87332534109096083</v>
      </c>
      <c r="Q79" s="47">
        <f t="shared" si="72"/>
        <v>0.12667465890903917</v>
      </c>
      <c r="R79" s="42">
        <f t="shared" si="82"/>
        <v>3.546310842217919</v>
      </c>
      <c r="S79" s="43">
        <f t="shared" si="73"/>
        <v>10.904674636111316</v>
      </c>
      <c r="T79" s="49">
        <f t="shared" si="74"/>
        <v>14.400883228416593</v>
      </c>
      <c r="AM79" s="2"/>
    </row>
    <row r="80" spans="2:39" s="4" customFormat="1" ht="15" customHeight="1" x14ac:dyDescent="0.45">
      <c r="B80" s="45">
        <f t="shared" si="75"/>
        <v>4.8027958138442468E-2</v>
      </c>
      <c r="C80" s="13">
        <f t="shared" si="76"/>
        <v>75</v>
      </c>
      <c r="D80" s="13">
        <v>5</v>
      </c>
      <c r="E80" s="46">
        <f t="shared" si="77"/>
        <v>0.47600446813674913</v>
      </c>
      <c r="F80" s="46">
        <f t="shared" si="67"/>
        <v>0.71805815561270525</v>
      </c>
      <c r="G80" s="47">
        <f t="shared" si="68"/>
        <v>0.28194184438729475</v>
      </c>
      <c r="H80" s="42">
        <f t="shared" si="78"/>
        <v>2.0445083964760746</v>
      </c>
      <c r="I80" s="43">
        <f t="shared" si="69"/>
        <v>4.2483895990378198</v>
      </c>
      <c r="J80" s="49">
        <f t="shared" si="70"/>
        <v>8.925104454728185</v>
      </c>
      <c r="L80" s="45">
        <f t="shared" si="79"/>
        <v>-0.33455023339766021</v>
      </c>
      <c r="M80" s="13">
        <f t="shared" si="80"/>
        <v>75</v>
      </c>
      <c r="N80" s="13">
        <v>5</v>
      </c>
      <c r="O80" s="46">
        <f t="shared" si="81"/>
        <v>0.66130170941709487</v>
      </c>
      <c r="P80" s="46">
        <f t="shared" si="71"/>
        <v>0.80347764431976354</v>
      </c>
      <c r="Q80" s="47">
        <f t="shared" si="72"/>
        <v>0.19652235568023646</v>
      </c>
      <c r="R80" s="42">
        <f t="shared" si="82"/>
        <v>2.9816071227104373</v>
      </c>
      <c r="S80" s="43">
        <f t="shared" si="73"/>
        <v>7.3583637938933979</v>
      </c>
      <c r="T80" s="49">
        <f t="shared" si="74"/>
        <v>11.127090235982356</v>
      </c>
      <c r="AM80" s="2"/>
    </row>
    <row r="81" spans="2:39" s="4" customFormat="1" ht="15" customHeight="1" x14ac:dyDescent="0.45">
      <c r="B81" s="45">
        <f t="shared" si="75"/>
        <v>0.32764399887283091</v>
      </c>
      <c r="C81" s="13">
        <f t="shared" si="76"/>
        <v>80</v>
      </c>
      <c r="D81" s="13">
        <v>5</v>
      </c>
      <c r="E81" s="46">
        <f t="shared" si="77"/>
        <v>0.34179889045368078</v>
      </c>
      <c r="F81" s="46">
        <f>E82/E81</f>
        <v>0.57446192374566463</v>
      </c>
      <c r="G81" s="47">
        <f t="shared" si="68"/>
        <v>0.42553807625433537</v>
      </c>
      <c r="H81" s="42">
        <f t="shared" si="78"/>
        <v>1.3453733464945898</v>
      </c>
      <c r="I81" s="43">
        <f t="shared" si="69"/>
        <v>2.2038812025617456</v>
      </c>
      <c r="J81" s="49">
        <f t="shared" si="70"/>
        <v>6.4478886974631848</v>
      </c>
      <c r="L81" s="45">
        <f t="shared" si="79"/>
        <v>-6.2764567727077031E-2</v>
      </c>
      <c r="M81" s="13">
        <f t="shared" si="80"/>
        <v>80</v>
      </c>
      <c r="N81" s="13">
        <v>5</v>
      </c>
      <c r="O81" s="46">
        <f t="shared" si="81"/>
        <v>0.53134113966708019</v>
      </c>
      <c r="P81" s="46">
        <f t="shared" si="71"/>
        <v>0.68345520527492565</v>
      </c>
      <c r="Q81" s="47">
        <f t="shared" si="72"/>
        <v>0.31654479472507435</v>
      </c>
      <c r="R81" s="42">
        <f t="shared" si="82"/>
        <v>2.2362225183731437</v>
      </c>
      <c r="S81" s="43">
        <f t="shared" si="73"/>
        <v>4.3767566711829602</v>
      </c>
      <c r="T81" s="49">
        <f t="shared" si="74"/>
        <v>8.2371876454461681</v>
      </c>
      <c r="AM81" s="2"/>
    </row>
    <row r="82" spans="2:39" s="4" customFormat="1" ht="15" customHeight="1" x14ac:dyDescent="0.45">
      <c r="B82" s="45">
        <f t="shared" ref="B82:B84" si="88">(H22*$G$61)+(F22*$G$60)</f>
        <v>0.7046311149917488</v>
      </c>
      <c r="C82" s="13">
        <f t="shared" si="76"/>
        <v>85</v>
      </c>
      <c r="D82" s="13">
        <v>5</v>
      </c>
      <c r="E82" s="46">
        <f t="shared" ref="E82:E84" si="89">1/(EXP(2*B82)+1)</f>
        <v>0.19635044814415514</v>
      </c>
      <c r="F82" s="46">
        <f t="shared" ref="F82:F84" si="90">E83/E82</f>
        <v>0.34406244224770599</v>
      </c>
      <c r="G82" s="47">
        <f t="shared" ref="G82:G84" si="91">1-F82</f>
        <v>0.65593755775229401</v>
      </c>
      <c r="H82" s="42">
        <f t="shared" si="78"/>
        <v>0.6597681571726618</v>
      </c>
      <c r="I82" s="43">
        <f t="shared" si="69"/>
        <v>0.85850785606715563</v>
      </c>
      <c r="J82" s="49">
        <f t="shared" si="70"/>
        <v>4.3723244035422955</v>
      </c>
      <c r="L82" s="45">
        <f t="shared" ref="L82:L84" si="92">(R22*$Q$61)+(P22*$Q$60)</f>
        <v>0.28086369847441073</v>
      </c>
      <c r="M82" s="13">
        <f t="shared" si="80"/>
        <v>85</v>
      </c>
      <c r="N82" s="13">
        <v>5</v>
      </c>
      <c r="O82" s="46">
        <f t="shared" ref="O82:O84" si="93">1/(EXP(2*L82)+1)</f>
        <v>0.36314786768217722</v>
      </c>
      <c r="P82" s="46">
        <f t="shared" ref="P82:P84" si="94">O83/O82</f>
        <v>0.50979147037684402</v>
      </c>
      <c r="Q82" s="47">
        <f t="shared" ref="Q82:Q84" si="95">1-P82</f>
        <v>0.49020852962315598</v>
      </c>
      <c r="R82" s="42">
        <f t="shared" si="82"/>
        <v>1.3706938827802249</v>
      </c>
      <c r="S82" s="43">
        <f t="shared" si="73"/>
        <v>2.140534152809817</v>
      </c>
      <c r="T82" s="49">
        <f t="shared" si="74"/>
        <v>5.8943872270873072</v>
      </c>
      <c r="AM82" s="2"/>
    </row>
    <row r="83" spans="2:39" s="4" customFormat="1" ht="15" customHeight="1" x14ac:dyDescent="0.45">
      <c r="B83" s="45">
        <f t="shared" si="88"/>
        <v>1.312419639433301</v>
      </c>
      <c r="C83" s="13">
        <f t="shared" si="76"/>
        <v>90</v>
      </c>
      <c r="D83" s="13">
        <v>5</v>
      </c>
      <c r="E83" s="46">
        <f t="shared" si="89"/>
        <v>6.755681472490957E-2</v>
      </c>
      <c r="F83" s="46">
        <f t="shared" si="90"/>
        <v>7.646797831177693E-2</v>
      </c>
      <c r="G83" s="47">
        <f t="shared" si="91"/>
        <v>0.92353202168822301</v>
      </c>
      <c r="H83" s="42">
        <f>2.5*(E83-E84)+E84*5</f>
        <v>0.18180686942026672</v>
      </c>
      <c r="I83" s="43">
        <f>SUM(H83,I84)</f>
        <v>0.19873969889449386</v>
      </c>
      <c r="J83" s="49">
        <f t="shared" si="70"/>
        <v>2.9418157102841396</v>
      </c>
      <c r="L83" s="45">
        <f t="shared" si="92"/>
        <v>0.74098619776885943</v>
      </c>
      <c r="M83" s="13">
        <f t="shared" si="80"/>
        <v>90</v>
      </c>
      <c r="N83" s="13">
        <v>5</v>
      </c>
      <c r="O83" s="46">
        <f t="shared" si="93"/>
        <v>0.18512968542991273</v>
      </c>
      <c r="P83" s="46">
        <f t="shared" si="94"/>
        <v>0.2830901668376346</v>
      </c>
      <c r="Q83" s="47">
        <f t="shared" si="95"/>
        <v>0.71690983316236534</v>
      </c>
      <c r="R83" s="42">
        <f t="shared" si="82"/>
        <v>0.59384519741216391</v>
      </c>
      <c r="S83" s="43">
        <f>SUM(R83,S84)</f>
        <v>0.76984027002959221</v>
      </c>
      <c r="T83" s="49">
        <f t="shared" si="74"/>
        <v>4.1583837202653378</v>
      </c>
      <c r="AM83" s="2"/>
    </row>
    <row r="84" spans="2:39" s="4" customFormat="1" ht="15" customHeight="1" x14ac:dyDescent="0.45">
      <c r="B84" s="45">
        <f t="shared" si="88"/>
        <v>2.6302451114189047</v>
      </c>
      <c r="C84" s="13">
        <f t="shared" si="76"/>
        <v>95</v>
      </c>
      <c r="D84" s="13" t="s">
        <v>29</v>
      </c>
      <c r="E84" s="46">
        <f t="shared" si="89"/>
        <v>5.165933043197117E-3</v>
      </c>
      <c r="F84" s="46">
        <f t="shared" si="90"/>
        <v>0</v>
      </c>
      <c r="G84" s="47">
        <f t="shared" si="91"/>
        <v>1</v>
      </c>
      <c r="H84" s="48">
        <f>(3.269+1.701*E84)*E84</f>
        <v>1.6932829474227137E-2</v>
      </c>
      <c r="I84" s="43">
        <f>H84</f>
        <v>1.6932829474227137E-2</v>
      </c>
      <c r="J84" s="49">
        <f t="shared" si="70"/>
        <v>3.2777872521064784</v>
      </c>
      <c r="L84" s="45">
        <f t="shared" si="92"/>
        <v>1.4474284270520885</v>
      </c>
      <c r="M84" s="13">
        <f t="shared" si="80"/>
        <v>95</v>
      </c>
      <c r="N84" s="13" t="s">
        <v>29</v>
      </c>
      <c r="O84" s="46">
        <f t="shared" si="93"/>
        <v>5.2408393534952809E-2</v>
      </c>
      <c r="P84" s="46">
        <f t="shared" si="94"/>
        <v>0</v>
      </c>
      <c r="Q84" s="47">
        <f t="shared" si="95"/>
        <v>1</v>
      </c>
      <c r="R84" s="48">
        <f t="shared" ref="R84" si="96">(3.269+1.701*O84)*O84</f>
        <v>0.17599507261742828</v>
      </c>
      <c r="S84" s="43">
        <f>R84</f>
        <v>0.17599507261742828</v>
      </c>
      <c r="T84" s="49">
        <f t="shared" si="74"/>
        <v>3.3581466774029547</v>
      </c>
      <c r="AM84" s="2"/>
    </row>
    <row r="85" spans="2:39" s="4" customFormat="1" ht="15" customHeight="1" thickBot="1" x14ac:dyDescent="0.5">
      <c r="B85" s="5"/>
      <c r="C85" s="5"/>
      <c r="D85" s="5"/>
      <c r="E85" s="5"/>
      <c r="F85" s="5"/>
      <c r="G85" s="5"/>
      <c r="H85" s="5"/>
      <c r="I85" s="5"/>
      <c r="J85" s="5"/>
      <c r="K85" s="5"/>
      <c r="AM85" s="2"/>
    </row>
    <row r="86" spans="2:39" s="4" customFormat="1" ht="15" customHeight="1" x14ac:dyDescent="0.45">
      <c r="C86" s="5"/>
      <c r="D86" s="5"/>
      <c r="F86" s="22" t="s">
        <v>5</v>
      </c>
      <c r="G86" s="23">
        <f>G56</f>
        <v>2005</v>
      </c>
      <c r="H86" s="24"/>
      <c r="I86" s="5"/>
      <c r="J86" s="5"/>
      <c r="K86" s="5"/>
      <c r="P86" s="22" t="s">
        <v>5</v>
      </c>
      <c r="Q86" s="23">
        <f>Q56</f>
        <v>2000</v>
      </c>
      <c r="R86" s="24"/>
      <c r="AM86" s="2"/>
    </row>
    <row r="87" spans="2:39" s="4" customFormat="1" ht="15" customHeight="1" x14ac:dyDescent="0.45">
      <c r="C87" s="5"/>
      <c r="D87" s="5"/>
      <c r="F87" s="25" t="s">
        <v>6</v>
      </c>
      <c r="G87" s="26" t="s">
        <v>13</v>
      </c>
      <c r="H87" s="27">
        <v>2017.5</v>
      </c>
      <c r="I87" s="5"/>
      <c r="J87" s="55"/>
      <c r="K87" s="55"/>
      <c r="L87" s="55"/>
      <c r="M87" s="28"/>
      <c r="N87" s="28"/>
      <c r="P87" s="25" t="s">
        <v>6</v>
      </c>
      <c r="Q87" s="26" t="s">
        <v>13</v>
      </c>
      <c r="R87" s="27">
        <v>2017.5</v>
      </c>
      <c r="AM87" s="2"/>
    </row>
    <row r="88" spans="2:39" s="4" customFormat="1" ht="15" customHeight="1" x14ac:dyDescent="0.45">
      <c r="C88" s="5"/>
      <c r="D88" s="5"/>
      <c r="F88" s="25" t="s">
        <v>7</v>
      </c>
      <c r="G88" s="29">
        <f>G58</f>
        <v>2050</v>
      </c>
      <c r="H88" s="30"/>
      <c r="I88" s="5"/>
      <c r="J88" s="55"/>
      <c r="K88" s="55"/>
      <c r="L88" s="55"/>
      <c r="M88" s="28"/>
      <c r="N88" s="28"/>
      <c r="P88" s="25" t="s">
        <v>7</v>
      </c>
      <c r="Q88" s="29">
        <f>Q58</f>
        <v>2050</v>
      </c>
      <c r="R88" s="30"/>
      <c r="AM88" s="2"/>
    </row>
    <row r="89" spans="2:39" s="4" customFormat="1" ht="15" customHeight="1" x14ac:dyDescent="0.45">
      <c r="C89" s="5"/>
      <c r="D89" s="5"/>
      <c r="F89" s="25"/>
      <c r="G89" s="26"/>
      <c r="H89" s="30"/>
      <c r="I89" s="5"/>
      <c r="J89" s="55"/>
      <c r="K89" s="55"/>
      <c r="L89" s="55"/>
      <c r="M89" s="28"/>
      <c r="N89" s="28"/>
      <c r="P89" s="25"/>
      <c r="Q89" s="26"/>
      <c r="R89" s="30"/>
      <c r="AM89" s="2"/>
    </row>
    <row r="90" spans="2:39" s="4" customFormat="1" ht="15" customHeight="1" x14ac:dyDescent="0.45">
      <c r="C90" s="5"/>
      <c r="D90" s="5"/>
      <c r="F90" s="25" t="s">
        <v>8</v>
      </c>
      <c r="G90" s="31">
        <f>(G88-H87)/(G88-G86)</f>
        <v>0.72222222222222221</v>
      </c>
      <c r="H90" s="30"/>
      <c r="I90" s="5"/>
      <c r="J90" s="55"/>
      <c r="K90" s="55"/>
      <c r="L90" s="55"/>
      <c r="M90" s="28"/>
      <c r="N90" s="28"/>
      <c r="P90" s="25" t="s">
        <v>8</v>
      </c>
      <c r="Q90" s="31">
        <f>(Q88-R87)/(Q88-Q86)</f>
        <v>0.65</v>
      </c>
      <c r="R90" s="30"/>
      <c r="AM90" s="2"/>
    </row>
    <row r="91" spans="2:39" s="4" customFormat="1" ht="15" customHeight="1" thickBot="1" x14ac:dyDescent="0.5">
      <c r="C91" s="5"/>
      <c r="D91" s="5"/>
      <c r="F91" s="32" t="s">
        <v>9</v>
      </c>
      <c r="G91" s="33">
        <f>1-G90</f>
        <v>0.27777777777777779</v>
      </c>
      <c r="H91" s="34"/>
      <c r="I91" s="5"/>
      <c r="J91" s="5"/>
      <c r="K91" s="5"/>
      <c r="P91" s="32" t="s">
        <v>9</v>
      </c>
      <c r="Q91" s="33">
        <f>1-Q90</f>
        <v>0.35</v>
      </c>
      <c r="R91" s="34"/>
      <c r="AM91" s="2"/>
    </row>
    <row r="92" spans="2:39" s="4" customFormat="1" ht="15" customHeight="1" x14ac:dyDescent="0.45">
      <c r="B92" s="5"/>
      <c r="C92" s="5"/>
      <c r="D92" s="5"/>
      <c r="E92" s="5"/>
      <c r="F92" s="5"/>
      <c r="G92" s="5"/>
      <c r="H92" s="5"/>
      <c r="I92" s="5"/>
      <c r="J92" s="5"/>
      <c r="K92" s="5"/>
      <c r="AM92" s="2"/>
    </row>
    <row r="93" spans="2:39" s="4" customFormat="1" ht="15" customHeight="1" x14ac:dyDescent="0.45">
      <c r="B93" s="56" t="s">
        <v>21</v>
      </c>
      <c r="C93" s="91" t="s">
        <v>2</v>
      </c>
      <c r="D93" s="92"/>
      <c r="E93" s="92"/>
      <c r="F93" s="92"/>
      <c r="G93" s="92"/>
      <c r="H93" s="92"/>
      <c r="I93" s="92"/>
      <c r="J93" s="93"/>
      <c r="K93" s="6"/>
      <c r="L93" s="35" t="s">
        <v>21</v>
      </c>
      <c r="M93" s="94" t="s">
        <v>3</v>
      </c>
      <c r="N93" s="95"/>
      <c r="O93" s="95"/>
      <c r="P93" s="95"/>
      <c r="Q93" s="95"/>
      <c r="R93" s="95"/>
      <c r="S93" s="95"/>
      <c r="T93" s="96"/>
      <c r="AM93" s="2"/>
    </row>
    <row r="94" spans="2:39" s="4" customFormat="1" ht="15" customHeight="1" x14ac:dyDescent="0.45">
      <c r="B94" s="57">
        <f>H87</f>
        <v>2017.5</v>
      </c>
      <c r="C94" s="58" t="s">
        <v>22</v>
      </c>
      <c r="D94" s="58" t="s">
        <v>23</v>
      </c>
      <c r="E94" s="58" t="s">
        <v>4</v>
      </c>
      <c r="F94" s="58" t="s">
        <v>24</v>
      </c>
      <c r="G94" s="58" t="s">
        <v>25</v>
      </c>
      <c r="H94" s="59" t="s">
        <v>26</v>
      </c>
      <c r="I94" s="59" t="s">
        <v>18</v>
      </c>
      <c r="J94" s="60" t="s">
        <v>19</v>
      </c>
      <c r="K94" s="5"/>
      <c r="L94" s="37">
        <f>H87</f>
        <v>2017.5</v>
      </c>
      <c r="M94" s="38" t="s">
        <v>22</v>
      </c>
      <c r="N94" s="38" t="s">
        <v>23</v>
      </c>
      <c r="O94" s="38" t="s">
        <v>4</v>
      </c>
      <c r="P94" s="38" t="s">
        <v>24</v>
      </c>
      <c r="Q94" s="38" t="s">
        <v>25</v>
      </c>
      <c r="R94" s="39" t="s">
        <v>26</v>
      </c>
      <c r="S94" s="39" t="s">
        <v>18</v>
      </c>
      <c r="T94" s="40" t="s">
        <v>19</v>
      </c>
      <c r="AM94" s="2"/>
    </row>
    <row r="95" spans="2:39" s="4" customFormat="1" ht="15" customHeight="1" x14ac:dyDescent="0.45">
      <c r="B95" s="13" t="s">
        <v>20</v>
      </c>
      <c r="C95" s="13">
        <f>C5</f>
        <v>0</v>
      </c>
      <c r="D95" s="13">
        <v>5</v>
      </c>
      <c r="E95" s="16">
        <v>1</v>
      </c>
      <c r="F95" s="16">
        <f t="shared" ref="F95:F111" si="97">E96/E95</f>
        <v>0.96772627289618707</v>
      </c>
      <c r="G95" s="41">
        <f t="shared" ref="G95:G111" si="98">1-F95</f>
        <v>3.2273727103812933E-2</v>
      </c>
      <c r="H95" s="42">
        <f>2.5*(E95-E96)+E96*5</f>
        <v>4.9193156822404678</v>
      </c>
      <c r="I95" s="43">
        <f t="shared" ref="I95:I112" si="99">SUM(H95,I96)</f>
        <v>68.233356324022736</v>
      </c>
      <c r="J95" s="44">
        <f t="shared" ref="J95:J114" si="100">I95/E95</f>
        <v>68.233356324022736</v>
      </c>
      <c r="L95" s="13" t="s">
        <v>20</v>
      </c>
      <c r="M95" s="13">
        <f>C5</f>
        <v>0</v>
      </c>
      <c r="N95" s="13">
        <v>5</v>
      </c>
      <c r="O95" s="16">
        <v>1</v>
      </c>
      <c r="P95" s="16">
        <f t="shared" ref="P95:P111" si="101">O96/O95</f>
        <v>0.9758072880637102</v>
      </c>
      <c r="Q95" s="41">
        <f t="shared" ref="Q95:Q111" si="102">1-P95</f>
        <v>2.4192711936289801E-2</v>
      </c>
      <c r="R95" s="42">
        <f>2.5*(O95-O96)+O96*5</f>
        <v>4.9395182201592753</v>
      </c>
      <c r="S95" s="43">
        <f t="shared" ref="S95:S112" si="103">SUM(R95,S96)</f>
        <v>76.554875248722468</v>
      </c>
      <c r="T95" s="44">
        <f t="shared" ref="T95:T114" si="104">S95/O95</f>
        <v>76.554875248722468</v>
      </c>
      <c r="AM95" s="2"/>
    </row>
    <row r="96" spans="2:39" s="4" customFormat="1" ht="15" customHeight="1" x14ac:dyDescent="0.45">
      <c r="B96" s="45">
        <f t="shared" ref="B96:B111" si="105">(H6*$G$91)+(F6*$G$90)</f>
        <v>-1.7003478872377751</v>
      </c>
      <c r="C96" s="13">
        <f t="shared" ref="C96:C114" si="106">C6</f>
        <v>5</v>
      </c>
      <c r="D96" s="13">
        <v>5</v>
      </c>
      <c r="E96" s="46">
        <f t="shared" ref="E96:E109" si="107">1/(EXP(2*B96)+1)</f>
        <v>0.96772627289618707</v>
      </c>
      <c r="F96" s="46">
        <f t="shared" si="97"/>
        <v>0.99772469450109824</v>
      </c>
      <c r="G96" s="47">
        <f t="shared" si="98"/>
        <v>2.2753054989017585E-3</v>
      </c>
      <c r="H96" s="42">
        <f t="shared" ref="H96:H113" si="108">2.5*(E96-E97)+E97*5</f>
        <v>4.8331266822055543</v>
      </c>
      <c r="I96" s="43">
        <f t="shared" si="99"/>
        <v>63.314040641782263</v>
      </c>
      <c r="J96" s="49">
        <f t="shared" si="100"/>
        <v>65.425567554653213</v>
      </c>
      <c r="L96" s="45">
        <f t="shared" ref="L96:L111" si="109">(R6*$Q$91)+(P6*$Q$90)</f>
        <v>-1.8486068440076051</v>
      </c>
      <c r="M96" s="13">
        <f t="shared" ref="M96:M114" si="110">C6</f>
        <v>5</v>
      </c>
      <c r="N96" s="13">
        <v>5</v>
      </c>
      <c r="O96" s="46">
        <f t="shared" ref="O96:O111" si="111">1/(EXP(2*L96)+1)</f>
        <v>0.9758072880637102</v>
      </c>
      <c r="P96" s="46">
        <f t="shared" si="101"/>
        <v>0.99829716528560564</v>
      </c>
      <c r="Q96" s="47">
        <f t="shared" si="102"/>
        <v>1.7028347143943634E-3</v>
      </c>
      <c r="R96" s="42">
        <f t="shared" ref="R96:R113" si="112">2.5*(O96-O97)+O97*5</f>
        <v>4.874882344006866</v>
      </c>
      <c r="S96" s="43">
        <f t="shared" si="103"/>
        <v>71.615357028563196</v>
      </c>
      <c r="T96" s="49">
        <f t="shared" si="104"/>
        <v>73.390881483032587</v>
      </c>
      <c r="AM96" s="2"/>
    </row>
    <row r="97" spans="2:39" s="4" customFormat="1" ht="15" customHeight="1" x14ac:dyDescent="0.45">
      <c r="B97" s="45">
        <f t="shared" si="105"/>
        <v>-1.6662097727828775</v>
      </c>
      <c r="C97" s="13">
        <f t="shared" si="106"/>
        <v>10</v>
      </c>
      <c r="D97" s="13">
        <v>5</v>
      </c>
      <c r="E97" s="46">
        <f t="shared" si="107"/>
        <v>0.96552439998603468</v>
      </c>
      <c r="F97" s="46">
        <f t="shared" si="97"/>
        <v>0.99712736569291338</v>
      </c>
      <c r="G97" s="47">
        <f t="shared" si="98"/>
        <v>2.8726343070866189E-3</v>
      </c>
      <c r="H97" s="42">
        <f t="shared" si="108"/>
        <v>4.8206880036408508</v>
      </c>
      <c r="I97" s="43">
        <f t="shared" si="99"/>
        <v>58.480913959576711</v>
      </c>
      <c r="J97" s="49">
        <f t="shared" si="100"/>
        <v>60.569068954054998</v>
      </c>
      <c r="L97" s="45">
        <f t="shared" si="109"/>
        <v>-1.8145409734104492</v>
      </c>
      <c r="M97" s="13">
        <f t="shared" si="110"/>
        <v>10</v>
      </c>
      <c r="N97" s="13">
        <v>5</v>
      </c>
      <c r="O97" s="46">
        <f t="shared" si="111"/>
        <v>0.97414564953903626</v>
      </c>
      <c r="P97" s="46">
        <f t="shared" si="101"/>
        <v>0.99831962563254917</v>
      </c>
      <c r="Q97" s="47">
        <f t="shared" si="102"/>
        <v>1.680374367450832E-3</v>
      </c>
      <c r="R97" s="42">
        <f t="shared" si="112"/>
        <v>4.8666359242460588</v>
      </c>
      <c r="S97" s="43">
        <f t="shared" si="103"/>
        <v>66.740474684556332</v>
      </c>
      <c r="T97" s="49">
        <f t="shared" si="104"/>
        <v>68.511802846050571</v>
      </c>
      <c r="AM97" s="2"/>
    </row>
    <row r="98" spans="2:39" s="4" customFormat="1" ht="15" customHeight="1" x14ac:dyDescent="0.45">
      <c r="B98" s="45">
        <f t="shared" si="105"/>
        <v>-1.6260820882810634</v>
      </c>
      <c r="C98" s="13">
        <f t="shared" si="106"/>
        <v>15</v>
      </c>
      <c r="D98" s="13">
        <v>5</v>
      </c>
      <c r="E98" s="46">
        <f t="shared" si="107"/>
        <v>0.96275080147030556</v>
      </c>
      <c r="F98" s="46">
        <f t="shared" si="97"/>
        <v>0.98799978646447684</v>
      </c>
      <c r="G98" s="47">
        <f t="shared" si="98"/>
        <v>1.2000213535523163E-2</v>
      </c>
      <c r="H98" s="42">
        <f t="shared" si="108"/>
        <v>4.7848709693536788</v>
      </c>
      <c r="I98" s="43">
        <f t="shared" si="99"/>
        <v>53.660225955935857</v>
      </c>
      <c r="J98" s="49">
        <f t="shared" si="100"/>
        <v>55.736360721784266</v>
      </c>
      <c r="L98" s="45">
        <f t="shared" si="109"/>
        <v>-1.783005092257762</v>
      </c>
      <c r="M98" s="13">
        <f t="shared" si="110"/>
        <v>15</v>
      </c>
      <c r="N98" s="13">
        <v>5</v>
      </c>
      <c r="O98" s="46">
        <f t="shared" si="111"/>
        <v>0.97250872015938716</v>
      </c>
      <c r="P98" s="46">
        <f t="shared" si="101"/>
        <v>0.99724871153555184</v>
      </c>
      <c r="Q98" s="47">
        <f t="shared" si="102"/>
        <v>2.751288464448165E-3</v>
      </c>
      <c r="R98" s="42">
        <f t="shared" si="112"/>
        <v>4.8558544707385618</v>
      </c>
      <c r="S98" s="43">
        <f t="shared" si="103"/>
        <v>61.873838760310271</v>
      </c>
      <c r="T98" s="49">
        <f t="shared" si="104"/>
        <v>63.622914095998638</v>
      </c>
      <c r="AM98" s="2"/>
    </row>
    <row r="99" spans="2:39" s="4" customFormat="1" ht="15" customHeight="1" x14ac:dyDescent="0.45">
      <c r="B99" s="45">
        <f t="shared" si="105"/>
        <v>-1.4849710172595745</v>
      </c>
      <c r="C99" s="13">
        <f t="shared" si="106"/>
        <v>20</v>
      </c>
      <c r="D99" s="13">
        <v>5</v>
      </c>
      <c r="E99" s="46">
        <f t="shared" si="107"/>
        <v>0.9511975862711658</v>
      </c>
      <c r="F99" s="46">
        <f t="shared" si="97"/>
        <v>0.98338330621470416</v>
      </c>
      <c r="G99" s="47">
        <f t="shared" si="98"/>
        <v>1.6616693785295844E-2</v>
      </c>
      <c r="H99" s="42">
        <f t="shared" si="108"/>
        <v>4.7164735338048773</v>
      </c>
      <c r="I99" s="43">
        <f t="shared" si="99"/>
        <v>48.875354986582181</v>
      </c>
      <c r="J99" s="49">
        <f t="shared" si="100"/>
        <v>51.382967841813759</v>
      </c>
      <c r="L99" s="45">
        <f t="shared" si="109"/>
        <v>-1.735188804456306</v>
      </c>
      <c r="M99" s="13">
        <f t="shared" si="110"/>
        <v>20</v>
      </c>
      <c r="N99" s="13">
        <v>5</v>
      </c>
      <c r="O99" s="46">
        <f t="shared" si="111"/>
        <v>0.96983306813603742</v>
      </c>
      <c r="P99" s="46">
        <f t="shared" si="101"/>
        <v>0.99681545262955029</v>
      </c>
      <c r="Q99" s="47">
        <f t="shared" si="102"/>
        <v>3.1845473704497085E-3</v>
      </c>
      <c r="R99" s="42">
        <f t="shared" si="112"/>
        <v>4.8414441423129171</v>
      </c>
      <c r="S99" s="43">
        <f t="shared" si="103"/>
        <v>57.017984289571707</v>
      </c>
      <c r="T99" s="49">
        <f t="shared" si="104"/>
        <v>58.791544816219712</v>
      </c>
      <c r="AM99" s="2"/>
    </row>
    <row r="100" spans="2:39" s="4" customFormat="1" ht="15" customHeight="1" x14ac:dyDescent="0.45">
      <c r="B100" s="45">
        <f t="shared" si="105"/>
        <v>-1.3363122960755047</v>
      </c>
      <c r="C100" s="13">
        <f t="shared" si="106"/>
        <v>25</v>
      </c>
      <c r="D100" s="13">
        <v>5</v>
      </c>
      <c r="E100" s="46">
        <f t="shared" si="107"/>
        <v>0.93539182725078529</v>
      </c>
      <c r="F100" s="46">
        <f t="shared" si="97"/>
        <v>0.98352942453474601</v>
      </c>
      <c r="G100" s="47">
        <f t="shared" si="98"/>
        <v>1.6470575465253989E-2</v>
      </c>
      <c r="H100" s="42">
        <f t="shared" si="108"/>
        <v>4.6384430320531367</v>
      </c>
      <c r="I100" s="43">
        <f t="shared" si="99"/>
        <v>44.158881452777301</v>
      </c>
      <c r="J100" s="49">
        <f t="shared" si="100"/>
        <v>47.208966516807067</v>
      </c>
      <c r="L100" s="45">
        <f t="shared" si="109"/>
        <v>-1.6848584180526109</v>
      </c>
      <c r="M100" s="13">
        <f t="shared" si="110"/>
        <v>25</v>
      </c>
      <c r="N100" s="13">
        <v>5</v>
      </c>
      <c r="O100" s="46">
        <f t="shared" si="111"/>
        <v>0.96674458878912961</v>
      </c>
      <c r="P100" s="46">
        <f t="shared" si="101"/>
        <v>0.99608528607472868</v>
      </c>
      <c r="Q100" s="47">
        <f t="shared" si="102"/>
        <v>3.9147139252713181E-3</v>
      </c>
      <c r="R100" s="42">
        <f t="shared" si="112"/>
        <v>4.8242616226858646</v>
      </c>
      <c r="S100" s="43">
        <f t="shared" si="103"/>
        <v>52.176540147258791</v>
      </c>
      <c r="T100" s="49">
        <f t="shared" si="104"/>
        <v>53.971380602824098</v>
      </c>
      <c r="AM100" s="2"/>
    </row>
    <row r="101" spans="2:39" s="4" customFormat="1" ht="15" customHeight="1" x14ac:dyDescent="0.45">
      <c r="B101" s="45">
        <f t="shared" si="105"/>
        <v>-1.2210742431542181</v>
      </c>
      <c r="C101" s="13">
        <f t="shared" si="106"/>
        <v>30</v>
      </c>
      <c r="D101" s="13">
        <v>5</v>
      </c>
      <c r="E101" s="46">
        <f t="shared" si="107"/>
        <v>0.91998538557046938</v>
      </c>
      <c r="F101" s="46">
        <f t="shared" si="97"/>
        <v>0.98270194380635734</v>
      </c>
      <c r="G101" s="47">
        <f t="shared" si="98"/>
        <v>1.7298056193642664E-2</v>
      </c>
      <c r="H101" s="42">
        <f t="shared" si="108"/>
        <v>4.5601420306100273</v>
      </c>
      <c r="I101" s="43">
        <f t="shared" si="99"/>
        <v>39.520438420724162</v>
      </c>
      <c r="J101" s="49">
        <f t="shared" si="100"/>
        <v>42.957680676870886</v>
      </c>
      <c r="L101" s="45">
        <f t="shared" si="109"/>
        <v>-1.6290075772347616</v>
      </c>
      <c r="M101" s="13">
        <f t="shared" si="110"/>
        <v>30</v>
      </c>
      <c r="N101" s="13">
        <v>5</v>
      </c>
      <c r="O101" s="46">
        <f t="shared" si="111"/>
        <v>0.96296006028521608</v>
      </c>
      <c r="P101" s="46">
        <f t="shared" si="101"/>
        <v>0.99501481503683009</v>
      </c>
      <c r="Q101" s="47">
        <f t="shared" si="102"/>
        <v>4.9851849631699086E-3</v>
      </c>
      <c r="R101" s="42">
        <f t="shared" si="112"/>
        <v>4.8027989663944135</v>
      </c>
      <c r="S101" s="43">
        <f t="shared" si="103"/>
        <v>47.352278524572924</v>
      </c>
      <c r="T101" s="49">
        <f t="shared" si="104"/>
        <v>49.173668231419484</v>
      </c>
      <c r="AM101" s="2"/>
    </row>
    <row r="102" spans="2:39" s="4" customFormat="1" ht="15" customHeight="1" x14ac:dyDescent="0.45">
      <c r="B102" s="45">
        <f t="shared" si="105"/>
        <v>-1.1216522411927823</v>
      </c>
      <c r="C102" s="13">
        <f t="shared" si="106"/>
        <v>35</v>
      </c>
      <c r="D102" s="13">
        <v>5</v>
      </c>
      <c r="E102" s="46">
        <f t="shared" si="107"/>
        <v>0.90407142667354135</v>
      </c>
      <c r="F102" s="46">
        <f t="shared" si="97"/>
        <v>0.98020197570029188</v>
      </c>
      <c r="G102" s="47">
        <f t="shared" si="98"/>
        <v>1.9798024299708117E-2</v>
      </c>
      <c r="H102" s="42">
        <f t="shared" si="108"/>
        <v>4.4756100631828204</v>
      </c>
      <c r="I102" s="43">
        <f t="shared" si="99"/>
        <v>34.960296390114138</v>
      </c>
      <c r="J102" s="49">
        <f t="shared" si="100"/>
        <v>38.669838863006383</v>
      </c>
      <c r="L102" s="45">
        <f t="shared" si="109"/>
        <v>-1.5655750710875127</v>
      </c>
      <c r="M102" s="13">
        <f t="shared" si="110"/>
        <v>35</v>
      </c>
      <c r="N102" s="13">
        <v>5</v>
      </c>
      <c r="O102" s="46">
        <f t="shared" si="111"/>
        <v>0.95815952627254908</v>
      </c>
      <c r="P102" s="46">
        <f t="shared" si="101"/>
        <v>0.99321669637348342</v>
      </c>
      <c r="Q102" s="47">
        <f t="shared" si="102"/>
        <v>6.7833036265165791E-3</v>
      </c>
      <c r="R102" s="42">
        <f t="shared" si="112"/>
        <v>4.7745489138893804</v>
      </c>
      <c r="S102" s="43">
        <f t="shared" si="103"/>
        <v>42.549479558178511</v>
      </c>
      <c r="T102" s="49">
        <f t="shared" si="104"/>
        <v>44.407510849164467</v>
      </c>
      <c r="AM102" s="2"/>
    </row>
    <row r="103" spans="2:39" s="4" customFormat="1" ht="15" customHeight="1" x14ac:dyDescent="0.45">
      <c r="B103" s="45">
        <f t="shared" si="105"/>
        <v>-1.0261142299390715</v>
      </c>
      <c r="C103" s="13">
        <f t="shared" si="106"/>
        <v>40</v>
      </c>
      <c r="D103" s="13">
        <v>5</v>
      </c>
      <c r="E103" s="46">
        <f t="shared" si="107"/>
        <v>0.88617259859958675</v>
      </c>
      <c r="F103" s="46">
        <f t="shared" si="97"/>
        <v>0.9754932923186781</v>
      </c>
      <c r="G103" s="47">
        <f t="shared" si="98"/>
        <v>2.4506707681321904E-2</v>
      </c>
      <c r="H103" s="42">
        <f t="shared" si="108"/>
        <v>4.37657006092524</v>
      </c>
      <c r="I103" s="43">
        <f t="shared" si="99"/>
        <v>30.484686326931318</v>
      </c>
      <c r="J103" s="49">
        <f t="shared" si="100"/>
        <v>34.400393755241453</v>
      </c>
      <c r="L103" s="45">
        <f t="shared" si="109"/>
        <v>-1.489974653395481</v>
      </c>
      <c r="M103" s="13">
        <f t="shared" si="110"/>
        <v>40</v>
      </c>
      <c r="N103" s="13">
        <v>5</v>
      </c>
      <c r="O103" s="46">
        <f t="shared" si="111"/>
        <v>0.95166003928320309</v>
      </c>
      <c r="P103" s="46">
        <f t="shared" si="101"/>
        <v>0.98966819395793337</v>
      </c>
      <c r="Q103" s="47">
        <f t="shared" si="102"/>
        <v>1.0331806042066627E-2</v>
      </c>
      <c r="R103" s="42">
        <f t="shared" si="112"/>
        <v>4.7337192790563662</v>
      </c>
      <c r="S103" s="43">
        <f t="shared" si="103"/>
        <v>37.774930644289128</v>
      </c>
      <c r="T103" s="49">
        <f t="shared" si="104"/>
        <v>39.693723688074016</v>
      </c>
      <c r="AM103" s="2"/>
    </row>
    <row r="104" spans="2:39" s="4" customFormat="1" ht="15" customHeight="1" x14ac:dyDescent="0.45">
      <c r="B104" s="45">
        <f t="shared" si="105"/>
        <v>-0.92639959788092852</v>
      </c>
      <c r="C104" s="13">
        <f t="shared" si="106"/>
        <v>45</v>
      </c>
      <c r="D104" s="13">
        <v>5</v>
      </c>
      <c r="E104" s="46">
        <f t="shared" si="107"/>
        <v>0.86445542577050927</v>
      </c>
      <c r="F104" s="46">
        <f t="shared" si="97"/>
        <v>0.96812144165325065</v>
      </c>
      <c r="G104" s="47">
        <f t="shared" si="98"/>
        <v>3.1878558346749353E-2</v>
      </c>
      <c r="H104" s="42">
        <f t="shared" si="108"/>
        <v>4.253383147031073</v>
      </c>
      <c r="I104" s="43">
        <f t="shared" si="99"/>
        <v>26.108116266006078</v>
      </c>
      <c r="J104" s="49">
        <f t="shared" si="100"/>
        <v>30.201807389589007</v>
      </c>
      <c r="L104" s="45">
        <f t="shared" si="109"/>
        <v>-1.3922062739274397</v>
      </c>
      <c r="M104" s="13">
        <f t="shared" si="110"/>
        <v>45</v>
      </c>
      <c r="N104" s="13">
        <v>5</v>
      </c>
      <c r="O104" s="46">
        <f t="shared" si="111"/>
        <v>0.9418276723393435</v>
      </c>
      <c r="P104" s="46">
        <f t="shared" si="101"/>
        <v>0.98464415032989094</v>
      </c>
      <c r="Q104" s="47">
        <f t="shared" si="102"/>
        <v>1.5355849670109056E-2</v>
      </c>
      <c r="R104" s="42">
        <f t="shared" si="112"/>
        <v>4.6729819513177384</v>
      </c>
      <c r="S104" s="43">
        <f t="shared" si="103"/>
        <v>33.041211365232762</v>
      </c>
      <c r="T104" s="49">
        <f t="shared" si="104"/>
        <v>35.082013764963904</v>
      </c>
      <c r="AM104" s="2"/>
    </row>
    <row r="105" spans="2:39" s="4" customFormat="1" ht="15" customHeight="1" x14ac:dyDescent="0.45">
      <c r="B105" s="45">
        <f t="shared" si="105"/>
        <v>-0.81766260207937513</v>
      </c>
      <c r="C105" s="13">
        <f t="shared" si="106"/>
        <v>50</v>
      </c>
      <c r="D105" s="13">
        <v>5</v>
      </c>
      <c r="E105" s="46">
        <f t="shared" si="107"/>
        <v>0.83689783304192</v>
      </c>
      <c r="F105" s="46">
        <f t="shared" si="97"/>
        <v>0.95580729764364369</v>
      </c>
      <c r="G105" s="47">
        <f t="shared" si="98"/>
        <v>4.4192702356356306E-2</v>
      </c>
      <c r="H105" s="42">
        <f t="shared" si="108"/>
        <v>4.0920272231138473</v>
      </c>
      <c r="I105" s="43">
        <f t="shared" si="99"/>
        <v>21.854733118975005</v>
      </c>
      <c r="J105" s="49">
        <f t="shared" si="100"/>
        <v>26.113979814642807</v>
      </c>
      <c r="L105" s="45">
        <f t="shared" si="109"/>
        <v>-1.2734509690681051</v>
      </c>
      <c r="M105" s="13">
        <f t="shared" si="110"/>
        <v>50</v>
      </c>
      <c r="N105" s="13">
        <v>5</v>
      </c>
      <c r="O105" s="46">
        <f t="shared" si="111"/>
        <v>0.92736510818775186</v>
      </c>
      <c r="P105" s="46">
        <f t="shared" si="101"/>
        <v>0.97629691260304308</v>
      </c>
      <c r="Q105" s="47">
        <f t="shared" si="102"/>
        <v>2.3703087396956923E-2</v>
      </c>
      <c r="R105" s="42">
        <f t="shared" si="112"/>
        <v>4.5818720004181026</v>
      </c>
      <c r="S105" s="43">
        <f t="shared" si="103"/>
        <v>28.368229413915021</v>
      </c>
      <c r="T105" s="49">
        <f t="shared" si="104"/>
        <v>30.590140995655904</v>
      </c>
      <c r="AM105" s="2"/>
    </row>
    <row r="106" spans="2:39" s="4" customFormat="1" ht="15" customHeight="1" x14ac:dyDescent="0.45">
      <c r="B106" s="45">
        <f t="shared" si="105"/>
        <v>-0.69287552547467912</v>
      </c>
      <c r="C106" s="13">
        <f t="shared" si="106"/>
        <v>55</v>
      </c>
      <c r="D106" s="13">
        <v>5</v>
      </c>
      <c r="E106" s="46">
        <f t="shared" si="107"/>
        <v>0.79991305620361886</v>
      </c>
      <c r="F106" s="46">
        <f t="shared" si="97"/>
        <v>0.93811303819820657</v>
      </c>
      <c r="G106" s="47">
        <f t="shared" si="98"/>
        <v>6.1886961801793428E-2</v>
      </c>
      <c r="H106" s="42">
        <f t="shared" si="108"/>
        <v>3.8758048091330215</v>
      </c>
      <c r="I106" s="43">
        <f t="shared" si="99"/>
        <v>17.762705895861156</v>
      </c>
      <c r="J106" s="49">
        <f t="shared" si="100"/>
        <v>22.205795690050142</v>
      </c>
      <c r="L106" s="45">
        <f t="shared" si="109"/>
        <v>-1.1292644862324406</v>
      </c>
      <c r="M106" s="13">
        <f t="shared" si="110"/>
        <v>55</v>
      </c>
      <c r="N106" s="13">
        <v>5</v>
      </c>
      <c r="O106" s="46">
        <f t="shared" si="111"/>
        <v>0.9053836919794892</v>
      </c>
      <c r="P106" s="46">
        <f t="shared" si="101"/>
        <v>0.96552765563931486</v>
      </c>
      <c r="Q106" s="47">
        <f t="shared" si="102"/>
        <v>3.4472344360685137E-2</v>
      </c>
      <c r="R106" s="42">
        <f t="shared" si="112"/>
        <v>4.4488917138762822</v>
      </c>
      <c r="S106" s="43">
        <f t="shared" si="103"/>
        <v>23.786357413496919</v>
      </c>
      <c r="T106" s="49">
        <f t="shared" si="104"/>
        <v>26.272129290833064</v>
      </c>
      <c r="AM106" s="2"/>
    </row>
    <row r="107" spans="2:39" s="4" customFormat="1" ht="15" customHeight="1" x14ac:dyDescent="0.45">
      <c r="B107" s="45">
        <f t="shared" si="105"/>
        <v>-0.55039705268136596</v>
      </c>
      <c r="C107" s="13">
        <f t="shared" si="106"/>
        <v>60</v>
      </c>
      <c r="D107" s="13">
        <v>5</v>
      </c>
      <c r="E107" s="46">
        <f t="shared" si="107"/>
        <v>0.75040886744958968</v>
      </c>
      <c r="F107" s="46">
        <f t="shared" si="97"/>
        <v>0.91300261101170832</v>
      </c>
      <c r="G107" s="47">
        <f t="shared" si="98"/>
        <v>8.699738898829168E-2</v>
      </c>
      <c r="H107" s="42">
        <f t="shared" si="108"/>
        <v>3.5888353068935097</v>
      </c>
      <c r="I107" s="43">
        <f t="shared" si="99"/>
        <v>13.886901086728136</v>
      </c>
      <c r="J107" s="49">
        <f t="shared" si="100"/>
        <v>18.50577956777812</v>
      </c>
      <c r="L107" s="45">
        <f t="shared" si="109"/>
        <v>-0.96918514524735921</v>
      </c>
      <c r="M107" s="13">
        <f t="shared" si="110"/>
        <v>60</v>
      </c>
      <c r="N107" s="13">
        <v>5</v>
      </c>
      <c r="O107" s="46">
        <f t="shared" si="111"/>
        <v>0.87417299357102374</v>
      </c>
      <c r="P107" s="46">
        <f t="shared" si="101"/>
        <v>0.94799549667440208</v>
      </c>
      <c r="Q107" s="47">
        <f t="shared" si="102"/>
        <v>5.2004503325597917E-2</v>
      </c>
      <c r="R107" s="42">
        <f t="shared" si="112"/>
        <v>4.2572126369768384</v>
      </c>
      <c r="S107" s="43">
        <f t="shared" si="103"/>
        <v>19.337465699620637</v>
      </c>
      <c r="T107" s="49">
        <f t="shared" si="104"/>
        <v>22.120868342805341</v>
      </c>
      <c r="AM107" s="2"/>
    </row>
    <row r="108" spans="2:39" s="4" customFormat="1" ht="15" customHeight="1" x14ac:dyDescent="0.45">
      <c r="B108" s="45">
        <f t="shared" si="105"/>
        <v>-0.38871337608032752</v>
      </c>
      <c r="C108" s="13">
        <f t="shared" si="106"/>
        <v>65</v>
      </c>
      <c r="D108" s="13">
        <v>5</v>
      </c>
      <c r="E108" s="46">
        <f t="shared" si="107"/>
        <v>0.68512525530781432</v>
      </c>
      <c r="F108" s="46">
        <f t="shared" si="97"/>
        <v>0.87342441252221537</v>
      </c>
      <c r="G108" s="47">
        <f t="shared" si="98"/>
        <v>0.12657558747778463</v>
      </c>
      <c r="H108" s="42">
        <f t="shared" si="108"/>
        <v>3.2088259473229375</v>
      </c>
      <c r="I108" s="43">
        <f t="shared" si="99"/>
        <v>10.298065779834626</v>
      </c>
      <c r="J108" s="49">
        <f t="shared" si="100"/>
        <v>15.030924199704028</v>
      </c>
      <c r="L108" s="45">
        <f t="shared" si="109"/>
        <v>-0.78826338460318457</v>
      </c>
      <c r="M108" s="13">
        <f t="shared" si="110"/>
        <v>65</v>
      </c>
      <c r="N108" s="13">
        <v>5</v>
      </c>
      <c r="O108" s="46">
        <f t="shared" si="111"/>
        <v>0.82871206121971153</v>
      </c>
      <c r="P108" s="46">
        <f t="shared" si="101"/>
        <v>0.92100512866627349</v>
      </c>
      <c r="Q108" s="47">
        <f t="shared" si="102"/>
        <v>7.8994871333726513E-2</v>
      </c>
      <c r="R108" s="42">
        <f t="shared" si="112"/>
        <v>3.9799002994766619</v>
      </c>
      <c r="S108" s="43">
        <f t="shared" si="103"/>
        <v>15.080253062643799</v>
      </c>
      <c r="T108" s="49">
        <f t="shared" si="104"/>
        <v>18.197216823957458</v>
      </c>
      <c r="AM108" s="2"/>
    </row>
    <row r="109" spans="2:39" s="4" customFormat="1" ht="15" customHeight="1" x14ac:dyDescent="0.45">
      <c r="B109" s="45">
        <f t="shared" si="105"/>
        <v>-0.19941208927513224</v>
      </c>
      <c r="C109" s="13">
        <f t="shared" si="106"/>
        <v>70</v>
      </c>
      <c r="D109" s="13">
        <v>5</v>
      </c>
      <c r="E109" s="46">
        <f t="shared" si="107"/>
        <v>0.59840512362136056</v>
      </c>
      <c r="F109" s="46">
        <f t="shared" si="97"/>
        <v>0.81036951275706204</v>
      </c>
      <c r="G109" s="47">
        <f t="shared" si="98"/>
        <v>0.18963048724293796</v>
      </c>
      <c r="H109" s="42">
        <f t="shared" si="108"/>
        <v>2.7083359802043301</v>
      </c>
      <c r="I109" s="43">
        <f t="shared" si="99"/>
        <v>7.089239832511689</v>
      </c>
      <c r="J109" s="49">
        <f t="shared" si="100"/>
        <v>11.846890263254814</v>
      </c>
      <c r="L109" s="45">
        <f t="shared" si="109"/>
        <v>-0.5852850778053923</v>
      </c>
      <c r="M109" s="13">
        <f t="shared" si="110"/>
        <v>70</v>
      </c>
      <c r="N109" s="13">
        <v>5</v>
      </c>
      <c r="O109" s="46">
        <f t="shared" si="111"/>
        <v>0.76324805857095313</v>
      </c>
      <c r="P109" s="46">
        <f t="shared" si="101"/>
        <v>0.87626776594303446</v>
      </c>
      <c r="Q109" s="47">
        <f t="shared" si="102"/>
        <v>0.12373223405696554</v>
      </c>
      <c r="R109" s="42">
        <f t="shared" si="112"/>
        <v>3.5801443242882014</v>
      </c>
      <c r="S109" s="43">
        <f t="shared" si="103"/>
        <v>11.100352763167137</v>
      </c>
      <c r="T109" s="49">
        <f t="shared" si="104"/>
        <v>14.543571566956336</v>
      </c>
      <c r="AM109" s="2"/>
    </row>
    <row r="110" spans="2:39" s="4" customFormat="1" ht="15" customHeight="1" x14ac:dyDescent="0.45">
      <c r="B110" s="45">
        <f t="shared" si="105"/>
        <v>3.015059597622816E-2</v>
      </c>
      <c r="C110" s="13">
        <f t="shared" si="106"/>
        <v>75</v>
      </c>
      <c r="D110" s="13">
        <v>5</v>
      </c>
      <c r="E110" s="46">
        <f>1/(EXP(2*B110)+1)</f>
        <v>0.48492926846037143</v>
      </c>
      <c r="F110" s="46">
        <f t="shared" si="97"/>
        <v>0.72258964162508343</v>
      </c>
      <c r="G110" s="47">
        <f t="shared" si="98"/>
        <v>0.27741035837491657</v>
      </c>
      <c r="H110" s="42">
        <f t="shared" si="108"/>
        <v>2.0883353369266628</v>
      </c>
      <c r="I110" s="43">
        <f t="shared" si="99"/>
        <v>4.3809038523073589</v>
      </c>
      <c r="J110" s="49">
        <f t="shared" si="100"/>
        <v>9.0341089664819183</v>
      </c>
      <c r="L110" s="45">
        <f t="shared" si="109"/>
        <v>-0.35140315016962259</v>
      </c>
      <c r="M110" s="13">
        <f t="shared" si="110"/>
        <v>75</v>
      </c>
      <c r="N110" s="13">
        <v>5</v>
      </c>
      <c r="O110" s="46">
        <f t="shared" si="111"/>
        <v>0.66880967114432743</v>
      </c>
      <c r="P110" s="46">
        <f t="shared" si="101"/>
        <v>0.80734746371515376</v>
      </c>
      <c r="Q110" s="47">
        <f t="shared" si="102"/>
        <v>0.19265253628484624</v>
      </c>
      <c r="R110" s="42">
        <f t="shared" si="112"/>
        <v>3.0219286571271655</v>
      </c>
      <c r="S110" s="43">
        <f t="shared" si="103"/>
        <v>7.5202084388789352</v>
      </c>
      <c r="T110" s="49">
        <f t="shared" si="104"/>
        <v>11.244168204104952</v>
      </c>
      <c r="AM110" s="2"/>
    </row>
    <row r="111" spans="2:39" s="4" customFormat="1" ht="15" customHeight="1" x14ac:dyDescent="0.45">
      <c r="B111" s="45">
        <f t="shared" si="105"/>
        <v>0.30863002537027479</v>
      </c>
      <c r="C111" s="13">
        <f t="shared" si="106"/>
        <v>80</v>
      </c>
      <c r="D111" s="13">
        <v>5</v>
      </c>
      <c r="E111" s="46">
        <f>1/(EXP(2*B111)+1)</f>
        <v>0.35040486631029366</v>
      </c>
      <c r="F111" s="46">
        <f t="shared" si="97"/>
        <v>0.58082058525578317</v>
      </c>
      <c r="G111" s="47">
        <f t="shared" si="98"/>
        <v>0.41917941474421683</v>
      </c>
      <c r="H111" s="42">
        <f t="shared" si="108"/>
        <v>1.3848180645927823</v>
      </c>
      <c r="I111" s="43">
        <f t="shared" si="99"/>
        <v>2.2925685153806956</v>
      </c>
      <c r="J111" s="49">
        <f t="shared" si="100"/>
        <v>6.542627502640217</v>
      </c>
      <c r="L111" s="45">
        <f t="shared" si="109"/>
        <v>-8.0094416707369068E-2</v>
      </c>
      <c r="M111" s="13">
        <f t="shared" si="110"/>
        <v>80</v>
      </c>
      <c r="N111" s="13">
        <v>5</v>
      </c>
      <c r="O111" s="46">
        <f t="shared" si="111"/>
        <v>0.5399617917065388</v>
      </c>
      <c r="P111" s="46">
        <f t="shared" si="101"/>
        <v>0.68839838957663935</v>
      </c>
      <c r="Q111" s="47">
        <f t="shared" si="102"/>
        <v>0.31160161042336065</v>
      </c>
      <c r="R111" s="42">
        <f t="shared" si="112"/>
        <v>2.2791765488755922</v>
      </c>
      <c r="S111" s="43">
        <f t="shared" si="103"/>
        <v>4.4982797817517692</v>
      </c>
      <c r="T111" s="49">
        <f t="shared" si="104"/>
        <v>8.3307371944504496</v>
      </c>
      <c r="AM111" s="2"/>
    </row>
    <row r="112" spans="2:39" s="4" customFormat="1" ht="15" customHeight="1" x14ac:dyDescent="0.45">
      <c r="B112" s="45">
        <f t="shared" ref="B112:B114" si="113">(H22*$G$91)+(F22*$G$90)</f>
        <v>0.68221159153002342</v>
      </c>
      <c r="C112" s="13">
        <f t="shared" si="106"/>
        <v>85</v>
      </c>
      <c r="D112" s="13">
        <v>5</v>
      </c>
      <c r="E112" s="46">
        <f t="shared" ref="E112:E114" si="114">1/(EXP(2*B112)+1)</f>
        <v>0.20352235952681924</v>
      </c>
      <c r="F112" s="46">
        <f t="shared" ref="F112:F114" si="115">E113/E112</f>
        <v>0.35605801895968969</v>
      </c>
      <c r="G112" s="47">
        <f t="shared" ref="G112:G114" si="116">1-F112</f>
        <v>0.64394198104031031</v>
      </c>
      <c r="H112" s="42">
        <f t="shared" si="108"/>
        <v>0.68997031918485052</v>
      </c>
      <c r="I112" s="43">
        <f t="shared" si="99"/>
        <v>0.9077504507879135</v>
      </c>
      <c r="J112" s="49">
        <f t="shared" si="100"/>
        <v>4.4602001121566905</v>
      </c>
      <c r="L112" s="45">
        <f t="shared" ref="L112:L114" si="117">(R22*$Q$91)+(P22*$Q$90)</f>
        <v>0.26244644100461523</v>
      </c>
      <c r="M112" s="13">
        <f t="shared" si="110"/>
        <v>85</v>
      </c>
      <c r="N112" s="13">
        <v>5</v>
      </c>
      <c r="O112" s="46">
        <f t="shared" ref="O112:O114" si="118">1/(EXP(2*L112)+1)</f>
        <v>0.37170882784369808</v>
      </c>
      <c r="P112" s="46">
        <f t="shared" ref="P112:P114" si="119">O113/O112</f>
        <v>0.51697115730578935</v>
      </c>
      <c r="Q112" s="47">
        <f t="shared" ref="Q112:Q114" si="120">1-P112</f>
        <v>0.48302884269421065</v>
      </c>
      <c r="R112" s="42">
        <f t="shared" si="112"/>
        <v>1.4096789268870826</v>
      </c>
      <c r="S112" s="43">
        <f t="shared" si="103"/>
        <v>2.2191032328761775</v>
      </c>
      <c r="T112" s="49">
        <f t="shared" si="104"/>
        <v>5.9700041178717997</v>
      </c>
      <c r="AM112" s="2"/>
    </row>
    <row r="113" spans="2:39" s="4" customFormat="1" ht="15" customHeight="1" x14ac:dyDescent="0.45">
      <c r="B113" s="45">
        <f t="shared" si="113"/>
        <v>1.2747077072951236</v>
      </c>
      <c r="C113" s="13">
        <f t="shared" si="106"/>
        <v>90</v>
      </c>
      <c r="D113" s="13">
        <v>5</v>
      </c>
      <c r="E113" s="46">
        <f t="shared" si="114"/>
        <v>7.2465768147120982E-2</v>
      </c>
      <c r="F113" s="46">
        <f t="shared" si="115"/>
        <v>8.7422568296380343E-2</v>
      </c>
      <c r="G113" s="47">
        <f t="shared" si="116"/>
        <v>0.91257743170361971</v>
      </c>
      <c r="H113" s="42">
        <f t="shared" si="108"/>
        <v>0.19700227928028083</v>
      </c>
      <c r="I113" s="43">
        <f>SUM(H113,I114)</f>
        <v>0.21778013160306292</v>
      </c>
      <c r="J113" s="49">
        <f t="shared" si="100"/>
        <v>3.0052828690220017</v>
      </c>
      <c r="L113" s="45">
        <f t="shared" si="117"/>
        <v>0.71800899570514132</v>
      </c>
      <c r="M113" s="13">
        <f t="shared" si="110"/>
        <v>90</v>
      </c>
      <c r="N113" s="13">
        <v>5</v>
      </c>
      <c r="O113" s="46">
        <f t="shared" si="118"/>
        <v>0.19216274291113503</v>
      </c>
      <c r="P113" s="46">
        <f t="shared" si="119"/>
        <v>0.29196025487377697</v>
      </c>
      <c r="Q113" s="47">
        <f t="shared" si="120"/>
        <v>0.70803974512622303</v>
      </c>
      <c r="R113" s="42">
        <f t="shared" si="112"/>
        <v>0.62066656577178514</v>
      </c>
      <c r="S113" s="43">
        <f>SUM(R113,S114)</f>
        <v>0.80942430598909487</v>
      </c>
      <c r="T113" s="49">
        <f t="shared" si="104"/>
        <v>4.2121812674343966</v>
      </c>
      <c r="AM113" s="2"/>
    </row>
    <row r="114" spans="2:39" s="4" customFormat="1" ht="15" customHeight="1" x14ac:dyDescent="0.45">
      <c r="B114" s="45">
        <f t="shared" si="113"/>
        <v>2.5276437537648291</v>
      </c>
      <c r="C114" s="13">
        <f t="shared" si="106"/>
        <v>95</v>
      </c>
      <c r="D114" s="13" t="s">
        <v>29</v>
      </c>
      <c r="E114" s="46">
        <f t="shared" si="114"/>
        <v>6.3351435649913477E-3</v>
      </c>
      <c r="F114" s="46">
        <f t="shared" si="115"/>
        <v>0</v>
      </c>
      <c r="G114" s="47">
        <f t="shared" si="116"/>
        <v>1</v>
      </c>
      <c r="H114" s="48">
        <f>(3.269+1.701*E114)*E114</f>
        <v>2.0777852322782092E-2</v>
      </c>
      <c r="I114" s="43">
        <f>H114</f>
        <v>2.0777852322782092E-2</v>
      </c>
      <c r="J114" s="49">
        <f t="shared" si="100"/>
        <v>3.2797760792040505</v>
      </c>
      <c r="L114" s="45">
        <f t="shared" si="117"/>
        <v>1.4114055406059383</v>
      </c>
      <c r="M114" s="13">
        <f t="shared" si="110"/>
        <v>95</v>
      </c>
      <c r="N114" s="13" t="s">
        <v>29</v>
      </c>
      <c r="O114" s="46">
        <f t="shared" si="118"/>
        <v>5.610388339757906E-2</v>
      </c>
      <c r="P114" s="46">
        <f t="shared" si="119"/>
        <v>0</v>
      </c>
      <c r="Q114" s="47">
        <f t="shared" si="120"/>
        <v>1</v>
      </c>
      <c r="R114" s="48">
        <f t="shared" ref="R114" si="121">(3.269+1.701*O114)*O114</f>
        <v>0.18875774021730979</v>
      </c>
      <c r="S114" s="43">
        <f>R114</f>
        <v>0.18875774021730979</v>
      </c>
      <c r="T114" s="49">
        <f t="shared" si="104"/>
        <v>3.364432705659282</v>
      </c>
      <c r="AM114" s="2"/>
    </row>
    <row r="115" spans="2:39" s="4" customFormat="1" ht="15" customHeight="1" thickBot="1" x14ac:dyDescent="0.5">
      <c r="B115" s="5"/>
      <c r="C115" s="5"/>
      <c r="D115" s="5"/>
      <c r="E115" s="5"/>
      <c r="F115" s="5"/>
      <c r="G115" s="5"/>
      <c r="H115" s="5"/>
      <c r="I115" s="5"/>
      <c r="J115" s="5"/>
      <c r="K115" s="5"/>
      <c r="AM115" s="2"/>
    </row>
    <row r="116" spans="2:39" s="4" customFormat="1" ht="15" customHeight="1" x14ac:dyDescent="0.45">
      <c r="C116" s="5"/>
      <c r="D116" s="5"/>
      <c r="F116" s="22" t="s">
        <v>5</v>
      </c>
      <c r="G116" s="23">
        <f>G86</f>
        <v>2005</v>
      </c>
      <c r="H116" s="24"/>
      <c r="I116" s="5"/>
      <c r="J116" s="5"/>
      <c r="K116" s="5"/>
      <c r="P116" s="22" t="s">
        <v>5</v>
      </c>
      <c r="Q116" s="23">
        <f>Q86</f>
        <v>2000</v>
      </c>
      <c r="R116" s="24"/>
      <c r="AM116" s="2"/>
    </row>
    <row r="117" spans="2:39" s="4" customFormat="1" ht="15" customHeight="1" x14ac:dyDescent="0.45">
      <c r="C117" s="5"/>
      <c r="D117" s="5"/>
      <c r="F117" s="25" t="s">
        <v>6</v>
      </c>
      <c r="G117" s="26" t="s">
        <v>14</v>
      </c>
      <c r="H117" s="61">
        <v>2022.5</v>
      </c>
      <c r="I117" s="5"/>
      <c r="J117" s="55"/>
      <c r="K117" s="55"/>
      <c r="L117" s="55"/>
      <c r="M117" s="28"/>
      <c r="N117" s="28"/>
      <c r="P117" s="25" t="s">
        <v>6</v>
      </c>
      <c r="Q117" s="26" t="s">
        <v>14</v>
      </c>
      <c r="R117" s="61">
        <v>2022.5</v>
      </c>
      <c r="AM117" s="2"/>
    </row>
    <row r="118" spans="2:39" s="4" customFormat="1" ht="15" customHeight="1" x14ac:dyDescent="0.45">
      <c r="C118" s="5"/>
      <c r="D118" s="5"/>
      <c r="F118" s="25" t="s">
        <v>7</v>
      </c>
      <c r="G118" s="29">
        <f>G88</f>
        <v>2050</v>
      </c>
      <c r="H118" s="30"/>
      <c r="I118" s="5"/>
      <c r="J118" s="55"/>
      <c r="K118" s="55"/>
      <c r="L118" s="55"/>
      <c r="M118" s="28"/>
      <c r="N118" s="28"/>
      <c r="P118" s="25" t="s">
        <v>7</v>
      </c>
      <c r="Q118" s="29">
        <f>Q88</f>
        <v>2050</v>
      </c>
      <c r="R118" s="30"/>
      <c r="AM118" s="2"/>
    </row>
    <row r="119" spans="2:39" s="4" customFormat="1" ht="15" customHeight="1" x14ac:dyDescent="0.45">
      <c r="C119" s="5"/>
      <c r="D119" s="5"/>
      <c r="F119" s="25"/>
      <c r="G119" s="26"/>
      <c r="H119" s="30"/>
      <c r="I119" s="5"/>
      <c r="J119" s="55"/>
      <c r="K119" s="55"/>
      <c r="L119" s="55"/>
      <c r="M119" s="28"/>
      <c r="N119" s="28"/>
      <c r="P119" s="25"/>
      <c r="Q119" s="26"/>
      <c r="R119" s="30"/>
      <c r="AM119" s="2"/>
    </row>
    <row r="120" spans="2:39" s="4" customFormat="1" ht="15" customHeight="1" x14ac:dyDescent="0.45">
      <c r="C120" s="5"/>
      <c r="D120" s="5"/>
      <c r="F120" s="25" t="s">
        <v>8</v>
      </c>
      <c r="G120" s="31">
        <f>(G118-H117)/(G118-G116)</f>
        <v>0.61111111111111116</v>
      </c>
      <c r="H120" s="30"/>
      <c r="I120" s="5"/>
      <c r="J120" s="55"/>
      <c r="K120" s="55"/>
      <c r="L120" s="55"/>
      <c r="M120" s="28"/>
      <c r="N120" s="28"/>
      <c r="P120" s="25" t="s">
        <v>8</v>
      </c>
      <c r="Q120" s="31">
        <f>(Q118-R117)/(Q118-Q116)</f>
        <v>0.55000000000000004</v>
      </c>
      <c r="R120" s="30"/>
      <c r="AM120" s="2"/>
    </row>
    <row r="121" spans="2:39" s="4" customFormat="1" ht="15" customHeight="1" thickBot="1" x14ac:dyDescent="0.5">
      <c r="C121" s="5"/>
      <c r="D121" s="5"/>
      <c r="F121" s="32" t="s">
        <v>9</v>
      </c>
      <c r="G121" s="33">
        <f>1-G120</f>
        <v>0.38888888888888884</v>
      </c>
      <c r="H121" s="34"/>
      <c r="I121" s="5"/>
      <c r="J121" s="5"/>
      <c r="K121" s="5"/>
      <c r="P121" s="32" t="s">
        <v>9</v>
      </c>
      <c r="Q121" s="33">
        <f>1-Q120</f>
        <v>0.44999999999999996</v>
      </c>
      <c r="R121" s="34"/>
      <c r="AM121" s="2"/>
    </row>
    <row r="122" spans="2:39" s="4" customFormat="1" ht="15" customHeight="1" x14ac:dyDescent="0.45">
      <c r="B122" s="5"/>
      <c r="C122" s="5"/>
      <c r="D122" s="5"/>
      <c r="E122" s="5"/>
      <c r="F122" s="5"/>
      <c r="G122" s="5"/>
      <c r="H122" s="5"/>
      <c r="I122" s="5"/>
      <c r="J122" s="5"/>
      <c r="K122" s="5"/>
      <c r="AM122" s="2"/>
    </row>
    <row r="123" spans="2:39" s="4" customFormat="1" ht="15" customHeight="1" x14ac:dyDescent="0.45">
      <c r="B123" s="56" t="s">
        <v>21</v>
      </c>
      <c r="C123" s="91" t="s">
        <v>2</v>
      </c>
      <c r="D123" s="92"/>
      <c r="E123" s="92"/>
      <c r="F123" s="92"/>
      <c r="G123" s="92"/>
      <c r="H123" s="92"/>
      <c r="I123" s="92"/>
      <c r="J123" s="93"/>
      <c r="K123" s="6"/>
      <c r="L123" s="35" t="s">
        <v>21</v>
      </c>
      <c r="M123" s="94" t="s">
        <v>3</v>
      </c>
      <c r="N123" s="95"/>
      <c r="O123" s="95"/>
      <c r="P123" s="95"/>
      <c r="Q123" s="95"/>
      <c r="R123" s="95"/>
      <c r="S123" s="95"/>
      <c r="T123" s="96"/>
      <c r="AM123" s="2"/>
    </row>
    <row r="124" spans="2:39" s="4" customFormat="1" ht="15" customHeight="1" x14ac:dyDescent="0.45">
      <c r="B124" s="57">
        <f>H117</f>
        <v>2022.5</v>
      </c>
      <c r="C124" s="58" t="s">
        <v>22</v>
      </c>
      <c r="D124" s="58" t="s">
        <v>23</v>
      </c>
      <c r="E124" s="58" t="s">
        <v>4</v>
      </c>
      <c r="F124" s="58" t="s">
        <v>24</v>
      </c>
      <c r="G124" s="58" t="s">
        <v>25</v>
      </c>
      <c r="H124" s="59" t="s">
        <v>26</v>
      </c>
      <c r="I124" s="59" t="s">
        <v>18</v>
      </c>
      <c r="J124" s="60" t="s">
        <v>19</v>
      </c>
      <c r="K124" s="5"/>
      <c r="L124" s="37">
        <f>H117</f>
        <v>2022.5</v>
      </c>
      <c r="M124" s="38" t="s">
        <v>22</v>
      </c>
      <c r="N124" s="38" t="s">
        <v>23</v>
      </c>
      <c r="O124" s="38" t="s">
        <v>4</v>
      </c>
      <c r="P124" s="38" t="s">
        <v>24</v>
      </c>
      <c r="Q124" s="38" t="s">
        <v>25</v>
      </c>
      <c r="R124" s="39" t="s">
        <v>26</v>
      </c>
      <c r="S124" s="39" t="s">
        <v>18</v>
      </c>
      <c r="T124" s="40" t="s">
        <v>19</v>
      </c>
      <c r="AM124" s="2"/>
    </row>
    <row r="125" spans="2:39" s="4" customFormat="1" ht="15" customHeight="1" x14ac:dyDescent="0.45">
      <c r="B125" s="13" t="s">
        <v>20</v>
      </c>
      <c r="C125" s="13">
        <f>C5</f>
        <v>0</v>
      </c>
      <c r="D125" s="13">
        <v>5</v>
      </c>
      <c r="E125" s="16">
        <v>1</v>
      </c>
      <c r="F125" s="16">
        <f t="shared" ref="F125:F141" si="122">E126/E125</f>
        <v>0.97010935413937804</v>
      </c>
      <c r="G125" s="41">
        <f t="shared" ref="G125:G141" si="123">1-F125</f>
        <v>2.9890645860621956E-2</v>
      </c>
      <c r="H125" s="42">
        <f>2.5*(E125-E126)+E126*5</f>
        <v>4.9252733853484445</v>
      </c>
      <c r="I125" s="43">
        <f t="shared" ref="I125:I140" si="124">SUM(H125,I126)</f>
        <v>68.757610025062462</v>
      </c>
      <c r="J125" s="44">
        <f t="shared" ref="J125:J144" si="125">I125/E125</f>
        <v>68.757610025062462</v>
      </c>
      <c r="L125" s="13" t="s">
        <v>20</v>
      </c>
      <c r="M125" s="13">
        <f>C5</f>
        <v>0</v>
      </c>
      <c r="N125" s="13">
        <v>5</v>
      </c>
      <c r="O125" s="16">
        <v>1</v>
      </c>
      <c r="P125" s="16">
        <f t="shared" ref="P125:P141" si="126">O126/O125</f>
        <v>0.97746154224819026</v>
      </c>
      <c r="Q125" s="41">
        <f t="shared" ref="Q125:Q141" si="127">1-P125</f>
        <v>2.2538457751809737E-2</v>
      </c>
      <c r="R125" s="42">
        <f>2.5*(O125-O126)+O126*5</f>
        <v>4.9436538556204752</v>
      </c>
      <c r="S125" s="43">
        <f t="shared" ref="S125:S142" si="128">SUM(R125,S126)</f>
        <v>76.92730949822743</v>
      </c>
      <c r="T125" s="44">
        <f t="shared" ref="T125:T144" si="129">S125/O125</f>
        <v>76.92730949822743</v>
      </c>
      <c r="AM125" s="2"/>
    </row>
    <row r="126" spans="2:39" s="4" customFormat="1" ht="15" customHeight="1" x14ac:dyDescent="0.45">
      <c r="B126" s="45">
        <f t="shared" ref="B126:B141" si="130">(H6*$G$121)+(F6*$G$120)</f>
        <v>-1.7399316086952592</v>
      </c>
      <c r="C126" s="13">
        <f t="shared" ref="C126:C144" si="131">C6</f>
        <v>5</v>
      </c>
      <c r="D126" s="13">
        <v>5</v>
      </c>
      <c r="E126" s="46">
        <f t="shared" ref="E126:E141" si="132">1/(EXP(2*B126)+1)</f>
        <v>0.97010935413937804</v>
      </c>
      <c r="F126" s="46">
        <f t="shared" si="122"/>
        <v>0.99785542876447786</v>
      </c>
      <c r="G126" s="47">
        <f t="shared" si="123"/>
        <v>2.1445712355221414E-3</v>
      </c>
      <c r="H126" s="42">
        <f t="shared" ref="H126:H143" si="133">2.5*(E126-E127)+E127*5</f>
        <v>4.8453455991563947</v>
      </c>
      <c r="I126" s="43">
        <f t="shared" si="124"/>
        <v>63.832336639714022</v>
      </c>
      <c r="J126" s="49">
        <f t="shared" si="125"/>
        <v>65.799114674388619</v>
      </c>
      <c r="L126" s="45">
        <f t="shared" ref="L126:L141" si="134">(R6*$Q$121)+(P6*$Q$120)</f>
        <v>-1.8848679322849442</v>
      </c>
      <c r="M126" s="13">
        <f t="shared" ref="M126:M144" si="135">C6</f>
        <v>5</v>
      </c>
      <c r="N126" s="13">
        <v>5</v>
      </c>
      <c r="O126" s="46">
        <f t="shared" ref="O126:O141" si="136">1/(EXP(2*L126)+1)</f>
        <v>0.97746154224819026</v>
      </c>
      <c r="P126" s="46">
        <f t="shared" si="126"/>
        <v>0.99839263950213908</v>
      </c>
      <c r="Q126" s="47">
        <f t="shared" si="127"/>
        <v>1.6073604978609213E-3</v>
      </c>
      <c r="R126" s="42">
        <f t="shared" ref="R126:R143" si="137">2.5*(O126-O127)+O127*5</f>
        <v>4.8833798785629821</v>
      </c>
      <c r="S126" s="43">
        <f t="shared" si="128"/>
        <v>71.983655642606962</v>
      </c>
      <c r="T126" s="49">
        <f t="shared" si="129"/>
        <v>73.643465784896705</v>
      </c>
      <c r="AM126" s="2"/>
    </row>
    <row r="127" spans="2:39" s="4" customFormat="1" ht="15" customHeight="1" x14ac:dyDescent="0.45">
      <c r="B127" s="45">
        <f t="shared" si="130"/>
        <v>-1.7052145523508795</v>
      </c>
      <c r="C127" s="13">
        <f t="shared" si="131"/>
        <v>10</v>
      </c>
      <c r="D127" s="13">
        <v>5</v>
      </c>
      <c r="E127" s="46">
        <f t="shared" si="132"/>
        <v>0.96802888552317978</v>
      </c>
      <c r="F127" s="46">
        <f t="shared" si="122"/>
        <v>0.99726969986953573</v>
      </c>
      <c r="G127" s="47">
        <f t="shared" si="123"/>
        <v>2.7303001304642693E-3</v>
      </c>
      <c r="H127" s="42">
        <f t="shared" si="133"/>
        <v>4.8335369041348066</v>
      </c>
      <c r="I127" s="43">
        <f t="shared" si="124"/>
        <v>58.986991040557626</v>
      </c>
      <c r="J127" s="49">
        <f t="shared" si="125"/>
        <v>60.9351558850205</v>
      </c>
      <c r="L127" s="45">
        <f t="shared" si="134"/>
        <v>-1.850370286818525</v>
      </c>
      <c r="M127" s="13">
        <f t="shared" si="135"/>
        <v>10</v>
      </c>
      <c r="N127" s="13">
        <v>5</v>
      </c>
      <c r="O127" s="46">
        <f t="shared" si="136"/>
        <v>0.97589040917700232</v>
      </c>
      <c r="P127" s="46">
        <f t="shared" si="126"/>
        <v>0.998395090887926</v>
      </c>
      <c r="Q127" s="47">
        <f t="shared" si="127"/>
        <v>1.6049091120740044E-3</v>
      </c>
      <c r="R127" s="42">
        <f t="shared" si="137"/>
        <v>4.8755365073598274</v>
      </c>
      <c r="S127" s="43">
        <f t="shared" si="128"/>
        <v>67.100275764043985</v>
      </c>
      <c r="T127" s="49">
        <f t="shared" si="129"/>
        <v>68.758003084210713</v>
      </c>
      <c r="AM127" s="2"/>
    </row>
    <row r="128" spans="2:39" s="4" customFormat="1" ht="15" customHeight="1" x14ac:dyDescent="0.45">
      <c r="B128" s="45">
        <f t="shared" si="130"/>
        <v>-1.6641330449824725</v>
      </c>
      <c r="C128" s="13">
        <f t="shared" si="131"/>
        <v>15</v>
      </c>
      <c r="D128" s="13">
        <v>5</v>
      </c>
      <c r="E128" s="46">
        <f t="shared" si="132"/>
        <v>0.96538587613074267</v>
      </c>
      <c r="F128" s="46">
        <f t="shared" si="122"/>
        <v>0.98835067889631023</v>
      </c>
      <c r="G128" s="47">
        <f t="shared" si="123"/>
        <v>1.1649321103689769E-2</v>
      </c>
      <c r="H128" s="42">
        <f t="shared" si="133"/>
        <v>4.7988141555036785</v>
      </c>
      <c r="I128" s="43">
        <f t="shared" si="124"/>
        <v>54.153454136422816</v>
      </c>
      <c r="J128" s="49">
        <f t="shared" si="125"/>
        <v>56.095138198488399</v>
      </c>
      <c r="L128" s="45">
        <f t="shared" si="134"/>
        <v>-1.8180974696332761</v>
      </c>
      <c r="M128" s="13">
        <f t="shared" si="135"/>
        <v>15</v>
      </c>
      <c r="N128" s="13">
        <v>5</v>
      </c>
      <c r="O128" s="46">
        <f t="shared" si="136"/>
        <v>0.97432419376692847</v>
      </c>
      <c r="P128" s="46">
        <f t="shared" si="126"/>
        <v>0.99730028451146913</v>
      </c>
      <c r="Q128" s="47">
        <f t="shared" si="127"/>
        <v>2.6997154885308738E-3</v>
      </c>
      <c r="R128" s="42">
        <f t="shared" si="137"/>
        <v>4.8650449735427355</v>
      </c>
      <c r="S128" s="43">
        <f t="shared" si="128"/>
        <v>62.224739256684153</v>
      </c>
      <c r="T128" s="49">
        <f t="shared" si="129"/>
        <v>63.864512094389347</v>
      </c>
      <c r="AM128" s="2"/>
    </row>
    <row r="129" spans="2:39" s="4" customFormat="1" ht="15" customHeight="1" x14ac:dyDescent="0.45">
      <c r="B129" s="45">
        <f t="shared" si="130"/>
        <v>-1.5176061223707094</v>
      </c>
      <c r="C129" s="13">
        <f t="shared" si="131"/>
        <v>20</v>
      </c>
      <c r="D129" s="13">
        <v>5</v>
      </c>
      <c r="E129" s="46">
        <f t="shared" si="132"/>
        <v>0.9541397860707288</v>
      </c>
      <c r="F129" s="46">
        <f t="shared" si="122"/>
        <v>0.98396786800708358</v>
      </c>
      <c r="G129" s="47">
        <f t="shared" si="123"/>
        <v>1.6032131992916421E-2</v>
      </c>
      <c r="H129" s="42">
        <f t="shared" si="133"/>
        <v>4.7324566928786966</v>
      </c>
      <c r="I129" s="43">
        <f t="shared" si="124"/>
        <v>49.354639980919139</v>
      </c>
      <c r="J129" s="49">
        <f t="shared" si="125"/>
        <v>51.726844118059404</v>
      </c>
      <c r="L129" s="45">
        <f t="shared" si="134"/>
        <v>-1.7679798570905789</v>
      </c>
      <c r="M129" s="13">
        <f t="shared" si="135"/>
        <v>20</v>
      </c>
      <c r="N129" s="13">
        <v>5</v>
      </c>
      <c r="O129" s="46">
        <f t="shared" si="136"/>
        <v>0.97169379565016556</v>
      </c>
      <c r="P129" s="46">
        <f t="shared" si="126"/>
        <v>0.99685630149322058</v>
      </c>
      <c r="Q129" s="47">
        <f t="shared" si="127"/>
        <v>3.1436985067794243E-3</v>
      </c>
      <c r="R129" s="42">
        <f t="shared" si="137"/>
        <v>4.8508321974147472</v>
      </c>
      <c r="S129" s="43">
        <f t="shared" si="128"/>
        <v>57.359694283141415</v>
      </c>
      <c r="T129" s="49">
        <f t="shared" si="129"/>
        <v>59.030627281881259</v>
      </c>
      <c r="AM129" s="2"/>
    </row>
    <row r="130" spans="2:39" s="4" customFormat="1" ht="15" customHeight="1" x14ac:dyDescent="0.45">
      <c r="B130" s="45">
        <f t="shared" si="130"/>
        <v>-1.3656010204502267</v>
      </c>
      <c r="C130" s="13">
        <f t="shared" si="131"/>
        <v>25</v>
      </c>
      <c r="D130" s="13">
        <v>5</v>
      </c>
      <c r="E130" s="46">
        <f t="shared" si="132"/>
        <v>0.93884289108074981</v>
      </c>
      <c r="F130" s="46">
        <f t="shared" si="122"/>
        <v>0.98426465647426165</v>
      </c>
      <c r="G130" s="47">
        <f t="shared" si="123"/>
        <v>1.5735343525738354E-2</v>
      </c>
      <c r="H130" s="42">
        <f t="shared" si="133"/>
        <v>4.6572819168841173</v>
      </c>
      <c r="I130" s="43">
        <f t="shared" si="124"/>
        <v>44.622183288040439</v>
      </c>
      <c r="J130" s="49">
        <f t="shared" si="125"/>
        <v>47.528914275181414</v>
      </c>
      <c r="L130" s="45">
        <f t="shared" si="134"/>
        <v>-1.7151648267061677</v>
      </c>
      <c r="M130" s="13">
        <f t="shared" si="135"/>
        <v>25</v>
      </c>
      <c r="N130" s="13">
        <v>5</v>
      </c>
      <c r="O130" s="46">
        <f t="shared" si="136"/>
        <v>0.96863908331573334</v>
      </c>
      <c r="P130" s="46">
        <f t="shared" si="126"/>
        <v>0.99617623874962891</v>
      </c>
      <c r="Q130" s="47">
        <f t="shared" si="127"/>
        <v>3.8237612503710938E-3</v>
      </c>
      <c r="R130" s="42">
        <f t="shared" si="137"/>
        <v>4.8339358050977221</v>
      </c>
      <c r="S130" s="43">
        <f t="shared" si="128"/>
        <v>52.508862085726669</v>
      </c>
      <c r="T130" s="49">
        <f t="shared" si="129"/>
        <v>54.208902975486396</v>
      </c>
      <c r="AM130" s="2"/>
    </row>
    <row r="131" spans="2:39" s="4" customFormat="1" ht="15" customHeight="1" x14ac:dyDescent="0.45">
      <c r="B131" s="45">
        <f t="shared" si="130"/>
        <v>-1.2494870955950819</v>
      </c>
      <c r="C131" s="13">
        <f t="shared" si="131"/>
        <v>30</v>
      </c>
      <c r="D131" s="13">
        <v>5</v>
      </c>
      <c r="E131" s="46">
        <f t="shared" si="132"/>
        <v>0.92406987567289689</v>
      </c>
      <c r="F131" s="46">
        <f t="shared" si="122"/>
        <v>0.98348115656510271</v>
      </c>
      <c r="G131" s="47">
        <f t="shared" si="123"/>
        <v>1.651884343489729E-2</v>
      </c>
      <c r="H131" s="42">
        <f t="shared" si="133"/>
        <v>4.5821879643666206</v>
      </c>
      <c r="I131" s="43">
        <f t="shared" si="124"/>
        <v>39.964901371156323</v>
      </c>
      <c r="J131" s="49">
        <f t="shared" si="125"/>
        <v>43.248787156982416</v>
      </c>
      <c r="L131" s="45">
        <f t="shared" si="134"/>
        <v>-1.6574321575069471</v>
      </c>
      <c r="M131" s="13">
        <f t="shared" si="135"/>
        <v>30</v>
      </c>
      <c r="N131" s="13">
        <v>5</v>
      </c>
      <c r="O131" s="46">
        <f t="shared" si="136"/>
        <v>0.96493523872335563</v>
      </c>
      <c r="P131" s="46">
        <f t="shared" si="126"/>
        <v>0.99508835155804032</v>
      </c>
      <c r="Q131" s="47">
        <f t="shared" si="127"/>
        <v>4.9116484419596818E-3</v>
      </c>
      <c r="R131" s="42">
        <f t="shared" si="137"/>
        <v>4.8128276369621092</v>
      </c>
      <c r="S131" s="43">
        <f t="shared" si="128"/>
        <v>47.674926280628945</v>
      </c>
      <c r="T131" s="49">
        <f t="shared" si="129"/>
        <v>49.40738442064216</v>
      </c>
      <c r="AM131" s="2"/>
    </row>
    <row r="132" spans="2:39" s="4" customFormat="1" ht="15" customHeight="1" x14ac:dyDescent="0.45">
      <c r="B132" s="45">
        <f t="shared" si="130"/>
        <v>-1.1495671100042006</v>
      </c>
      <c r="C132" s="13">
        <f t="shared" si="131"/>
        <v>35</v>
      </c>
      <c r="D132" s="13">
        <v>5</v>
      </c>
      <c r="E132" s="46">
        <f t="shared" si="132"/>
        <v>0.90880531007375132</v>
      </c>
      <c r="F132" s="46">
        <f t="shared" si="122"/>
        <v>0.98104583320686578</v>
      </c>
      <c r="G132" s="47">
        <f t="shared" si="123"/>
        <v>1.8954166793134219E-2</v>
      </c>
      <c r="H132" s="42">
        <f t="shared" si="133"/>
        <v>4.5009624317946972</v>
      </c>
      <c r="I132" s="43">
        <f t="shared" si="124"/>
        <v>35.382713406789705</v>
      </c>
      <c r="J132" s="49">
        <f t="shared" si="125"/>
        <v>38.933215964504356</v>
      </c>
      <c r="L132" s="45">
        <f t="shared" si="134"/>
        <v>-1.5915826039386942</v>
      </c>
      <c r="M132" s="13">
        <f t="shared" si="135"/>
        <v>35</v>
      </c>
      <c r="N132" s="13">
        <v>5</v>
      </c>
      <c r="O132" s="46">
        <f t="shared" si="136"/>
        <v>0.96019581606148807</v>
      </c>
      <c r="P132" s="46">
        <f t="shared" si="126"/>
        <v>0.99330554250196645</v>
      </c>
      <c r="Q132" s="47">
        <f t="shared" si="127"/>
        <v>6.6944574980335458E-3</v>
      </c>
      <c r="R132" s="42">
        <f t="shared" si="137"/>
        <v>4.7849091051064079</v>
      </c>
      <c r="S132" s="43">
        <f t="shared" si="128"/>
        <v>42.862098643666833</v>
      </c>
      <c r="T132" s="49">
        <f t="shared" si="129"/>
        <v>44.638914195104213</v>
      </c>
      <c r="AM132" s="2"/>
    </row>
    <row r="133" spans="2:39" s="4" customFormat="1" ht="15" customHeight="1" x14ac:dyDescent="0.45">
      <c r="B133" s="45">
        <f t="shared" si="130"/>
        <v>-1.0534895529521302</v>
      </c>
      <c r="C133" s="13">
        <f t="shared" si="131"/>
        <v>40</v>
      </c>
      <c r="D133" s="13">
        <v>5</v>
      </c>
      <c r="E133" s="46">
        <f t="shared" si="132"/>
        <v>0.89157966264412736</v>
      </c>
      <c r="F133" s="46">
        <f t="shared" si="122"/>
        <v>0.97637372251010812</v>
      </c>
      <c r="G133" s="47">
        <f t="shared" si="123"/>
        <v>2.3626277489891878E-2</v>
      </c>
      <c r="H133" s="42">
        <f t="shared" si="133"/>
        <v>4.4052365419357011</v>
      </c>
      <c r="I133" s="43">
        <f t="shared" si="124"/>
        <v>30.881750974995011</v>
      </c>
      <c r="J133" s="49">
        <f t="shared" si="125"/>
        <v>34.637119114415484</v>
      </c>
      <c r="L133" s="45">
        <f t="shared" si="134"/>
        <v>-1.513372154895996</v>
      </c>
      <c r="M133" s="13">
        <f t="shared" si="135"/>
        <v>40</v>
      </c>
      <c r="N133" s="13">
        <v>5</v>
      </c>
      <c r="O133" s="46">
        <f t="shared" si="136"/>
        <v>0.95376782598107479</v>
      </c>
      <c r="P133" s="46">
        <f t="shared" si="126"/>
        <v>0.98989244400264176</v>
      </c>
      <c r="Q133" s="47">
        <f t="shared" si="127"/>
        <v>1.0107555997358242E-2</v>
      </c>
      <c r="R133" s="42">
        <f t="shared" si="137"/>
        <v>4.7447384756314177</v>
      </c>
      <c r="S133" s="43">
        <f t="shared" si="128"/>
        <v>38.077189538560425</v>
      </c>
      <c r="T133" s="49">
        <f t="shared" si="129"/>
        <v>39.922912580315931</v>
      </c>
      <c r="AM133" s="2"/>
    </row>
    <row r="134" spans="2:39" s="4" customFormat="1" ht="15" customHeight="1" x14ac:dyDescent="0.45">
      <c r="B134" s="45">
        <f t="shared" si="130"/>
        <v>-0.95275976963997833</v>
      </c>
      <c r="C134" s="13">
        <f t="shared" si="131"/>
        <v>45</v>
      </c>
      <c r="D134" s="13">
        <v>5</v>
      </c>
      <c r="E134" s="46">
        <f t="shared" si="132"/>
        <v>0.87051495413015301</v>
      </c>
      <c r="F134" s="46">
        <f t="shared" si="122"/>
        <v>0.96904105481890535</v>
      </c>
      <c r="G134" s="47">
        <f t="shared" si="123"/>
        <v>3.0958945181094655E-2</v>
      </c>
      <c r="H134" s="42">
        <f t="shared" si="133"/>
        <v>4.2851992087901687</v>
      </c>
      <c r="I134" s="43">
        <f t="shared" si="124"/>
        <v>26.476514433059311</v>
      </c>
      <c r="J134" s="49">
        <f t="shared" si="125"/>
        <v>30.414772666961831</v>
      </c>
      <c r="L134" s="45">
        <f t="shared" si="134"/>
        <v>-1.41359506489053</v>
      </c>
      <c r="M134" s="13">
        <f t="shared" si="135"/>
        <v>45</v>
      </c>
      <c r="N134" s="13">
        <v>5</v>
      </c>
      <c r="O134" s="46">
        <f t="shared" si="136"/>
        <v>0.94412756427149247</v>
      </c>
      <c r="P134" s="46">
        <f t="shared" si="126"/>
        <v>0.98500800486415718</v>
      </c>
      <c r="Q134" s="47">
        <f t="shared" si="127"/>
        <v>1.4991995135842817E-2</v>
      </c>
      <c r="R134" s="42">
        <f t="shared" si="137"/>
        <v>4.6852519317295291</v>
      </c>
      <c r="S134" s="43">
        <f t="shared" si="128"/>
        <v>33.33245106292901</v>
      </c>
      <c r="T134" s="49">
        <f t="shared" si="129"/>
        <v>35.305029028200217</v>
      </c>
      <c r="AM134" s="2"/>
    </row>
    <row r="135" spans="2:39" s="4" customFormat="1" ht="15" customHeight="1" x14ac:dyDescent="0.45">
      <c r="B135" s="45">
        <f t="shared" si="130"/>
        <v>-0.84249715998335128</v>
      </c>
      <c r="C135" s="13">
        <f t="shared" si="131"/>
        <v>50</v>
      </c>
      <c r="D135" s="13">
        <v>5</v>
      </c>
      <c r="E135" s="46">
        <f t="shared" si="132"/>
        <v>0.84356472938591442</v>
      </c>
      <c r="F135" s="46">
        <f t="shared" si="122"/>
        <v>0.95695081374531876</v>
      </c>
      <c r="G135" s="47">
        <f t="shared" si="123"/>
        <v>4.3049186254681238E-2</v>
      </c>
      <c r="H135" s="42">
        <f t="shared" si="133"/>
        <v>4.1270367090465365</v>
      </c>
      <c r="I135" s="43">
        <f t="shared" si="124"/>
        <v>22.191315224269143</v>
      </c>
      <c r="J135" s="49">
        <f t="shared" si="125"/>
        <v>26.30659444524624</v>
      </c>
      <c r="L135" s="45">
        <f t="shared" si="134"/>
        <v>-1.293138935952634</v>
      </c>
      <c r="M135" s="13">
        <f t="shared" si="135"/>
        <v>50</v>
      </c>
      <c r="N135" s="13">
        <v>5</v>
      </c>
      <c r="O135" s="46">
        <f t="shared" si="136"/>
        <v>0.92997320842031916</v>
      </c>
      <c r="P135" s="46">
        <f t="shared" si="126"/>
        <v>0.97702667536075771</v>
      </c>
      <c r="Q135" s="47">
        <f t="shared" si="127"/>
        <v>2.2973324639242287E-2</v>
      </c>
      <c r="R135" s="42">
        <f t="shared" si="137"/>
        <v>4.5964546010445018</v>
      </c>
      <c r="S135" s="43">
        <f t="shared" si="128"/>
        <v>28.647199131199482</v>
      </c>
      <c r="T135" s="49">
        <f t="shared" si="129"/>
        <v>30.804327341709648</v>
      </c>
      <c r="AM135" s="2"/>
    </row>
    <row r="136" spans="2:39" s="4" customFormat="1" ht="15" customHeight="1" x14ac:dyDescent="0.45">
      <c r="B136" s="45">
        <f t="shared" si="130"/>
        <v>-0.71611955152790618</v>
      </c>
      <c r="C136" s="13">
        <f t="shared" si="131"/>
        <v>55</v>
      </c>
      <c r="D136" s="13">
        <v>5</v>
      </c>
      <c r="E136" s="46">
        <f t="shared" si="132"/>
        <v>0.80724995423270041</v>
      </c>
      <c r="F136" s="46">
        <f t="shared" si="122"/>
        <v>0.93934224226953755</v>
      </c>
      <c r="G136" s="47">
        <f t="shared" si="123"/>
        <v>6.0657757730462447E-2</v>
      </c>
      <c r="H136" s="42">
        <f t="shared" si="133"/>
        <v>3.9138348407840668</v>
      </c>
      <c r="I136" s="43">
        <f t="shared" si="124"/>
        <v>18.064278515222608</v>
      </c>
      <c r="J136" s="49">
        <f t="shared" si="125"/>
        <v>22.377552851511641</v>
      </c>
      <c r="L136" s="45">
        <f t="shared" si="134"/>
        <v>-1.148381710796488</v>
      </c>
      <c r="M136" s="13">
        <f t="shared" si="135"/>
        <v>55</v>
      </c>
      <c r="N136" s="13">
        <v>5</v>
      </c>
      <c r="O136" s="46">
        <f t="shared" si="136"/>
        <v>0.90860863199748143</v>
      </c>
      <c r="P136" s="46">
        <f t="shared" si="126"/>
        <v>0.96637781030560566</v>
      </c>
      <c r="Q136" s="47">
        <f t="shared" si="127"/>
        <v>3.3622189694394344E-2</v>
      </c>
      <c r="R136" s="42">
        <f t="shared" si="137"/>
        <v>4.4666696305299487</v>
      </c>
      <c r="S136" s="43">
        <f t="shared" si="128"/>
        <v>24.050744530154979</v>
      </c>
      <c r="T136" s="49">
        <f t="shared" si="129"/>
        <v>26.469861371756863</v>
      </c>
      <c r="AM136" s="2"/>
    </row>
    <row r="137" spans="2:39" s="4" customFormat="1" ht="15" customHeight="1" x14ac:dyDescent="0.45">
      <c r="B137" s="45">
        <f t="shared" si="130"/>
        <v>-0.57164720230379695</v>
      </c>
      <c r="C137" s="13">
        <f t="shared" si="131"/>
        <v>60</v>
      </c>
      <c r="D137" s="13">
        <v>5</v>
      </c>
      <c r="E137" s="46">
        <f t="shared" si="132"/>
        <v>0.7582839820809264</v>
      </c>
      <c r="F137" s="46">
        <f t="shared" si="122"/>
        <v>0.91448264603666707</v>
      </c>
      <c r="G137" s="47">
        <f t="shared" si="123"/>
        <v>8.5517353963332932E-2</v>
      </c>
      <c r="H137" s="42">
        <f t="shared" si="133"/>
        <v>3.6293038111537812</v>
      </c>
      <c r="I137" s="43">
        <f t="shared" si="124"/>
        <v>14.15044367443854</v>
      </c>
      <c r="J137" s="49">
        <f t="shared" si="125"/>
        <v>18.661140164936732</v>
      </c>
      <c r="L137" s="45">
        <f t="shared" si="134"/>
        <v>-0.98708926253166351</v>
      </c>
      <c r="M137" s="13">
        <f t="shared" si="135"/>
        <v>60</v>
      </c>
      <c r="N137" s="13">
        <v>5</v>
      </c>
      <c r="O137" s="46">
        <f t="shared" si="136"/>
        <v>0.878059220214498</v>
      </c>
      <c r="P137" s="46">
        <f t="shared" si="126"/>
        <v>0.94933375320181379</v>
      </c>
      <c r="Q137" s="47">
        <f t="shared" si="127"/>
        <v>5.066624679818621E-2</v>
      </c>
      <c r="R137" s="42">
        <f t="shared" si="137"/>
        <v>4.2790761881854635</v>
      </c>
      <c r="S137" s="43">
        <f t="shared" si="128"/>
        <v>19.58407489962503</v>
      </c>
      <c r="T137" s="49">
        <f t="shared" si="129"/>
        <v>22.303820116871965</v>
      </c>
      <c r="AM137" s="2"/>
    </row>
    <row r="138" spans="2:39" s="4" customFormat="1" ht="15" customHeight="1" x14ac:dyDescent="0.45">
      <c r="B138" s="45">
        <f t="shared" si="130"/>
        <v>-0.40811983136421159</v>
      </c>
      <c r="C138" s="13">
        <f t="shared" si="131"/>
        <v>65</v>
      </c>
      <c r="D138" s="13">
        <v>5</v>
      </c>
      <c r="E138" s="46">
        <f t="shared" si="132"/>
        <v>0.69343754238058619</v>
      </c>
      <c r="F138" s="46">
        <f t="shared" si="122"/>
        <v>0.87529876066105261</v>
      </c>
      <c r="G138" s="47">
        <f t="shared" si="123"/>
        <v>0.12470123933894739</v>
      </c>
      <c r="H138" s="42">
        <f t="shared" si="133"/>
        <v>3.2510064095553988</v>
      </c>
      <c r="I138" s="43">
        <f t="shared" si="124"/>
        <v>10.521139863284759</v>
      </c>
      <c r="J138" s="49">
        <f t="shared" si="125"/>
        <v>15.172440515933788</v>
      </c>
      <c r="L138" s="45">
        <f t="shared" si="134"/>
        <v>-0.80557596400347065</v>
      </c>
      <c r="M138" s="13">
        <f t="shared" si="135"/>
        <v>65</v>
      </c>
      <c r="N138" s="13">
        <v>5</v>
      </c>
      <c r="O138" s="46">
        <f t="shared" si="136"/>
        <v>0.83357125505968732</v>
      </c>
      <c r="P138" s="46">
        <f t="shared" si="126"/>
        <v>0.92273999129772122</v>
      </c>
      <c r="Q138" s="47">
        <f t="shared" si="127"/>
        <v>7.7260008702278782E-2</v>
      </c>
      <c r="R138" s="42">
        <f t="shared" si="137"/>
        <v>4.0068519692487348</v>
      </c>
      <c r="S138" s="43">
        <f t="shared" si="128"/>
        <v>15.304998711439566</v>
      </c>
      <c r="T138" s="49">
        <f t="shared" si="129"/>
        <v>18.360756346310986</v>
      </c>
      <c r="AM138" s="2"/>
    </row>
    <row r="139" spans="2:39" s="4" customFormat="1" ht="15" customHeight="1" x14ac:dyDescent="0.45">
      <c r="B139" s="45">
        <f t="shared" si="130"/>
        <v>-0.21728627611140267</v>
      </c>
      <c r="C139" s="13">
        <f t="shared" si="131"/>
        <v>70</v>
      </c>
      <c r="D139" s="13">
        <v>5</v>
      </c>
      <c r="E139" s="46">
        <f t="shared" si="132"/>
        <v>0.60696502144157327</v>
      </c>
      <c r="F139" s="46">
        <f t="shared" si="122"/>
        <v>0.81366087624893402</v>
      </c>
      <c r="G139" s="47">
        <f t="shared" si="123"/>
        <v>0.18633912375106598</v>
      </c>
      <c r="H139" s="42">
        <f t="shared" si="133"/>
        <v>2.7520717816004421</v>
      </c>
      <c r="I139" s="43">
        <f t="shared" si="124"/>
        <v>7.2701334537293594</v>
      </c>
      <c r="J139" s="49">
        <f t="shared" si="125"/>
        <v>11.977845834447621</v>
      </c>
      <c r="L139" s="45">
        <f t="shared" si="134"/>
        <v>-0.60181393511467562</v>
      </c>
      <c r="M139" s="13">
        <f t="shared" si="135"/>
        <v>70</v>
      </c>
      <c r="N139" s="13">
        <v>5</v>
      </c>
      <c r="O139" s="46">
        <f t="shared" si="136"/>
        <v>0.76916953263980647</v>
      </c>
      <c r="P139" s="46">
        <f t="shared" si="126"/>
        <v>0.87917248005044268</v>
      </c>
      <c r="Q139" s="47">
        <f t="shared" si="127"/>
        <v>0.12082751994955732</v>
      </c>
      <c r="R139" s="42">
        <f t="shared" si="137"/>
        <v>3.6135055455749625</v>
      </c>
      <c r="S139" s="43">
        <f t="shared" si="128"/>
        <v>11.298146742190832</v>
      </c>
      <c r="T139" s="49">
        <f t="shared" si="129"/>
        <v>14.68876010132038</v>
      </c>
      <c r="AM139" s="2"/>
    </row>
    <row r="140" spans="2:39" s="4" customFormat="1" ht="15" customHeight="1" x14ac:dyDescent="0.45">
      <c r="B140" s="45">
        <f t="shared" si="130"/>
        <v>1.2273233814013865E-2</v>
      </c>
      <c r="C140" s="13">
        <f t="shared" si="131"/>
        <v>75</v>
      </c>
      <c r="D140" s="13">
        <v>5</v>
      </c>
      <c r="E140" s="46">
        <f t="shared" si="132"/>
        <v>0.49386369119860352</v>
      </c>
      <c r="F140" s="46">
        <f t="shared" si="122"/>
        <v>0.72714255394579486</v>
      </c>
      <c r="G140" s="47">
        <f t="shared" si="123"/>
        <v>0.27285744605420514</v>
      </c>
      <c r="H140" s="42">
        <f t="shared" si="133"/>
        <v>2.1324324922946336</v>
      </c>
      <c r="I140" s="43">
        <f t="shared" si="124"/>
        <v>4.5180616721289173</v>
      </c>
      <c r="J140" s="49">
        <f t="shared" si="125"/>
        <v>9.1483981362622853</v>
      </c>
      <c r="L140" s="45">
        <f t="shared" si="134"/>
        <v>-0.36825606694158497</v>
      </c>
      <c r="M140" s="13">
        <f t="shared" si="135"/>
        <v>75</v>
      </c>
      <c r="N140" s="13">
        <v>5</v>
      </c>
      <c r="O140" s="46">
        <f t="shared" si="136"/>
        <v>0.67623268559017857</v>
      </c>
      <c r="P140" s="46">
        <f t="shared" si="126"/>
        <v>0.81119799522515912</v>
      </c>
      <c r="Q140" s="47">
        <f t="shared" si="127"/>
        <v>0.18880200477484088</v>
      </c>
      <c r="R140" s="42">
        <f t="shared" si="137"/>
        <v>3.0619782111166418</v>
      </c>
      <c r="S140" s="43">
        <f t="shared" si="128"/>
        <v>7.6846411966158694</v>
      </c>
      <c r="T140" s="49">
        <f t="shared" si="129"/>
        <v>11.363900858931624</v>
      </c>
      <c r="AM140" s="2"/>
    </row>
    <row r="141" spans="2:39" s="4" customFormat="1" ht="15" customHeight="1" x14ac:dyDescent="0.45">
      <c r="B141" s="45">
        <f t="shared" si="130"/>
        <v>0.28961605186771866</v>
      </c>
      <c r="C141" s="13">
        <f t="shared" si="131"/>
        <v>80</v>
      </c>
      <c r="D141" s="13">
        <v>5</v>
      </c>
      <c r="E141" s="46">
        <f t="shared" si="132"/>
        <v>0.35910930571924993</v>
      </c>
      <c r="F141" s="46">
        <f t="shared" si="122"/>
        <v>0.58725153414155218</v>
      </c>
      <c r="G141" s="47">
        <f t="shared" si="123"/>
        <v>0.41274846585844782</v>
      </c>
      <c r="H141" s="42">
        <f t="shared" si="133"/>
        <v>1.4249919910684679</v>
      </c>
      <c r="I141" s="43">
        <f>SUM(H141,I142)</f>
        <v>2.3856291798342841</v>
      </c>
      <c r="J141" s="49">
        <f t="shared" si="125"/>
        <v>6.6431839605386296</v>
      </c>
      <c r="L141" s="45">
        <f t="shared" si="134"/>
        <v>-9.7424265687661105E-2</v>
      </c>
      <c r="M141" s="13">
        <f t="shared" si="135"/>
        <v>80</v>
      </c>
      <c r="N141" s="13">
        <v>5</v>
      </c>
      <c r="O141" s="46">
        <f t="shared" si="136"/>
        <v>0.54855859885647817</v>
      </c>
      <c r="P141" s="46">
        <f t="shared" si="126"/>
        <v>0.69336452677499438</v>
      </c>
      <c r="Q141" s="47">
        <f t="shared" si="127"/>
        <v>0.30663547322500562</v>
      </c>
      <c r="R141" s="42">
        <f t="shared" si="137"/>
        <v>2.3222741804023852</v>
      </c>
      <c r="S141" s="43">
        <f t="shared" si="128"/>
        <v>4.6226629854992272</v>
      </c>
      <c r="T141" s="49">
        <f t="shared" si="129"/>
        <v>8.4269264854030208</v>
      </c>
      <c r="AM141" s="2"/>
    </row>
    <row r="142" spans="2:39" s="4" customFormat="1" ht="15" customHeight="1" x14ac:dyDescent="0.45">
      <c r="B142" s="45">
        <f t="shared" ref="B142:B144" si="138">(H22*$G$121)+(F22*$G$120)</f>
        <v>0.65979206806829793</v>
      </c>
      <c r="C142" s="13">
        <f t="shared" si="131"/>
        <v>85</v>
      </c>
      <c r="D142" s="13">
        <v>5</v>
      </c>
      <c r="E142" s="46">
        <f t="shared" ref="E142:E144" si="139">1/(EXP(2*B142)+1)</f>
        <v>0.2108874907081372</v>
      </c>
      <c r="F142" s="46">
        <f t="shared" ref="F142:F144" si="140">E143/E142</f>
        <v>0.3684509745548239</v>
      </c>
      <c r="G142" s="47">
        <f t="shared" ref="G142:G144" si="141">1-F142</f>
        <v>0.6315490254451761</v>
      </c>
      <c r="H142" s="42">
        <f t="shared" si="133"/>
        <v>0.72147298045242925</v>
      </c>
      <c r="I142" s="43">
        <f>SUM(H142,I143)</f>
        <v>0.96063718876581616</v>
      </c>
      <c r="J142" s="49">
        <f t="shared" si="125"/>
        <v>4.5552118124223551</v>
      </c>
      <c r="L142" s="45">
        <f t="shared" ref="L142:L144" si="142">(R22*$Q$121)+(P22*$Q$120)</f>
        <v>0.24402918353481973</v>
      </c>
      <c r="M142" s="13">
        <f t="shared" si="135"/>
        <v>85</v>
      </c>
      <c r="N142" s="13">
        <v>5</v>
      </c>
      <c r="O142" s="46">
        <f t="shared" ref="O142:O144" si="143">1/(EXP(2*L142)+1)</f>
        <v>0.38035107330447598</v>
      </c>
      <c r="P142" s="46">
        <f t="shared" ref="P142:P144" si="144">O143/O142</f>
        <v>0.52424620223328955</v>
      </c>
      <c r="Q142" s="47">
        <f t="shared" ref="Q142:Q144" si="145">1-P142</f>
        <v>0.47575379776671045</v>
      </c>
      <c r="R142" s="42">
        <f t="shared" si="137"/>
        <v>1.4493716974992576</v>
      </c>
      <c r="S142" s="43">
        <f t="shared" si="128"/>
        <v>2.3003888050968424</v>
      </c>
      <c r="T142" s="49">
        <f t="shared" si="129"/>
        <v>6.0480670794777831</v>
      </c>
      <c r="AM142" s="2"/>
    </row>
    <row r="143" spans="2:39" s="4" customFormat="1" ht="15" customHeight="1" x14ac:dyDescent="0.45">
      <c r="B143" s="45">
        <f t="shared" si="138"/>
        <v>1.236995775156946</v>
      </c>
      <c r="C143" s="13">
        <f t="shared" si="131"/>
        <v>90</v>
      </c>
      <c r="D143" s="13">
        <v>5</v>
      </c>
      <c r="E143" s="46">
        <f t="shared" si="139"/>
        <v>7.770170147283452E-2</v>
      </c>
      <c r="F143" s="46">
        <f t="shared" si="140"/>
        <v>9.9958127614927728E-2</v>
      </c>
      <c r="G143" s="47">
        <f t="shared" si="141"/>
        <v>0.90004187238507227</v>
      </c>
      <c r="H143" s="42">
        <f t="shared" si="133"/>
        <v>0.21367154516138281</v>
      </c>
      <c r="I143" s="43">
        <f>SUM(H143,I144)</f>
        <v>0.23916420831338692</v>
      </c>
      <c r="J143" s="49">
        <f t="shared" si="125"/>
        <v>3.077979037524702</v>
      </c>
      <c r="L143" s="45">
        <f t="shared" si="142"/>
        <v>0.6950317936414232</v>
      </c>
      <c r="M143" s="13">
        <f t="shared" si="135"/>
        <v>90</v>
      </c>
      <c r="N143" s="13">
        <v>5</v>
      </c>
      <c r="O143" s="46">
        <f t="shared" si="143"/>
        <v>0.19939760569522705</v>
      </c>
      <c r="P143" s="46">
        <f t="shared" si="144"/>
        <v>0.301124192406516</v>
      </c>
      <c r="Q143" s="47">
        <f t="shared" si="145"/>
        <v>0.698875807593484</v>
      </c>
      <c r="R143" s="42">
        <f t="shared" si="137"/>
        <v>0.64860262169498795</v>
      </c>
      <c r="S143" s="43">
        <f>SUM(R143,S144)</f>
        <v>0.85101710759758464</v>
      </c>
      <c r="T143" s="49">
        <f t="shared" si="129"/>
        <v>4.2679404530982055</v>
      </c>
      <c r="AM143" s="2"/>
    </row>
    <row r="144" spans="2:39" s="4" customFormat="1" ht="15" customHeight="1" x14ac:dyDescent="0.45">
      <c r="B144" s="45">
        <f t="shared" si="138"/>
        <v>2.4250423961107535</v>
      </c>
      <c r="C144" s="13">
        <f t="shared" si="131"/>
        <v>95</v>
      </c>
      <c r="D144" s="13" t="s">
        <v>29</v>
      </c>
      <c r="E144" s="46">
        <f t="shared" si="139"/>
        <v>7.7669165917186112E-3</v>
      </c>
      <c r="F144" s="46">
        <f t="shared" si="140"/>
        <v>0</v>
      </c>
      <c r="G144" s="47">
        <f t="shared" si="141"/>
        <v>1</v>
      </c>
      <c r="H144" s="48">
        <f t="shared" ref="H144" si="146">(3.269+1.701*E144)*E144</f>
        <v>2.5492663152004099E-2</v>
      </c>
      <c r="I144" s="43">
        <f>H144</f>
        <v>2.5492663152004099E-2</v>
      </c>
      <c r="J144" s="49">
        <f t="shared" si="125"/>
        <v>3.2822115251225137</v>
      </c>
      <c r="L144" s="45">
        <f t="shared" si="142"/>
        <v>1.3753826541597882</v>
      </c>
      <c r="M144" s="13">
        <f t="shared" si="135"/>
        <v>95</v>
      </c>
      <c r="N144" s="13" t="s">
        <v>29</v>
      </c>
      <c r="O144" s="46">
        <f t="shared" si="143"/>
        <v>6.0043442982768161E-2</v>
      </c>
      <c r="P144" s="46">
        <f t="shared" si="144"/>
        <v>0</v>
      </c>
      <c r="Q144" s="47">
        <f t="shared" si="145"/>
        <v>1</v>
      </c>
      <c r="R144" s="48">
        <f t="shared" ref="R144" si="147">(3.269+1.701*O144)*O144</f>
        <v>0.20241448590259672</v>
      </c>
      <c r="S144" s="43">
        <f>R144</f>
        <v>0.20241448590259672</v>
      </c>
      <c r="T144" s="49">
        <f t="shared" si="129"/>
        <v>3.3711338965136886</v>
      </c>
      <c r="AM144" s="2"/>
    </row>
    <row r="145" spans="2:39" s="4" customFormat="1" ht="15" customHeight="1" thickBot="1" x14ac:dyDescent="0.5">
      <c r="B145" s="5"/>
      <c r="C145" s="5"/>
      <c r="D145" s="5"/>
      <c r="E145" s="5"/>
      <c r="F145" s="5"/>
      <c r="G145" s="5"/>
      <c r="H145" s="5"/>
      <c r="I145" s="5"/>
      <c r="J145" s="5"/>
      <c r="K145" s="5"/>
      <c r="AM145" s="2"/>
    </row>
    <row r="146" spans="2:39" s="4" customFormat="1" ht="15" customHeight="1" x14ac:dyDescent="0.45">
      <c r="C146" s="5"/>
      <c r="D146" s="5"/>
      <c r="F146" s="22" t="s">
        <v>5</v>
      </c>
      <c r="G146" s="23">
        <f>G116</f>
        <v>2005</v>
      </c>
      <c r="H146" s="24"/>
      <c r="I146" s="5"/>
      <c r="J146" s="5"/>
      <c r="K146" s="5"/>
      <c r="P146" s="22" t="s">
        <v>5</v>
      </c>
      <c r="Q146" s="23">
        <f>Q116</f>
        <v>2000</v>
      </c>
      <c r="R146" s="24"/>
      <c r="AM146" s="2"/>
    </row>
    <row r="147" spans="2:39" s="4" customFormat="1" ht="15" customHeight="1" x14ac:dyDescent="0.45">
      <c r="C147" s="5"/>
      <c r="D147" s="5"/>
      <c r="F147" s="25" t="s">
        <v>6</v>
      </c>
      <c r="G147" s="26" t="s">
        <v>15</v>
      </c>
      <c r="H147" s="27">
        <v>2027.5</v>
      </c>
      <c r="I147" s="5"/>
      <c r="J147" s="55"/>
      <c r="K147" s="55"/>
      <c r="L147" s="55"/>
      <c r="M147" s="28"/>
      <c r="N147" s="28"/>
      <c r="P147" s="25" t="s">
        <v>6</v>
      </c>
      <c r="Q147" s="26" t="s">
        <v>15</v>
      </c>
      <c r="R147" s="27">
        <v>2027.5</v>
      </c>
      <c r="AM147" s="2"/>
    </row>
    <row r="148" spans="2:39" s="4" customFormat="1" ht="15" customHeight="1" x14ac:dyDescent="0.45">
      <c r="C148" s="5"/>
      <c r="D148" s="5"/>
      <c r="F148" s="25" t="s">
        <v>7</v>
      </c>
      <c r="G148" s="29">
        <f>G118</f>
        <v>2050</v>
      </c>
      <c r="H148" s="30"/>
      <c r="I148" s="5"/>
      <c r="J148" s="55"/>
      <c r="K148" s="55"/>
      <c r="L148" s="55"/>
      <c r="M148" s="28"/>
      <c r="N148" s="28"/>
      <c r="P148" s="25" t="s">
        <v>7</v>
      </c>
      <c r="Q148" s="29">
        <f>Q118</f>
        <v>2050</v>
      </c>
      <c r="R148" s="30"/>
      <c r="AM148" s="2"/>
    </row>
    <row r="149" spans="2:39" s="4" customFormat="1" ht="15" customHeight="1" x14ac:dyDescent="0.45">
      <c r="C149" s="5"/>
      <c r="D149" s="5"/>
      <c r="F149" s="25"/>
      <c r="G149" s="26"/>
      <c r="H149" s="30"/>
      <c r="I149" s="5"/>
      <c r="J149" s="55"/>
      <c r="K149" s="55"/>
      <c r="L149" s="55"/>
      <c r="M149" s="28"/>
      <c r="N149" s="28"/>
      <c r="P149" s="25"/>
      <c r="Q149" s="26"/>
      <c r="R149" s="30"/>
      <c r="AM149" s="2"/>
    </row>
    <row r="150" spans="2:39" s="4" customFormat="1" ht="15" customHeight="1" x14ac:dyDescent="0.45">
      <c r="C150" s="5"/>
      <c r="D150" s="5"/>
      <c r="F150" s="25" t="s">
        <v>8</v>
      </c>
      <c r="G150" s="31">
        <f>(G148-H147)/(G148-G146)</f>
        <v>0.5</v>
      </c>
      <c r="H150" s="30"/>
      <c r="I150" s="5"/>
      <c r="J150" s="55"/>
      <c r="K150" s="55"/>
      <c r="L150" s="55"/>
      <c r="M150" s="28"/>
      <c r="N150" s="28"/>
      <c r="P150" s="25" t="s">
        <v>8</v>
      </c>
      <c r="Q150" s="31">
        <f>(Q148-R147)/(Q148-Q146)</f>
        <v>0.45</v>
      </c>
      <c r="R150" s="30"/>
      <c r="AM150" s="2"/>
    </row>
    <row r="151" spans="2:39" s="4" customFormat="1" ht="15" customHeight="1" thickBot="1" x14ac:dyDescent="0.5">
      <c r="C151" s="5"/>
      <c r="D151" s="5"/>
      <c r="F151" s="32" t="s">
        <v>9</v>
      </c>
      <c r="G151" s="33">
        <f>1-G150</f>
        <v>0.5</v>
      </c>
      <c r="H151" s="34"/>
      <c r="I151" s="5"/>
      <c r="J151" s="5"/>
      <c r="K151" s="5"/>
      <c r="P151" s="32" t="s">
        <v>9</v>
      </c>
      <c r="Q151" s="33">
        <f>1-Q150</f>
        <v>0.55000000000000004</v>
      </c>
      <c r="R151" s="34"/>
      <c r="AM151" s="2"/>
    </row>
    <row r="152" spans="2:39" s="4" customFormat="1" ht="15" customHeight="1" x14ac:dyDescent="0.45">
      <c r="B152" s="5"/>
      <c r="C152" s="5"/>
      <c r="D152" s="5"/>
      <c r="E152" s="5"/>
      <c r="F152" s="5"/>
      <c r="G152" s="5"/>
      <c r="H152" s="5"/>
      <c r="I152" s="5"/>
      <c r="J152" s="5"/>
      <c r="K152" s="5"/>
      <c r="AM152" s="2"/>
    </row>
    <row r="153" spans="2:39" s="4" customFormat="1" ht="15" customHeight="1" x14ac:dyDescent="0.45">
      <c r="B153" s="56" t="s">
        <v>21</v>
      </c>
      <c r="C153" s="91" t="s">
        <v>2</v>
      </c>
      <c r="D153" s="92"/>
      <c r="E153" s="92"/>
      <c r="F153" s="92"/>
      <c r="G153" s="92"/>
      <c r="H153" s="92"/>
      <c r="I153" s="92"/>
      <c r="J153" s="93"/>
      <c r="K153" s="6"/>
      <c r="L153" s="35" t="s">
        <v>21</v>
      </c>
      <c r="M153" s="94" t="s">
        <v>3</v>
      </c>
      <c r="N153" s="95"/>
      <c r="O153" s="95"/>
      <c r="P153" s="95"/>
      <c r="Q153" s="95"/>
      <c r="R153" s="95"/>
      <c r="S153" s="95"/>
      <c r="T153" s="96"/>
      <c r="AM153" s="2"/>
    </row>
    <row r="154" spans="2:39" s="4" customFormat="1" ht="15" customHeight="1" x14ac:dyDescent="0.45">
      <c r="B154" s="57">
        <f>H147</f>
        <v>2027.5</v>
      </c>
      <c r="C154" s="58" t="s">
        <v>22</v>
      </c>
      <c r="D154" s="58" t="s">
        <v>23</v>
      </c>
      <c r="E154" s="58" t="s">
        <v>4</v>
      </c>
      <c r="F154" s="58" t="s">
        <v>24</v>
      </c>
      <c r="G154" s="58" t="s">
        <v>25</v>
      </c>
      <c r="H154" s="59" t="s">
        <v>26</v>
      </c>
      <c r="I154" s="59" t="s">
        <v>18</v>
      </c>
      <c r="J154" s="60" t="s">
        <v>19</v>
      </c>
      <c r="K154" s="5"/>
      <c r="L154" s="37">
        <f>H147</f>
        <v>2027.5</v>
      </c>
      <c r="M154" s="38" t="s">
        <v>22</v>
      </c>
      <c r="N154" s="38" t="s">
        <v>23</v>
      </c>
      <c r="O154" s="38" t="s">
        <v>4</v>
      </c>
      <c r="P154" s="38" t="s">
        <v>24</v>
      </c>
      <c r="Q154" s="38" t="s">
        <v>25</v>
      </c>
      <c r="R154" s="39" t="s">
        <v>26</v>
      </c>
      <c r="S154" s="39" t="s">
        <v>18</v>
      </c>
      <c r="T154" s="40" t="s">
        <v>19</v>
      </c>
      <c r="AM154" s="2"/>
    </row>
    <row r="155" spans="2:39" s="4" customFormat="1" ht="15" customHeight="1" x14ac:dyDescent="0.45">
      <c r="B155" s="13" t="s">
        <v>20</v>
      </c>
      <c r="C155" s="13">
        <f>C5</f>
        <v>0</v>
      </c>
      <c r="D155" s="13">
        <v>5</v>
      </c>
      <c r="E155" s="16">
        <v>1</v>
      </c>
      <c r="F155" s="16">
        <f t="shared" ref="F155:F171" si="148">E156/E155</f>
        <v>0.97232150236149018</v>
      </c>
      <c r="G155" s="41">
        <f t="shared" ref="G155:G171" si="149">1-F155</f>
        <v>2.7678497638509825E-2</v>
      </c>
      <c r="H155" s="42">
        <f>2.5*(E155-E156)+E156*5</f>
        <v>4.9308037559037254</v>
      </c>
      <c r="I155" s="43">
        <f t="shared" ref="I155:I172" si="150">SUM(H155,I156)</f>
        <v>69.274294409303806</v>
      </c>
      <c r="J155" s="44">
        <f t="shared" ref="J155:J174" si="151">I155/E155</f>
        <v>69.274294409303806</v>
      </c>
      <c r="L155" s="13" t="s">
        <v>20</v>
      </c>
      <c r="M155" s="13">
        <f>C5</f>
        <v>0</v>
      </c>
      <c r="N155" s="13">
        <v>5</v>
      </c>
      <c r="O155" s="16">
        <v>1</v>
      </c>
      <c r="P155" s="16">
        <f t="shared" ref="P155:P171" si="152">O156/O155</f>
        <v>0.97900511521612876</v>
      </c>
      <c r="Q155" s="41">
        <f t="shared" ref="Q155:Q171" si="153">1-P155</f>
        <v>2.0994884783871237E-2</v>
      </c>
      <c r="R155" s="42">
        <f>2.5*(O155-O156)+O156*5</f>
        <v>4.9475127880403225</v>
      </c>
      <c r="S155" s="43">
        <f t="shared" ref="S155:S172" si="154">SUM(R155,S156)</f>
        <v>77.294981106654873</v>
      </c>
      <c r="T155" s="44">
        <f t="shared" ref="T155:T174" si="155">S155/O155</f>
        <v>77.294981106654873</v>
      </c>
      <c r="AM155" s="2"/>
    </row>
    <row r="156" spans="2:39" s="4" customFormat="1" ht="15" customHeight="1" x14ac:dyDescent="0.45">
      <c r="B156" s="45">
        <f t="shared" ref="B156:B171" si="156">(H6*$G$151)+(F6*$G$150)</f>
        <v>-1.7795153301527435</v>
      </c>
      <c r="C156" s="13">
        <f t="shared" ref="C156:C174" si="157">C6</f>
        <v>5</v>
      </c>
      <c r="D156" s="13">
        <v>5</v>
      </c>
      <c r="E156" s="46">
        <f t="shared" ref="E156:E171" si="158">1/(EXP(2*B156)+1)</f>
        <v>0.97232150236149018</v>
      </c>
      <c r="F156" s="46">
        <f t="shared" si="148"/>
        <v>0.99797959391747937</v>
      </c>
      <c r="G156" s="47">
        <f t="shared" si="149"/>
        <v>2.0204060825206316E-3</v>
      </c>
      <c r="H156" s="42">
        <f t="shared" ref="H156:H173" si="159">2.5*(E156-E157)+E157*5</f>
        <v>4.8566963011136091</v>
      </c>
      <c r="I156" s="43">
        <f t="shared" si="150"/>
        <v>64.343490653400082</v>
      </c>
      <c r="J156" s="49">
        <f t="shared" si="151"/>
        <v>66.175118514944074</v>
      </c>
      <c r="L156" s="45">
        <f t="shared" ref="L156:L171" si="160">(R6*$Q$151)+(P6*$Q$150)</f>
        <v>-1.9211290205622835</v>
      </c>
      <c r="M156" s="13">
        <f t="shared" ref="M156:M174" si="161">C6</f>
        <v>5</v>
      </c>
      <c r="N156" s="13">
        <v>5</v>
      </c>
      <c r="O156" s="46">
        <f t="shared" ref="O156:O171" si="162">1/(EXP(2*L156)+1)</f>
        <v>0.97900511521612876</v>
      </c>
      <c r="P156" s="46">
        <f t="shared" si="152"/>
        <v>0.99848318160830418</v>
      </c>
      <c r="Q156" s="47">
        <f t="shared" si="153"/>
        <v>1.5168183916958178E-3</v>
      </c>
      <c r="R156" s="42">
        <f t="shared" ref="R156:R173" si="163">2.5*(O156-O157)+O157*5</f>
        <v>4.8913131436698336</v>
      </c>
      <c r="S156" s="43">
        <f t="shared" si="154"/>
        <v>72.347468318614546</v>
      </c>
      <c r="T156" s="49">
        <f t="shared" si="155"/>
        <v>73.89896865109111</v>
      </c>
      <c r="AM156" s="2"/>
    </row>
    <row r="157" spans="2:39" s="4" customFormat="1" ht="15" customHeight="1" x14ac:dyDescent="0.45">
      <c r="B157" s="45">
        <f t="shared" si="156"/>
        <v>-1.744219331918881</v>
      </c>
      <c r="C157" s="13">
        <f t="shared" si="157"/>
        <v>10</v>
      </c>
      <c r="D157" s="13">
        <v>5</v>
      </c>
      <c r="E157" s="46">
        <f t="shared" si="158"/>
        <v>0.97035701808395347</v>
      </c>
      <c r="F157" s="46">
        <f t="shared" si="148"/>
        <v>0.9974068818156907</v>
      </c>
      <c r="G157" s="47">
        <f t="shared" si="149"/>
        <v>2.5931181843092954E-3</v>
      </c>
      <c r="H157" s="42">
        <f t="shared" si="159"/>
        <v>4.8454944643476034</v>
      </c>
      <c r="I157" s="43">
        <f t="shared" si="150"/>
        <v>59.486794352286473</v>
      </c>
      <c r="J157" s="49">
        <f t="shared" si="151"/>
        <v>61.30402856234074</v>
      </c>
      <c r="L157" s="45">
        <f t="shared" si="160"/>
        <v>-1.8861996002266008</v>
      </c>
      <c r="M157" s="13">
        <f t="shared" si="161"/>
        <v>10</v>
      </c>
      <c r="N157" s="13">
        <v>5</v>
      </c>
      <c r="O157" s="46">
        <f t="shared" si="162"/>
        <v>0.97752014225180461</v>
      </c>
      <c r="P157" s="46">
        <f t="shared" si="152"/>
        <v>0.9984681548291634</v>
      </c>
      <c r="Q157" s="47">
        <f t="shared" si="153"/>
        <v>1.5318451708365988E-3</v>
      </c>
      <c r="R157" s="42">
        <f t="shared" si="163"/>
        <v>4.8838571874857628</v>
      </c>
      <c r="S157" s="43">
        <f t="shared" si="154"/>
        <v>67.456155174944712</v>
      </c>
      <c r="T157" s="49">
        <f t="shared" si="155"/>
        <v>69.007432439758688</v>
      </c>
      <c r="AM157" s="2"/>
    </row>
    <row r="158" spans="2:39" s="4" customFormat="1" ht="15" customHeight="1" x14ac:dyDescent="0.45">
      <c r="B158" s="45">
        <f t="shared" si="156"/>
        <v>-1.7021840016838821</v>
      </c>
      <c r="C158" s="13">
        <f t="shared" si="157"/>
        <v>15</v>
      </c>
      <c r="D158" s="13">
        <v>5</v>
      </c>
      <c r="E158" s="46">
        <f t="shared" si="158"/>
        <v>0.96784076765508786</v>
      </c>
      <c r="F158" s="46">
        <f t="shared" si="148"/>
        <v>0.98870875607503661</v>
      </c>
      <c r="G158" s="47">
        <f t="shared" si="149"/>
        <v>1.129124392496339E-2</v>
      </c>
      <c r="H158" s="42">
        <f t="shared" si="159"/>
        <v>4.8118835228051458</v>
      </c>
      <c r="I158" s="43">
        <f t="shared" si="150"/>
        <v>54.641299887938871</v>
      </c>
      <c r="J158" s="49">
        <f t="shared" si="151"/>
        <v>56.456910799826467</v>
      </c>
      <c r="L158" s="45">
        <f t="shared" si="160"/>
        <v>-1.8531898470087902</v>
      </c>
      <c r="M158" s="13">
        <f t="shared" si="161"/>
        <v>15</v>
      </c>
      <c r="N158" s="13">
        <v>5</v>
      </c>
      <c r="O158" s="46">
        <f t="shared" si="162"/>
        <v>0.97602273274250073</v>
      </c>
      <c r="P158" s="46">
        <f t="shared" si="152"/>
        <v>0.99735678455408594</v>
      </c>
      <c r="Q158" s="47">
        <f t="shared" si="153"/>
        <v>2.64321544591406E-3</v>
      </c>
      <c r="R158" s="42">
        <f t="shared" si="163"/>
        <v>4.8736640678056329</v>
      </c>
      <c r="S158" s="43">
        <f t="shared" si="154"/>
        <v>62.572297987458953</v>
      </c>
      <c r="T158" s="49">
        <f t="shared" si="155"/>
        <v>64.109467831388201</v>
      </c>
      <c r="AM158" s="2"/>
    </row>
    <row r="159" spans="2:39" s="4" customFormat="1" ht="15" customHeight="1" x14ac:dyDescent="0.45">
      <c r="B159" s="45">
        <f t="shared" si="156"/>
        <v>-1.550241227481844</v>
      </c>
      <c r="C159" s="13">
        <f t="shared" si="157"/>
        <v>20</v>
      </c>
      <c r="D159" s="13">
        <v>5</v>
      </c>
      <c r="E159" s="46">
        <f t="shared" si="158"/>
        <v>0.95691264146697042</v>
      </c>
      <c r="F159" s="46">
        <f t="shared" si="148"/>
        <v>0.98454235095293974</v>
      </c>
      <c r="G159" s="47">
        <f t="shared" si="149"/>
        <v>1.5457649047060262E-2</v>
      </c>
      <c r="H159" s="42">
        <f t="shared" si="159"/>
        <v>4.7475841578836224</v>
      </c>
      <c r="I159" s="43">
        <f t="shared" si="150"/>
        <v>49.829416365133724</v>
      </c>
      <c r="J159" s="49">
        <f t="shared" si="151"/>
        <v>52.073109086263102</v>
      </c>
      <c r="L159" s="45">
        <f t="shared" si="160"/>
        <v>-1.8007709097248519</v>
      </c>
      <c r="M159" s="13">
        <f t="shared" si="161"/>
        <v>20</v>
      </c>
      <c r="N159" s="13">
        <v>5</v>
      </c>
      <c r="O159" s="46">
        <f t="shared" si="162"/>
        <v>0.97344289437975251</v>
      </c>
      <c r="P159" s="46">
        <f t="shared" si="152"/>
        <v>0.99690383393120496</v>
      </c>
      <c r="Q159" s="47">
        <f t="shared" si="153"/>
        <v>3.0961660687950365E-3</v>
      </c>
      <c r="R159" s="42">
        <f t="shared" si="163"/>
        <v>4.8596796197500414</v>
      </c>
      <c r="S159" s="43">
        <f t="shared" si="154"/>
        <v>57.698633919653318</v>
      </c>
      <c r="T159" s="49">
        <f t="shared" si="155"/>
        <v>59.27274650909758</v>
      </c>
      <c r="AM159" s="2"/>
    </row>
    <row r="160" spans="2:39" s="4" customFormat="1" ht="15" customHeight="1" x14ac:dyDescent="0.45">
      <c r="B160" s="45">
        <f t="shared" si="156"/>
        <v>-1.3948897448249487</v>
      </c>
      <c r="C160" s="13">
        <f t="shared" si="157"/>
        <v>25</v>
      </c>
      <c r="D160" s="13">
        <v>5</v>
      </c>
      <c r="E160" s="46">
        <f t="shared" si="158"/>
        <v>0.9421210216864786</v>
      </c>
      <c r="F160" s="46">
        <f t="shared" si="148"/>
        <v>0.9849713258619035</v>
      </c>
      <c r="G160" s="47">
        <f t="shared" si="149"/>
        <v>1.5028674138096498E-2</v>
      </c>
      <c r="H160" s="42">
        <f t="shared" si="159"/>
        <v>4.6752080338484516</v>
      </c>
      <c r="I160" s="43">
        <f t="shared" si="150"/>
        <v>45.081832207250102</v>
      </c>
      <c r="J160" s="49">
        <f t="shared" si="151"/>
        <v>47.851423723196092</v>
      </c>
      <c r="L160" s="45">
        <f t="shared" si="160"/>
        <v>-1.7454712353597246</v>
      </c>
      <c r="M160" s="13">
        <f t="shared" si="161"/>
        <v>25</v>
      </c>
      <c r="N160" s="13">
        <v>5</v>
      </c>
      <c r="O160" s="46">
        <f t="shared" si="162"/>
        <v>0.97042895352026426</v>
      </c>
      <c r="P160" s="46">
        <f t="shared" si="152"/>
        <v>0.99626945015743074</v>
      </c>
      <c r="Q160" s="47">
        <f t="shared" si="153"/>
        <v>3.730549842569264E-3</v>
      </c>
      <c r="R160" s="42">
        <f t="shared" si="163"/>
        <v>4.8430941836518722</v>
      </c>
      <c r="S160" s="43">
        <f t="shared" si="154"/>
        <v>52.838954299903278</v>
      </c>
      <c r="T160" s="49">
        <f t="shared" si="155"/>
        <v>54.449070288173246</v>
      </c>
      <c r="AM160" s="2"/>
    </row>
    <row r="161" spans="2:39" s="4" customFormat="1" ht="15" customHeight="1" x14ac:dyDescent="0.45">
      <c r="B161" s="45">
        <f t="shared" si="156"/>
        <v>-1.2778999480359459</v>
      </c>
      <c r="C161" s="13">
        <f t="shared" si="157"/>
        <v>30</v>
      </c>
      <c r="D161" s="13">
        <v>5</v>
      </c>
      <c r="E161" s="46">
        <f t="shared" si="158"/>
        <v>0.92796219185290196</v>
      </c>
      <c r="F161" s="46">
        <f t="shared" si="148"/>
        <v>0.98422973418213588</v>
      </c>
      <c r="G161" s="47">
        <f t="shared" si="149"/>
        <v>1.5770265817864115E-2</v>
      </c>
      <c r="H161" s="42">
        <f t="shared" si="159"/>
        <v>4.6032254331783893</v>
      </c>
      <c r="I161" s="43">
        <f t="shared" si="150"/>
        <v>40.406624173401653</v>
      </c>
      <c r="J161" s="49">
        <f t="shared" si="151"/>
        <v>43.543394901380637</v>
      </c>
      <c r="L161" s="45">
        <f t="shared" si="160"/>
        <v>-1.6858567377791323</v>
      </c>
      <c r="M161" s="13">
        <f t="shared" si="161"/>
        <v>30</v>
      </c>
      <c r="N161" s="13">
        <v>5</v>
      </c>
      <c r="O161" s="46">
        <f t="shared" si="162"/>
        <v>0.96680871994048456</v>
      </c>
      <c r="P161" s="46">
        <f t="shared" si="152"/>
        <v>0.99516781358439932</v>
      </c>
      <c r="Q161" s="47">
        <f t="shared" si="153"/>
        <v>4.8321864156006811E-3</v>
      </c>
      <c r="R161" s="42">
        <f t="shared" si="163"/>
        <v>4.8223640997949708</v>
      </c>
      <c r="S161" s="43">
        <f t="shared" si="154"/>
        <v>47.995860116251407</v>
      </c>
      <c r="T161" s="49">
        <f t="shared" si="155"/>
        <v>49.643594566674956</v>
      </c>
      <c r="AM161" s="2"/>
    </row>
    <row r="162" spans="2:39" s="4" customFormat="1" ht="15" customHeight="1" x14ac:dyDescent="0.45">
      <c r="B162" s="45">
        <f t="shared" si="156"/>
        <v>-1.177481978815619</v>
      </c>
      <c r="C162" s="13">
        <f t="shared" si="157"/>
        <v>35</v>
      </c>
      <c r="D162" s="13">
        <v>5</v>
      </c>
      <c r="E162" s="46">
        <f t="shared" si="158"/>
        <v>0.91332798141845384</v>
      </c>
      <c r="F162" s="46">
        <f t="shared" si="148"/>
        <v>0.98185955103970035</v>
      </c>
      <c r="G162" s="47">
        <f t="shared" si="149"/>
        <v>1.8140448960299649E-2</v>
      </c>
      <c r="H162" s="42">
        <f t="shared" si="159"/>
        <v>4.5252194580149325</v>
      </c>
      <c r="I162" s="43">
        <f t="shared" si="150"/>
        <v>35.803398740223265</v>
      </c>
      <c r="J162" s="49">
        <f t="shared" si="151"/>
        <v>39.201031249057337</v>
      </c>
      <c r="L162" s="45">
        <f t="shared" si="160"/>
        <v>-1.6175901367898757</v>
      </c>
      <c r="M162" s="13">
        <f t="shared" si="161"/>
        <v>35</v>
      </c>
      <c r="N162" s="13">
        <v>5</v>
      </c>
      <c r="O162" s="46">
        <f t="shared" si="162"/>
        <v>0.96213691997750383</v>
      </c>
      <c r="P162" s="46">
        <f t="shared" si="152"/>
        <v>0.99340120511466945</v>
      </c>
      <c r="Q162" s="47">
        <f t="shared" si="153"/>
        <v>6.59879488533055E-3</v>
      </c>
      <c r="R162" s="42">
        <f t="shared" si="163"/>
        <v>4.7948122394211818</v>
      </c>
      <c r="S162" s="43">
        <f t="shared" si="154"/>
        <v>43.173496016456433</v>
      </c>
      <c r="T162" s="49">
        <f t="shared" si="155"/>
        <v>44.872507353179934</v>
      </c>
      <c r="AM162" s="2"/>
    </row>
    <row r="163" spans="2:39" s="4" customFormat="1" ht="15" customHeight="1" x14ac:dyDescent="0.45">
      <c r="B163" s="45">
        <f t="shared" si="156"/>
        <v>-1.0808648759651889</v>
      </c>
      <c r="C163" s="13">
        <f t="shared" si="157"/>
        <v>40</v>
      </c>
      <c r="D163" s="13">
        <v>5</v>
      </c>
      <c r="E163" s="46">
        <f t="shared" si="158"/>
        <v>0.89675980178751891</v>
      </c>
      <c r="F163" s="46">
        <f t="shared" si="148"/>
        <v>0.97723196262832468</v>
      </c>
      <c r="G163" s="47">
        <f t="shared" si="149"/>
        <v>2.276803737167532E-2</v>
      </c>
      <c r="H163" s="42">
        <f t="shared" si="159"/>
        <v>4.4327553572363083</v>
      </c>
      <c r="I163" s="43">
        <f t="shared" si="150"/>
        <v>31.278179282208335</v>
      </c>
      <c r="J163" s="49">
        <f t="shared" si="151"/>
        <v>34.87910499540822</v>
      </c>
      <c r="L163" s="45">
        <f t="shared" si="160"/>
        <v>-1.5367696563965108</v>
      </c>
      <c r="M163" s="13">
        <f t="shared" si="161"/>
        <v>40</v>
      </c>
      <c r="N163" s="13">
        <v>5</v>
      </c>
      <c r="O163" s="46">
        <f t="shared" si="162"/>
        <v>0.95578797579096864</v>
      </c>
      <c r="P163" s="46">
        <f t="shared" si="152"/>
        <v>0.99011677528536279</v>
      </c>
      <c r="Q163" s="47">
        <f t="shared" si="153"/>
        <v>9.8832247146372065E-3</v>
      </c>
      <c r="R163" s="42">
        <f t="shared" si="163"/>
        <v>4.755324210594118</v>
      </c>
      <c r="S163" s="43">
        <f t="shared" si="154"/>
        <v>38.378683777035249</v>
      </c>
      <c r="T163" s="49">
        <f t="shared" si="155"/>
        <v>40.153972166551597</v>
      </c>
      <c r="AM163" s="2"/>
    </row>
    <row r="164" spans="2:39" s="4" customFormat="1" ht="15" customHeight="1" x14ac:dyDescent="0.45">
      <c r="B164" s="45">
        <f t="shared" si="156"/>
        <v>-0.97911994139902825</v>
      </c>
      <c r="C164" s="13">
        <f t="shared" si="157"/>
        <v>45</v>
      </c>
      <c r="D164" s="13">
        <v>5</v>
      </c>
      <c r="E164" s="46">
        <f t="shared" si="158"/>
        <v>0.87634234110700449</v>
      </c>
      <c r="F164" s="46">
        <f t="shared" si="148"/>
        <v>0.96994965717609594</v>
      </c>
      <c r="G164" s="47">
        <f t="shared" si="149"/>
        <v>3.0050342823904064E-2</v>
      </c>
      <c r="H164" s="42">
        <f t="shared" si="159"/>
        <v>4.315875736081602</v>
      </c>
      <c r="I164" s="43">
        <f t="shared" si="150"/>
        <v>26.845423924972025</v>
      </c>
      <c r="J164" s="49">
        <f t="shared" si="151"/>
        <v>30.633489523124734</v>
      </c>
      <c r="L164" s="45">
        <f t="shared" si="160"/>
        <v>-1.4349838558536205</v>
      </c>
      <c r="M164" s="13">
        <f t="shared" si="161"/>
        <v>45</v>
      </c>
      <c r="N164" s="13">
        <v>5</v>
      </c>
      <c r="O164" s="46">
        <f t="shared" si="162"/>
        <v>0.94634170844667831</v>
      </c>
      <c r="P164" s="46">
        <f t="shared" si="152"/>
        <v>0.98536761962546915</v>
      </c>
      <c r="Q164" s="47">
        <f t="shared" si="153"/>
        <v>1.4632380374530851E-2</v>
      </c>
      <c r="R164" s="42">
        <f t="shared" si="163"/>
        <v>4.6970904626277035</v>
      </c>
      <c r="S164" s="43">
        <f t="shared" si="154"/>
        <v>33.623359566441131</v>
      </c>
      <c r="T164" s="49">
        <f t="shared" si="155"/>
        <v>35.529829517532718</v>
      </c>
      <c r="AM164" s="2"/>
    </row>
    <row r="165" spans="2:39" s="4" customFormat="1" ht="15" customHeight="1" x14ac:dyDescent="0.45">
      <c r="B165" s="45">
        <f t="shared" si="156"/>
        <v>-0.86733171788732732</v>
      </c>
      <c r="C165" s="13">
        <f t="shared" si="157"/>
        <v>50</v>
      </c>
      <c r="D165" s="13">
        <v>5</v>
      </c>
      <c r="E165" s="46">
        <f t="shared" si="158"/>
        <v>0.85000795332563628</v>
      </c>
      <c r="F165" s="46">
        <f t="shared" si="148"/>
        <v>0.95808544478230118</v>
      </c>
      <c r="G165" s="47">
        <f t="shared" si="149"/>
        <v>4.1914555217698823E-2</v>
      </c>
      <c r="H165" s="42">
        <f t="shared" si="159"/>
        <v>4.1609705033903044</v>
      </c>
      <c r="I165" s="43">
        <f t="shared" si="150"/>
        <v>22.529548188890423</v>
      </c>
      <c r="J165" s="49">
        <f t="shared" si="151"/>
        <v>26.505102806090335</v>
      </c>
      <c r="L165" s="45">
        <f t="shared" si="160"/>
        <v>-1.3128269028371631</v>
      </c>
      <c r="M165" s="13">
        <f t="shared" si="161"/>
        <v>50</v>
      </c>
      <c r="N165" s="13">
        <v>5</v>
      </c>
      <c r="O165" s="46">
        <f t="shared" si="162"/>
        <v>0.9324944766044031</v>
      </c>
      <c r="P165" s="46">
        <f t="shared" si="152"/>
        <v>0.97773701703831606</v>
      </c>
      <c r="Q165" s="47">
        <f t="shared" si="153"/>
        <v>2.2262982961683941E-2</v>
      </c>
      <c r="R165" s="42">
        <f t="shared" si="163"/>
        <v>4.610572111410745</v>
      </c>
      <c r="S165" s="43">
        <f t="shared" si="154"/>
        <v>28.926269103813425</v>
      </c>
      <c r="T165" s="49">
        <f t="shared" si="155"/>
        <v>31.02031146516374</v>
      </c>
      <c r="AM165" s="2"/>
    </row>
    <row r="166" spans="2:39" s="4" customFormat="1" ht="15" customHeight="1" x14ac:dyDescent="0.45">
      <c r="B166" s="45">
        <f t="shared" si="156"/>
        <v>-0.73936357758113347</v>
      </c>
      <c r="C166" s="13">
        <f t="shared" si="157"/>
        <v>55</v>
      </c>
      <c r="D166" s="13">
        <v>5</v>
      </c>
      <c r="E166" s="46">
        <f t="shared" si="158"/>
        <v>0.8143802480304857</v>
      </c>
      <c r="F166" s="46">
        <f t="shared" si="148"/>
        <v>0.94057795324494187</v>
      </c>
      <c r="G166" s="47">
        <f t="shared" si="149"/>
        <v>5.9422046755058133E-2</v>
      </c>
      <c r="H166" s="42">
        <f t="shared" si="159"/>
        <v>3.9509208872152701</v>
      </c>
      <c r="I166" s="43">
        <f t="shared" si="150"/>
        <v>18.368577685500121</v>
      </c>
      <c r="J166" s="49">
        <f t="shared" si="151"/>
        <v>22.555283886026306</v>
      </c>
      <c r="L166" s="45">
        <f t="shared" si="160"/>
        <v>-1.1674989353605354</v>
      </c>
      <c r="M166" s="13">
        <f t="shared" si="161"/>
        <v>55</v>
      </c>
      <c r="N166" s="13">
        <v>5</v>
      </c>
      <c r="O166" s="46">
        <f t="shared" si="162"/>
        <v>0.91173436795989493</v>
      </c>
      <c r="P166" s="46">
        <f t="shared" si="152"/>
        <v>0.96721333930278497</v>
      </c>
      <c r="Q166" s="47">
        <f t="shared" si="153"/>
        <v>3.2786660697215031E-2</v>
      </c>
      <c r="R166" s="42">
        <f t="shared" si="163"/>
        <v>4.4839400263787477</v>
      </c>
      <c r="S166" s="43">
        <f t="shared" si="154"/>
        <v>24.315696992402682</v>
      </c>
      <c r="T166" s="49">
        <f t="shared" si="155"/>
        <v>26.669716363562895</v>
      </c>
      <c r="AM166" s="2"/>
    </row>
    <row r="167" spans="2:39" s="4" customFormat="1" ht="15" customHeight="1" x14ac:dyDescent="0.45">
      <c r="B167" s="45">
        <f t="shared" si="156"/>
        <v>-0.59289735192622806</v>
      </c>
      <c r="C167" s="13">
        <f t="shared" si="157"/>
        <v>60</v>
      </c>
      <c r="D167" s="13">
        <v>5</v>
      </c>
      <c r="E167" s="46">
        <f t="shared" si="158"/>
        <v>0.76598810685562235</v>
      </c>
      <c r="F167" s="46">
        <f t="shared" si="148"/>
        <v>0.91597500471987747</v>
      </c>
      <c r="G167" s="47">
        <f t="shared" si="149"/>
        <v>8.4024995280122527E-2</v>
      </c>
      <c r="H167" s="42">
        <f t="shared" si="159"/>
        <v>3.6690351666201773</v>
      </c>
      <c r="I167" s="43">
        <f t="shared" si="150"/>
        <v>14.417656798284849</v>
      </c>
      <c r="J167" s="49">
        <f t="shared" si="151"/>
        <v>18.822298504697759</v>
      </c>
      <c r="L167" s="45">
        <f t="shared" si="160"/>
        <v>-1.0049933798159678</v>
      </c>
      <c r="M167" s="13">
        <f t="shared" si="161"/>
        <v>60</v>
      </c>
      <c r="N167" s="13">
        <v>5</v>
      </c>
      <c r="O167" s="46">
        <f t="shared" si="162"/>
        <v>0.88184164259160402</v>
      </c>
      <c r="P167" s="46">
        <f t="shared" si="152"/>
        <v>0.9506462997968913</v>
      </c>
      <c r="Q167" s="47">
        <f t="shared" si="153"/>
        <v>4.9353700203108697E-2</v>
      </c>
      <c r="R167" s="42">
        <f t="shared" si="163"/>
        <v>4.3004028428203132</v>
      </c>
      <c r="S167" s="43">
        <f t="shared" si="154"/>
        <v>19.831756966023935</v>
      </c>
      <c r="T167" s="49">
        <f t="shared" si="155"/>
        <v>22.489022981202488</v>
      </c>
      <c r="AM167" s="2"/>
    </row>
    <row r="168" spans="2:39" s="4" customFormat="1" ht="15" customHeight="1" x14ac:dyDescent="0.45">
      <c r="B168" s="45">
        <f t="shared" si="156"/>
        <v>-0.42752628664809578</v>
      </c>
      <c r="C168" s="13">
        <f t="shared" si="157"/>
        <v>65</v>
      </c>
      <c r="D168" s="13">
        <v>5</v>
      </c>
      <c r="E168" s="46">
        <f t="shared" si="158"/>
        <v>0.70162595979244868</v>
      </c>
      <c r="F168" s="46">
        <f t="shared" si="148"/>
        <v>0.87719062250117197</v>
      </c>
      <c r="G168" s="47">
        <f t="shared" si="149"/>
        <v>0.12280937749882803</v>
      </c>
      <c r="H168" s="42">
        <f t="shared" si="159"/>
        <v>3.2927141805644227</v>
      </c>
      <c r="I168" s="43">
        <f t="shared" si="150"/>
        <v>10.748621631664673</v>
      </c>
      <c r="J168" s="49">
        <f t="shared" si="151"/>
        <v>15.319589421754397</v>
      </c>
      <c r="L168" s="45">
        <f t="shared" si="160"/>
        <v>-0.82288854340375672</v>
      </c>
      <c r="M168" s="13">
        <f t="shared" si="161"/>
        <v>65</v>
      </c>
      <c r="N168" s="13">
        <v>5</v>
      </c>
      <c r="O168" s="46">
        <f t="shared" si="162"/>
        <v>0.8383194945365211</v>
      </c>
      <c r="P168" s="46">
        <f t="shared" si="152"/>
        <v>0.92445251543696927</v>
      </c>
      <c r="Q168" s="47">
        <f t="shared" si="153"/>
        <v>7.5547484563030731E-2</v>
      </c>
      <c r="R168" s="42">
        <f t="shared" si="163"/>
        <v>4.0332651500016414</v>
      </c>
      <c r="S168" s="43">
        <f t="shared" si="154"/>
        <v>15.531354123203622</v>
      </c>
      <c r="T168" s="49">
        <f t="shared" si="155"/>
        <v>18.526771981833001</v>
      </c>
      <c r="AM168" s="2"/>
    </row>
    <row r="169" spans="2:39" s="4" customFormat="1" ht="15" customHeight="1" x14ac:dyDescent="0.45">
      <c r="B169" s="45">
        <f t="shared" si="156"/>
        <v>-0.23516046294767309</v>
      </c>
      <c r="C169" s="13">
        <f t="shared" si="157"/>
        <v>70</v>
      </c>
      <c r="D169" s="13">
        <v>5</v>
      </c>
      <c r="E169" s="46">
        <f t="shared" si="158"/>
        <v>0.61545971243332032</v>
      </c>
      <c r="F169" s="46">
        <f t="shared" si="148"/>
        <v>0.81695361155719737</v>
      </c>
      <c r="G169" s="47">
        <f t="shared" si="149"/>
        <v>0.18304638844280263</v>
      </c>
      <c r="H169" s="42">
        <f t="shared" si="159"/>
        <v>2.7956543681841883</v>
      </c>
      <c r="I169" s="43">
        <f t="shared" si="150"/>
        <v>7.4559074511002503</v>
      </c>
      <c r="J169" s="49">
        <f t="shared" si="151"/>
        <v>12.114371258554202</v>
      </c>
      <c r="L169" s="45">
        <f t="shared" si="160"/>
        <v>-0.61834279242395895</v>
      </c>
      <c r="M169" s="13">
        <f t="shared" si="161"/>
        <v>70</v>
      </c>
      <c r="N169" s="13">
        <v>5</v>
      </c>
      <c r="O169" s="46">
        <f t="shared" si="162"/>
        <v>0.77498656546413558</v>
      </c>
      <c r="P169" s="46">
        <f t="shared" si="152"/>
        <v>0.88203857078776882</v>
      </c>
      <c r="Q169" s="47">
        <f t="shared" si="153"/>
        <v>0.11796142921223118</v>
      </c>
      <c r="R169" s="42">
        <f t="shared" si="163"/>
        <v>3.6463865201146084</v>
      </c>
      <c r="S169" s="43">
        <f t="shared" si="154"/>
        <v>11.49808897320198</v>
      </c>
      <c r="T169" s="49">
        <f t="shared" si="155"/>
        <v>14.836501025428527</v>
      </c>
      <c r="AM169" s="2"/>
    </row>
    <row r="170" spans="2:39" s="4" customFormat="1" ht="15" customHeight="1" x14ac:dyDescent="0.45">
      <c r="B170" s="45">
        <f t="shared" si="156"/>
        <v>-5.6041283482004475E-3</v>
      </c>
      <c r="C170" s="13">
        <f t="shared" si="157"/>
        <v>75</v>
      </c>
      <c r="D170" s="13">
        <v>5</v>
      </c>
      <c r="E170" s="46">
        <f t="shared" si="158"/>
        <v>0.50280203484035513</v>
      </c>
      <c r="F170" s="46">
        <f t="shared" si="148"/>
        <v>0.73171443970644745</v>
      </c>
      <c r="G170" s="47">
        <f t="shared" si="149"/>
        <v>0.26828556029355255</v>
      </c>
      <c r="H170" s="42">
        <f t="shared" si="159"/>
        <v>2.1767738601170681</v>
      </c>
      <c r="I170" s="43">
        <f t="shared" si="150"/>
        <v>4.6602530829160616</v>
      </c>
      <c r="J170" s="49">
        <f t="shared" si="151"/>
        <v>9.2685644846201551</v>
      </c>
      <c r="L170" s="45">
        <f t="shared" si="160"/>
        <v>-0.3851089837135474</v>
      </c>
      <c r="M170" s="13">
        <f t="shared" si="161"/>
        <v>75</v>
      </c>
      <c r="N170" s="13">
        <v>5</v>
      </c>
      <c r="O170" s="46">
        <f t="shared" si="162"/>
        <v>0.68356804258170778</v>
      </c>
      <c r="P170" s="46">
        <f t="shared" si="152"/>
        <v>0.81502715970044115</v>
      </c>
      <c r="Q170" s="47">
        <f t="shared" si="153"/>
        <v>0.18497284029955885</v>
      </c>
      <c r="R170" s="42">
        <f t="shared" si="163"/>
        <v>3.1017364069726683</v>
      </c>
      <c r="S170" s="43">
        <f t="shared" si="154"/>
        <v>7.8517024530873716</v>
      </c>
      <c r="T170" s="49">
        <f t="shared" si="155"/>
        <v>11.48635097602423</v>
      </c>
      <c r="AM170" s="2"/>
    </row>
    <row r="171" spans="2:39" s="4" customFormat="1" ht="15" customHeight="1" x14ac:dyDescent="0.45">
      <c r="B171" s="45">
        <f t="shared" si="156"/>
        <v>0.27060207836516248</v>
      </c>
      <c r="C171" s="13">
        <f t="shared" si="157"/>
        <v>80</v>
      </c>
      <c r="D171" s="13">
        <v>5</v>
      </c>
      <c r="E171" s="46">
        <f t="shared" si="158"/>
        <v>0.36790750920647214</v>
      </c>
      <c r="F171" s="46">
        <f t="shared" si="148"/>
        <v>0.59375263553276547</v>
      </c>
      <c r="G171" s="47">
        <f t="shared" si="149"/>
        <v>0.40624736446723453</v>
      </c>
      <c r="H171" s="42">
        <f t="shared" si="159"/>
        <v>1.4658839060752753</v>
      </c>
      <c r="I171" s="43">
        <f t="shared" si="150"/>
        <v>2.4834792227989935</v>
      </c>
      <c r="J171" s="49">
        <f t="shared" si="151"/>
        <v>6.7502814176191448</v>
      </c>
      <c r="L171" s="45">
        <f t="shared" si="160"/>
        <v>-0.11475411466795314</v>
      </c>
      <c r="M171" s="13">
        <f t="shared" si="161"/>
        <v>80</v>
      </c>
      <c r="N171" s="13">
        <v>5</v>
      </c>
      <c r="O171" s="46">
        <f t="shared" si="162"/>
        <v>0.55712652020735953</v>
      </c>
      <c r="P171" s="46">
        <f t="shared" si="152"/>
        <v>0.69835093028441619</v>
      </c>
      <c r="Q171" s="47">
        <f t="shared" si="153"/>
        <v>0.30164906971558381</v>
      </c>
      <c r="R171" s="42">
        <f t="shared" si="163"/>
        <v>2.3654908597007216</v>
      </c>
      <c r="S171" s="43">
        <f t="shared" si="154"/>
        <v>4.7499660461147029</v>
      </c>
      <c r="T171" s="49">
        <f t="shared" si="155"/>
        <v>8.5258300831681648</v>
      </c>
      <c r="AM171" s="2"/>
    </row>
    <row r="172" spans="2:39" s="4" customFormat="1" ht="15" customHeight="1" x14ac:dyDescent="0.45">
      <c r="B172" s="45">
        <f t="shared" ref="B172:B174" si="164">(H22*$G$151)+(F22*$G$150)</f>
        <v>0.63737254460657256</v>
      </c>
      <c r="C172" s="13">
        <f t="shared" si="157"/>
        <v>85</v>
      </c>
      <c r="D172" s="13">
        <v>5</v>
      </c>
      <c r="E172" s="46">
        <f t="shared" ref="E172:E174" si="165">1/(EXP(2*B172)+1)</f>
        <v>0.218446053223638</v>
      </c>
      <c r="F172" s="46">
        <f t="shared" ref="F172:F174" si="166">E173/E172</f>
        <v>0.38124736791091152</v>
      </c>
      <c r="G172" s="47">
        <f t="shared" ref="G172:G174" si="167">1-F172</f>
        <v>0.61875263208908848</v>
      </c>
      <c r="H172" s="42">
        <f t="shared" si="159"/>
        <v>0.7543200901141921</v>
      </c>
      <c r="I172" s="43">
        <f t="shared" si="150"/>
        <v>1.0175953167237184</v>
      </c>
      <c r="J172" s="49">
        <f t="shared" si="151"/>
        <v>4.6583369289896819</v>
      </c>
      <c r="L172" s="45">
        <f t="shared" ref="L172:L174" si="168">(R22*$Q$151)+(P22*$Q$150)</f>
        <v>0.22561192606502423</v>
      </c>
      <c r="M172" s="13">
        <f t="shared" si="161"/>
        <v>85</v>
      </c>
      <c r="N172" s="13">
        <v>5</v>
      </c>
      <c r="O172" s="46">
        <f t="shared" ref="O172:O174" si="169">1/(EXP(2*L172)+1)</f>
        <v>0.38906982367292914</v>
      </c>
      <c r="P172" s="46">
        <f t="shared" ref="P172:P174" si="170">O173/O172</f>
        <v>0.53161439018537815</v>
      </c>
      <c r="Q172" s="47">
        <f t="shared" ref="Q172:Q174" si="171">1-P172</f>
        <v>0.46838560981462185</v>
      </c>
      <c r="R172" s="42">
        <f t="shared" si="163"/>
        <v>1.4897623518108649</v>
      </c>
      <c r="S172" s="43">
        <f t="shared" si="154"/>
        <v>2.3844751864139813</v>
      </c>
      <c r="T172" s="49">
        <f t="shared" si="155"/>
        <v>6.1286561982727452</v>
      </c>
      <c r="AM172" s="2"/>
    </row>
    <row r="173" spans="2:39" s="4" customFormat="1" ht="15" customHeight="1" x14ac:dyDescent="0.45">
      <c r="B173" s="45">
        <f t="shared" si="164"/>
        <v>1.1992838430187684</v>
      </c>
      <c r="C173" s="13">
        <f t="shared" si="157"/>
        <v>90</v>
      </c>
      <c r="D173" s="13">
        <v>5</v>
      </c>
      <c r="E173" s="46">
        <f t="shared" si="165"/>
        <v>8.3281982822038872E-2</v>
      </c>
      <c r="F173" s="46">
        <f t="shared" si="166"/>
        <v>0.1143005603976158</v>
      </c>
      <c r="G173" s="47">
        <f t="shared" si="167"/>
        <v>0.88569943960238418</v>
      </c>
      <c r="H173" s="42">
        <f t="shared" si="159"/>
        <v>0.23200290032405632</v>
      </c>
      <c r="I173" s="43">
        <f>SUM(H173,I174)</f>
        <v>0.26327522660952635</v>
      </c>
      <c r="J173" s="49">
        <f t="shared" si="151"/>
        <v>3.1612507013924738</v>
      </c>
      <c r="L173" s="45">
        <f t="shared" si="168"/>
        <v>0.67205459157770508</v>
      </c>
      <c r="M173" s="13">
        <f t="shared" si="161"/>
        <v>90</v>
      </c>
      <c r="N173" s="13">
        <v>5</v>
      </c>
      <c r="O173" s="46">
        <f t="shared" si="169"/>
        <v>0.20683511705141683</v>
      </c>
      <c r="P173" s="46">
        <f t="shared" si="170"/>
        <v>0.31058945955360073</v>
      </c>
      <c r="Q173" s="47">
        <f t="shared" si="171"/>
        <v>0.68941054044639927</v>
      </c>
      <c r="R173" s="42">
        <f t="shared" si="163"/>
        <v>0.67768981068280532</v>
      </c>
      <c r="S173" s="43">
        <f>SUM(R173,S174)</f>
        <v>0.89471283460311613</v>
      </c>
      <c r="T173" s="49">
        <f t="shared" si="155"/>
        <v>4.3257298245959888</v>
      </c>
      <c r="AM173" s="2"/>
    </row>
    <row r="174" spans="2:39" s="4" customFormat="1" ht="15" customHeight="1" x14ac:dyDescent="0.45">
      <c r="B174" s="45">
        <f t="shared" si="164"/>
        <v>2.3224410384566774</v>
      </c>
      <c r="C174" s="13">
        <f t="shared" si="157"/>
        <v>95</v>
      </c>
      <c r="D174" s="13" t="s">
        <v>29</v>
      </c>
      <c r="E174" s="46">
        <f t="shared" si="165"/>
        <v>9.5191773075836549E-3</v>
      </c>
      <c r="F174" s="46">
        <f t="shared" si="166"/>
        <v>0</v>
      </c>
      <c r="G174" s="47">
        <f t="shared" si="167"/>
        <v>1</v>
      </c>
      <c r="H174" s="48">
        <f t="shared" ref="H174" si="172">(3.269+1.701*E174)*E174</f>
        <v>3.1272326285470047E-2</v>
      </c>
      <c r="I174" s="43">
        <f>H174</f>
        <v>3.1272326285470047E-2</v>
      </c>
      <c r="J174" s="49">
        <f t="shared" si="151"/>
        <v>3.2851921206001995</v>
      </c>
      <c r="L174" s="45">
        <f t="shared" si="168"/>
        <v>1.3393597677136382</v>
      </c>
      <c r="M174" s="13">
        <f t="shared" si="161"/>
        <v>95</v>
      </c>
      <c r="N174" s="13" t="s">
        <v>29</v>
      </c>
      <c r="O174" s="46">
        <f t="shared" si="169"/>
        <v>6.4240807221705304E-2</v>
      </c>
      <c r="P174" s="46">
        <f t="shared" si="170"/>
        <v>0</v>
      </c>
      <c r="Q174" s="47">
        <f t="shared" si="171"/>
        <v>1</v>
      </c>
      <c r="R174" s="48">
        <f t="shared" ref="R174" si="173">(3.269+1.701*O174)*O174</f>
        <v>0.21702302392031086</v>
      </c>
      <c r="S174" s="43">
        <f>R174</f>
        <v>0.21702302392031086</v>
      </c>
      <c r="T174" s="49">
        <f t="shared" si="155"/>
        <v>3.3782736130841209</v>
      </c>
      <c r="AM174" s="2"/>
    </row>
    <row r="175" spans="2:39" s="4" customFormat="1" ht="15" customHeight="1" thickBot="1" x14ac:dyDescent="0.5">
      <c r="B175" s="54"/>
      <c r="C175" s="5"/>
      <c r="D175" s="5"/>
      <c r="E175" s="82"/>
      <c r="F175" s="82"/>
      <c r="G175" s="80"/>
      <c r="H175" s="83"/>
      <c r="I175" s="84"/>
      <c r="J175" s="63"/>
      <c r="L175" s="54"/>
      <c r="M175" s="5"/>
      <c r="N175" s="5"/>
      <c r="O175" s="82"/>
      <c r="P175" s="82"/>
      <c r="Q175" s="80"/>
      <c r="R175" s="83"/>
      <c r="S175" s="84"/>
      <c r="T175" s="63"/>
      <c r="AM175" s="2"/>
    </row>
    <row r="176" spans="2:39" s="4" customFormat="1" ht="15" customHeight="1" x14ac:dyDescent="0.45">
      <c r="C176" s="5"/>
      <c r="D176" s="5"/>
      <c r="F176" s="22" t="s">
        <v>5</v>
      </c>
      <c r="G176" s="23">
        <f>G146</f>
        <v>2005</v>
      </c>
      <c r="H176" s="24"/>
      <c r="I176" s="5"/>
      <c r="J176" s="5"/>
      <c r="K176" s="5"/>
      <c r="P176" s="22" t="s">
        <v>5</v>
      </c>
      <c r="Q176" s="23">
        <f>Q146</f>
        <v>2000</v>
      </c>
      <c r="R176" s="24"/>
      <c r="AM176" s="2"/>
    </row>
    <row r="177" spans="2:39" s="4" customFormat="1" ht="15" customHeight="1" x14ac:dyDescent="0.45">
      <c r="C177" s="5"/>
      <c r="D177" s="5"/>
      <c r="F177" s="25" t="s">
        <v>6</v>
      </c>
      <c r="G177" s="26" t="s">
        <v>39</v>
      </c>
      <c r="H177" s="27">
        <v>2032.5</v>
      </c>
      <c r="I177" s="5"/>
      <c r="J177" s="55"/>
      <c r="K177" s="55"/>
      <c r="L177" s="55"/>
      <c r="M177" s="28"/>
      <c r="N177" s="28"/>
      <c r="P177" s="25" t="s">
        <v>6</v>
      </c>
      <c r="Q177" s="26" t="s">
        <v>39</v>
      </c>
      <c r="R177" s="27">
        <v>2032.5</v>
      </c>
      <c r="AM177" s="2"/>
    </row>
    <row r="178" spans="2:39" s="4" customFormat="1" ht="15" customHeight="1" x14ac:dyDescent="0.45">
      <c r="C178" s="5"/>
      <c r="D178" s="5"/>
      <c r="F178" s="25" t="s">
        <v>7</v>
      </c>
      <c r="G178" s="29">
        <f>G148</f>
        <v>2050</v>
      </c>
      <c r="H178" s="30"/>
      <c r="I178" s="5"/>
      <c r="J178" s="55"/>
      <c r="K178" s="55"/>
      <c r="L178" s="55"/>
      <c r="M178" s="28"/>
      <c r="N178" s="28"/>
      <c r="P178" s="25" t="s">
        <v>7</v>
      </c>
      <c r="Q178" s="29">
        <f>Q148</f>
        <v>2050</v>
      </c>
      <c r="R178" s="30"/>
      <c r="AM178" s="2"/>
    </row>
    <row r="179" spans="2:39" s="4" customFormat="1" ht="15" customHeight="1" x14ac:dyDescent="0.45">
      <c r="C179" s="5"/>
      <c r="D179" s="5"/>
      <c r="F179" s="25"/>
      <c r="G179" s="26"/>
      <c r="H179" s="30"/>
      <c r="I179" s="5"/>
      <c r="J179" s="55"/>
      <c r="K179" s="55"/>
      <c r="L179" s="55"/>
      <c r="M179" s="28"/>
      <c r="N179" s="28"/>
      <c r="P179" s="25"/>
      <c r="Q179" s="26"/>
      <c r="R179" s="30"/>
      <c r="AM179" s="2"/>
    </row>
    <row r="180" spans="2:39" s="4" customFormat="1" ht="15" customHeight="1" x14ac:dyDescent="0.45">
      <c r="C180" s="5"/>
      <c r="D180" s="5"/>
      <c r="F180" s="25" t="s">
        <v>8</v>
      </c>
      <c r="G180" s="31">
        <f>(G178-H177)/(G178-G176)</f>
        <v>0.3888888888888889</v>
      </c>
      <c r="H180" s="30"/>
      <c r="I180" s="5"/>
      <c r="J180" s="55"/>
      <c r="K180" s="55"/>
      <c r="L180" s="55"/>
      <c r="M180" s="28"/>
      <c r="N180" s="28"/>
      <c r="P180" s="25" t="s">
        <v>8</v>
      </c>
      <c r="Q180" s="31">
        <f>(Q178-R177)/(Q178-Q176)</f>
        <v>0.35</v>
      </c>
      <c r="R180" s="30"/>
      <c r="AM180" s="2"/>
    </row>
    <row r="181" spans="2:39" s="4" customFormat="1" ht="15" customHeight="1" thickBot="1" x14ac:dyDescent="0.5">
      <c r="C181" s="5"/>
      <c r="D181" s="5"/>
      <c r="F181" s="32" t="s">
        <v>9</v>
      </c>
      <c r="G181" s="33">
        <f>1-G180</f>
        <v>0.61111111111111116</v>
      </c>
      <c r="H181" s="34"/>
      <c r="I181" s="5"/>
      <c r="J181" s="5"/>
      <c r="K181" s="5"/>
      <c r="P181" s="32" t="s">
        <v>9</v>
      </c>
      <c r="Q181" s="33">
        <f>1-Q180</f>
        <v>0.65</v>
      </c>
      <c r="R181" s="34"/>
      <c r="AM181" s="2"/>
    </row>
    <row r="182" spans="2:39" s="4" customFormat="1" ht="15" customHeight="1" x14ac:dyDescent="0.45">
      <c r="B182" s="5"/>
      <c r="C182" s="5"/>
      <c r="D182" s="5"/>
      <c r="F182" s="5"/>
      <c r="G182" s="5"/>
      <c r="H182" s="5"/>
      <c r="I182" s="5"/>
      <c r="J182" s="5"/>
      <c r="K182" s="5"/>
      <c r="AM182" s="2"/>
    </row>
    <row r="183" spans="2:39" s="4" customFormat="1" ht="15" customHeight="1" x14ac:dyDescent="0.45">
      <c r="B183" s="56" t="s">
        <v>21</v>
      </c>
      <c r="C183" s="91" t="s">
        <v>2</v>
      </c>
      <c r="D183" s="92"/>
      <c r="E183" s="92"/>
      <c r="F183" s="92"/>
      <c r="G183" s="92"/>
      <c r="H183" s="92"/>
      <c r="I183" s="92"/>
      <c r="J183" s="93"/>
      <c r="K183" s="6"/>
      <c r="L183" s="35" t="s">
        <v>21</v>
      </c>
      <c r="M183" s="94" t="s">
        <v>3</v>
      </c>
      <c r="N183" s="95"/>
      <c r="O183" s="95"/>
      <c r="P183" s="95"/>
      <c r="Q183" s="95"/>
      <c r="R183" s="95"/>
      <c r="S183" s="95"/>
      <c r="T183" s="96"/>
      <c r="AM183" s="2"/>
    </row>
    <row r="184" spans="2:39" s="4" customFormat="1" ht="15" customHeight="1" x14ac:dyDescent="0.45">
      <c r="B184" s="57">
        <f>H177</f>
        <v>2032.5</v>
      </c>
      <c r="C184" s="58" t="s">
        <v>22</v>
      </c>
      <c r="D184" s="58" t="s">
        <v>23</v>
      </c>
      <c r="E184" s="58" t="s">
        <v>4</v>
      </c>
      <c r="F184" s="58" t="s">
        <v>24</v>
      </c>
      <c r="G184" s="58" t="s">
        <v>25</v>
      </c>
      <c r="H184" s="59" t="s">
        <v>26</v>
      </c>
      <c r="I184" s="59" t="s">
        <v>18</v>
      </c>
      <c r="J184" s="60" t="s">
        <v>19</v>
      </c>
      <c r="K184" s="5"/>
      <c r="L184" s="37">
        <f>H177</f>
        <v>2032.5</v>
      </c>
      <c r="M184" s="38" t="s">
        <v>22</v>
      </c>
      <c r="N184" s="38" t="s">
        <v>23</v>
      </c>
      <c r="O184" s="38" t="s">
        <v>4</v>
      </c>
      <c r="P184" s="38" t="s">
        <v>24</v>
      </c>
      <c r="Q184" s="38" t="s">
        <v>25</v>
      </c>
      <c r="R184" s="39" t="s">
        <v>26</v>
      </c>
      <c r="S184" s="39" t="s">
        <v>18</v>
      </c>
      <c r="T184" s="40" t="s">
        <v>19</v>
      </c>
      <c r="AM184" s="2"/>
    </row>
    <row r="185" spans="2:39" s="4" customFormat="1" ht="15" customHeight="1" x14ac:dyDescent="0.45">
      <c r="B185" s="13" t="s">
        <v>20</v>
      </c>
      <c r="C185" s="13">
        <f>C5</f>
        <v>0</v>
      </c>
      <c r="D185" s="13">
        <v>5</v>
      </c>
      <c r="E185" s="16">
        <v>1</v>
      </c>
      <c r="F185" s="16">
        <f t="shared" ref="F185:F201" si="174">E186/E185</f>
        <v>0.97437425845092662</v>
      </c>
      <c r="G185" s="41">
        <f t="shared" ref="G185:G201" si="175">1-F185</f>
        <v>2.5625741549073378E-2</v>
      </c>
      <c r="H185" s="42">
        <f>2.5*(E185-E186)+E186*5</f>
        <v>4.9359356461273167</v>
      </c>
      <c r="I185" s="43">
        <f t="shared" ref="I185:I202" si="176">SUM(H185,I186)</f>
        <v>69.784223620631153</v>
      </c>
      <c r="J185" s="44">
        <f t="shared" ref="J185:J204" si="177">I185/E185</f>
        <v>69.784223620631153</v>
      </c>
      <c r="L185" s="13" t="s">
        <v>20</v>
      </c>
      <c r="M185" s="13">
        <f>C5</f>
        <v>0</v>
      </c>
      <c r="N185" s="13">
        <v>5</v>
      </c>
      <c r="O185" s="16">
        <v>1</v>
      </c>
      <c r="P185" s="16">
        <f t="shared" ref="P185:P201" si="178">O186/O185</f>
        <v>0.98044508964423871</v>
      </c>
      <c r="Q185" s="41">
        <f t="shared" ref="Q185:Q201" si="179">1-P185</f>
        <v>1.955491035576129E-2</v>
      </c>
      <c r="R185" s="42">
        <f>2.5*(O185-O186)+O186*5</f>
        <v>4.9511127241105966</v>
      </c>
      <c r="S185" s="43">
        <f t="shared" ref="S185:S202" si="180">SUM(R185,S186)</f>
        <v>77.658202751868629</v>
      </c>
      <c r="T185" s="44">
        <f t="shared" ref="T185:T204" si="181">S185/O185</f>
        <v>77.658202751868629</v>
      </c>
      <c r="AM185" s="2"/>
    </row>
    <row r="186" spans="2:39" s="4" customFormat="1" ht="15" customHeight="1" x14ac:dyDescent="0.45">
      <c r="B186" s="45">
        <f t="shared" ref="B186:B201" si="182">(H6*$G$181)+(F6*$G$180)</f>
        <v>-1.8190990516102279</v>
      </c>
      <c r="C186" s="13">
        <f t="shared" ref="C186:C204" si="183">C6</f>
        <v>5</v>
      </c>
      <c r="D186" s="13">
        <v>5</v>
      </c>
      <c r="E186" s="46">
        <f t="shared" ref="E186:E201" si="184">1/(EXP(2*B186)+1)</f>
        <v>0.97437425845092662</v>
      </c>
      <c r="F186" s="46">
        <f t="shared" si="174"/>
        <v>0.99809741532292617</v>
      </c>
      <c r="G186" s="47">
        <f t="shared" si="175"/>
        <v>1.9025846770738264E-3</v>
      </c>
      <c r="H186" s="42">
        <f t="shared" ref="H186:H203" si="185">2.5*(E186-E187)+E187*5</f>
        <v>4.8672367184199734</v>
      </c>
      <c r="I186" s="43">
        <f t="shared" si="176"/>
        <v>64.848287974503833</v>
      </c>
      <c r="J186" s="49">
        <f t="shared" si="177"/>
        <v>66.553777885717665</v>
      </c>
      <c r="L186" s="45">
        <f t="shared" ref="L186:L201" si="186">(R6*$Q$181)+(P6*$Q$180)</f>
        <v>-1.9573901088396224</v>
      </c>
      <c r="M186" s="13">
        <f t="shared" ref="M186:M204" si="187">C6</f>
        <v>5</v>
      </c>
      <c r="N186" s="13">
        <v>5</v>
      </c>
      <c r="O186" s="46">
        <f t="shared" ref="O186:O201" si="188">1/(EXP(2*L186)+1)</f>
        <v>0.98044508964423871</v>
      </c>
      <c r="P186" s="46">
        <f t="shared" si="178"/>
        <v>0.99856900367633461</v>
      </c>
      <c r="Q186" s="47">
        <f t="shared" si="179"/>
        <v>1.43099632366539E-3</v>
      </c>
      <c r="R186" s="42">
        <f t="shared" ref="R186:R203" si="189">2.5*(O186-O187)+O187*5</f>
        <v>4.8987179149241014</v>
      </c>
      <c r="S186" s="43">
        <f t="shared" si="180"/>
        <v>72.707090027758028</v>
      </c>
      <c r="T186" s="49">
        <f t="shared" si="181"/>
        <v>74.157227973001838</v>
      </c>
      <c r="AM186" s="2"/>
    </row>
    <row r="187" spans="2:39" s="4" customFormat="1" ht="15" customHeight="1" x14ac:dyDescent="0.45">
      <c r="B187" s="45">
        <f t="shared" si="182"/>
        <v>-1.7832241114868828</v>
      </c>
      <c r="C187" s="13">
        <f t="shared" si="183"/>
        <v>10</v>
      </c>
      <c r="D187" s="13">
        <v>5</v>
      </c>
      <c r="E187" s="46">
        <f t="shared" si="184"/>
        <v>0.9725204289170627</v>
      </c>
      <c r="F187" s="46">
        <f t="shared" si="174"/>
        <v>0.99753888232784416</v>
      </c>
      <c r="G187" s="47">
        <f t="shared" si="175"/>
        <v>2.4611176721558436E-3</v>
      </c>
      <c r="H187" s="42">
        <f t="shared" si="185"/>
        <v>4.8566184265499626</v>
      </c>
      <c r="I187" s="43">
        <f t="shared" si="176"/>
        <v>59.981051256083859</v>
      </c>
      <c r="J187" s="49">
        <f t="shared" si="177"/>
        <v>61.675877927700675</v>
      </c>
      <c r="L187" s="45">
        <f t="shared" si="186"/>
        <v>-1.9220289136346769</v>
      </c>
      <c r="M187" s="13">
        <f t="shared" si="187"/>
        <v>10</v>
      </c>
      <c r="N187" s="13">
        <v>5</v>
      </c>
      <c r="O187" s="46">
        <f t="shared" si="188"/>
        <v>0.97904207632540197</v>
      </c>
      <c r="P187" s="46">
        <f t="shared" si="178"/>
        <v>0.99853878947275421</v>
      </c>
      <c r="Q187" s="47">
        <f t="shared" si="179"/>
        <v>1.4612105272457931E-3</v>
      </c>
      <c r="R187" s="42">
        <f t="shared" si="189"/>
        <v>4.8916339151556523</v>
      </c>
      <c r="S187" s="43">
        <f t="shared" si="180"/>
        <v>67.808372112833922</v>
      </c>
      <c r="T187" s="49">
        <f t="shared" si="181"/>
        <v>69.259916149197878</v>
      </c>
      <c r="AM187" s="2"/>
    </row>
    <row r="188" spans="2:39" s="4" customFormat="1" ht="15" customHeight="1" x14ac:dyDescent="0.45">
      <c r="B188" s="45">
        <f t="shared" si="182"/>
        <v>-1.7402349583852916</v>
      </c>
      <c r="C188" s="13">
        <f t="shared" si="183"/>
        <v>15</v>
      </c>
      <c r="D188" s="13">
        <v>5</v>
      </c>
      <c r="E188" s="46">
        <f t="shared" si="184"/>
        <v>0.97012694170292235</v>
      </c>
      <c r="F188" s="46">
        <f t="shared" si="174"/>
        <v>0.98907154510543849</v>
      </c>
      <c r="G188" s="47">
        <f t="shared" si="175"/>
        <v>1.0928454894561512E-2</v>
      </c>
      <c r="H188" s="42">
        <f t="shared" si="185"/>
        <v>4.8241297372036129</v>
      </c>
      <c r="I188" s="43">
        <f t="shared" si="176"/>
        <v>55.124432829533895</v>
      </c>
      <c r="J188" s="49">
        <f t="shared" si="177"/>
        <v>56.8218760451809</v>
      </c>
      <c r="L188" s="45">
        <f t="shared" si="186"/>
        <v>-1.8882822243843038</v>
      </c>
      <c r="M188" s="13">
        <f t="shared" si="187"/>
        <v>15</v>
      </c>
      <c r="N188" s="13">
        <v>5</v>
      </c>
      <c r="O188" s="46">
        <f t="shared" si="188"/>
        <v>0.97761148973685874</v>
      </c>
      <c r="P188" s="46">
        <f t="shared" si="178"/>
        <v>0.99741737286180188</v>
      </c>
      <c r="Q188" s="47">
        <f t="shared" si="179"/>
        <v>2.5826271381981236E-3</v>
      </c>
      <c r="R188" s="42">
        <f t="shared" si="189"/>
        <v>4.8817454337742721</v>
      </c>
      <c r="S188" s="43">
        <f t="shared" si="180"/>
        <v>62.916738197678271</v>
      </c>
      <c r="T188" s="49">
        <f t="shared" si="181"/>
        <v>64.357609191575079</v>
      </c>
      <c r="AM188" s="2"/>
    </row>
    <row r="189" spans="2:39" s="4" customFormat="1" ht="15" customHeight="1" x14ac:dyDescent="0.45">
      <c r="B189" s="45">
        <f t="shared" si="182"/>
        <v>-1.5828763325929789</v>
      </c>
      <c r="C189" s="13">
        <f t="shared" si="183"/>
        <v>20</v>
      </c>
      <c r="D189" s="13">
        <v>5</v>
      </c>
      <c r="E189" s="46">
        <f t="shared" si="184"/>
        <v>0.95952495317852304</v>
      </c>
      <c r="F189" s="46">
        <f t="shared" si="174"/>
        <v>0.98510589593414299</v>
      </c>
      <c r="G189" s="47">
        <f t="shared" si="175"/>
        <v>1.4894104065857006E-2</v>
      </c>
      <c r="H189" s="42">
        <f t="shared" si="185"/>
        <v>4.7618966046265463</v>
      </c>
      <c r="I189" s="43">
        <f t="shared" si="176"/>
        <v>50.300303092330282</v>
      </c>
      <c r="J189" s="49">
        <f t="shared" si="177"/>
        <v>52.422089624355742</v>
      </c>
      <c r="L189" s="45">
        <f t="shared" si="186"/>
        <v>-1.8335619623591248</v>
      </c>
      <c r="M189" s="13">
        <f t="shared" si="187"/>
        <v>20</v>
      </c>
      <c r="N189" s="13">
        <v>5</v>
      </c>
      <c r="O189" s="46">
        <f t="shared" si="188"/>
        <v>0.97508668377285002</v>
      </c>
      <c r="P189" s="46">
        <f t="shared" si="178"/>
        <v>0.99695711821937361</v>
      </c>
      <c r="Q189" s="47">
        <f t="shared" si="179"/>
        <v>3.0428817806263941E-3</v>
      </c>
      <c r="R189" s="42">
        <f t="shared" si="189"/>
        <v>4.86801573510279</v>
      </c>
      <c r="S189" s="43">
        <f t="shared" si="180"/>
        <v>58.034992763904</v>
      </c>
      <c r="T189" s="49">
        <f t="shared" si="181"/>
        <v>59.517777988057787</v>
      </c>
      <c r="AM189" s="2"/>
    </row>
    <row r="190" spans="2:39" s="4" customFormat="1" ht="15" customHeight="1" x14ac:dyDescent="0.45">
      <c r="B190" s="45">
        <f t="shared" si="182"/>
        <v>-1.4241784691996706</v>
      </c>
      <c r="C190" s="13">
        <f t="shared" si="183"/>
        <v>25</v>
      </c>
      <c r="D190" s="13">
        <v>5</v>
      </c>
      <c r="E190" s="46">
        <f t="shared" si="184"/>
        <v>0.94523368867209556</v>
      </c>
      <c r="F190" s="46">
        <f t="shared" si="174"/>
        <v>0.98565015828113145</v>
      </c>
      <c r="G190" s="47">
        <f t="shared" si="175"/>
        <v>1.434984171886855E-2</v>
      </c>
      <c r="H190" s="42">
        <f t="shared" si="185"/>
        <v>4.6922585588110106</v>
      </c>
      <c r="I190" s="43">
        <f t="shared" si="176"/>
        <v>45.538406487703739</v>
      </c>
      <c r="J190" s="49">
        <f t="shared" si="177"/>
        <v>48.176876293605261</v>
      </c>
      <c r="L190" s="45">
        <f t="shared" si="186"/>
        <v>-1.7757776440132813</v>
      </c>
      <c r="M190" s="13">
        <f t="shared" si="187"/>
        <v>25</v>
      </c>
      <c r="N190" s="13">
        <v>5</v>
      </c>
      <c r="O190" s="46">
        <f t="shared" si="188"/>
        <v>0.97211961026826621</v>
      </c>
      <c r="P190" s="46">
        <f t="shared" si="178"/>
        <v>0.99636438891210033</v>
      </c>
      <c r="Q190" s="47">
        <f t="shared" si="179"/>
        <v>3.6356110878996706E-3</v>
      </c>
      <c r="R190" s="42">
        <f t="shared" si="189"/>
        <v>4.8517624292566914</v>
      </c>
      <c r="S190" s="43">
        <f t="shared" si="180"/>
        <v>53.166977028801213</v>
      </c>
      <c r="T190" s="49">
        <f t="shared" si="181"/>
        <v>54.691805892208315</v>
      </c>
      <c r="AM190" s="2"/>
    </row>
    <row r="191" spans="2:39" s="4" customFormat="1" ht="15" customHeight="1" x14ac:dyDescent="0.45">
      <c r="B191" s="45">
        <f t="shared" si="182"/>
        <v>-1.3063128004768096</v>
      </c>
      <c r="C191" s="13">
        <f t="shared" si="183"/>
        <v>30</v>
      </c>
      <c r="D191" s="13">
        <v>5</v>
      </c>
      <c r="E191" s="46">
        <f t="shared" si="184"/>
        <v>0.93166973485230875</v>
      </c>
      <c r="F191" s="46">
        <f t="shared" si="174"/>
        <v>0.98494847258839779</v>
      </c>
      <c r="G191" s="47">
        <f t="shared" si="175"/>
        <v>1.5051527411602206E-2</v>
      </c>
      <c r="H191" s="42">
        <f t="shared" si="185"/>
        <v>4.6232910428798197</v>
      </c>
      <c r="I191" s="43">
        <f t="shared" si="176"/>
        <v>40.846147928892726</v>
      </c>
      <c r="J191" s="49">
        <f t="shared" si="177"/>
        <v>43.841874862842666</v>
      </c>
      <c r="L191" s="45">
        <f t="shared" si="186"/>
        <v>-1.7142813180513179</v>
      </c>
      <c r="M191" s="13">
        <f t="shared" si="187"/>
        <v>30</v>
      </c>
      <c r="N191" s="13">
        <v>5</v>
      </c>
      <c r="O191" s="46">
        <f t="shared" si="188"/>
        <v>0.96858536143441021</v>
      </c>
      <c r="P191" s="46">
        <f t="shared" si="178"/>
        <v>0.99525240840906171</v>
      </c>
      <c r="Q191" s="47">
        <f t="shared" si="179"/>
        <v>4.7475915909382937E-3</v>
      </c>
      <c r="R191" s="42">
        <f t="shared" si="189"/>
        <v>4.8314306878794211</v>
      </c>
      <c r="S191" s="43">
        <f t="shared" si="180"/>
        <v>48.315214599544518</v>
      </c>
      <c r="T191" s="49">
        <f t="shared" si="181"/>
        <v>49.882247371561462</v>
      </c>
      <c r="AM191" s="2"/>
    </row>
    <row r="192" spans="2:39" s="4" customFormat="1" ht="15" customHeight="1" x14ac:dyDescent="0.45">
      <c r="B192" s="45">
        <f t="shared" si="182"/>
        <v>-1.2053968476270376</v>
      </c>
      <c r="C192" s="13">
        <f t="shared" si="183"/>
        <v>35</v>
      </c>
      <c r="D192" s="13">
        <v>5</v>
      </c>
      <c r="E192" s="46">
        <f t="shared" si="184"/>
        <v>0.9176466822996191</v>
      </c>
      <c r="F192" s="46">
        <f t="shared" si="174"/>
        <v>0.9826436930755339</v>
      </c>
      <c r="G192" s="47">
        <f t="shared" si="175"/>
        <v>1.7356306924466103E-2</v>
      </c>
      <c r="H192" s="42">
        <f t="shared" si="185"/>
        <v>4.5484160178325697</v>
      </c>
      <c r="I192" s="43">
        <f t="shared" si="176"/>
        <v>36.222856886012906</v>
      </c>
      <c r="J192" s="49">
        <f t="shared" si="177"/>
        <v>39.473642290340507</v>
      </c>
      <c r="L192" s="45">
        <f t="shared" si="186"/>
        <v>-1.6435976696410572</v>
      </c>
      <c r="M192" s="13">
        <f t="shared" si="187"/>
        <v>35</v>
      </c>
      <c r="N192" s="13">
        <v>5</v>
      </c>
      <c r="O192" s="46">
        <f t="shared" si="188"/>
        <v>0.96398691371735823</v>
      </c>
      <c r="P192" s="46">
        <f t="shared" si="178"/>
        <v>0.99350287093942213</v>
      </c>
      <c r="Q192" s="47">
        <f t="shared" si="179"/>
        <v>6.4971290605778664E-3</v>
      </c>
      <c r="R192" s="42">
        <f t="shared" si="189"/>
        <v>4.804276700108967</v>
      </c>
      <c r="S192" s="43">
        <f t="shared" si="180"/>
        <v>43.4837839116651</v>
      </c>
      <c r="T192" s="49">
        <f t="shared" si="181"/>
        <v>45.108272003383838</v>
      </c>
      <c r="AM192" s="2"/>
    </row>
    <row r="193" spans="2:39" s="4" customFormat="1" ht="15" customHeight="1" x14ac:dyDescent="0.45">
      <c r="B193" s="45">
        <f t="shared" si="182"/>
        <v>-1.1082401989782475</v>
      </c>
      <c r="C193" s="13">
        <f t="shared" si="183"/>
        <v>40</v>
      </c>
      <c r="D193" s="13">
        <v>5</v>
      </c>
      <c r="E193" s="46">
        <f t="shared" si="184"/>
        <v>0.9017197248334089</v>
      </c>
      <c r="F193" s="46">
        <f t="shared" si="174"/>
        <v>0.97806781073385796</v>
      </c>
      <c r="G193" s="47">
        <f t="shared" si="175"/>
        <v>2.1932189266142044E-2</v>
      </c>
      <c r="H193" s="42">
        <f t="shared" si="185"/>
        <v>4.4591569049918949</v>
      </c>
      <c r="I193" s="43">
        <f t="shared" si="176"/>
        <v>31.674440868180334</v>
      </c>
      <c r="J193" s="49">
        <f t="shared" si="177"/>
        <v>35.126702894330201</v>
      </c>
      <c r="L193" s="45">
        <f t="shared" si="186"/>
        <v>-1.5601671578970255</v>
      </c>
      <c r="M193" s="13">
        <f t="shared" si="187"/>
        <v>40</v>
      </c>
      <c r="N193" s="13">
        <v>5</v>
      </c>
      <c r="O193" s="46">
        <f t="shared" si="188"/>
        <v>0.95772376632622847</v>
      </c>
      <c r="P193" s="46">
        <f t="shared" si="178"/>
        <v>0.99034077605940762</v>
      </c>
      <c r="Q193" s="47">
        <f t="shared" si="179"/>
        <v>9.6592239405923763E-3</v>
      </c>
      <c r="R193" s="42">
        <f t="shared" si="189"/>
        <v>4.765491660800711</v>
      </c>
      <c r="S193" s="43">
        <f t="shared" si="180"/>
        <v>38.679507211556135</v>
      </c>
      <c r="T193" s="49">
        <f t="shared" si="181"/>
        <v>40.386913817465789</v>
      </c>
      <c r="AM193" s="2"/>
    </row>
    <row r="194" spans="2:39" s="4" customFormat="1" ht="15" customHeight="1" x14ac:dyDescent="0.45">
      <c r="B194" s="45">
        <f t="shared" si="182"/>
        <v>-1.0054801131580782</v>
      </c>
      <c r="C194" s="13">
        <f t="shared" si="183"/>
        <v>45</v>
      </c>
      <c r="D194" s="13">
        <v>5</v>
      </c>
      <c r="E194" s="46">
        <f t="shared" si="184"/>
        <v>0.8819430371633491</v>
      </c>
      <c r="F194" s="46">
        <f t="shared" si="174"/>
        <v>0.97084617504432902</v>
      </c>
      <c r="G194" s="47">
        <f t="shared" si="175"/>
        <v>2.9153824955670982E-2</v>
      </c>
      <c r="H194" s="42">
        <f t="shared" si="185"/>
        <v>4.3454351535009126</v>
      </c>
      <c r="I194" s="43">
        <f t="shared" si="176"/>
        <v>27.21528396318844</v>
      </c>
      <c r="J194" s="49">
        <f t="shared" si="177"/>
        <v>30.858323969224511</v>
      </c>
      <c r="L194" s="45">
        <f t="shared" si="186"/>
        <v>-1.4563726468167109</v>
      </c>
      <c r="M194" s="13">
        <f t="shared" si="187"/>
        <v>45</v>
      </c>
      <c r="N194" s="13">
        <v>5</v>
      </c>
      <c r="O194" s="46">
        <f t="shared" si="188"/>
        <v>0.94847289799405587</v>
      </c>
      <c r="P194" s="46">
        <f t="shared" si="178"/>
        <v>0.98572275672209486</v>
      </c>
      <c r="Q194" s="47">
        <f t="shared" si="179"/>
        <v>1.4277243277905138E-2</v>
      </c>
      <c r="R194" s="42">
        <f t="shared" si="189"/>
        <v>4.7085105442023769</v>
      </c>
      <c r="S194" s="43">
        <f t="shared" si="180"/>
        <v>33.914015550755423</v>
      </c>
      <c r="T194" s="49">
        <f t="shared" si="181"/>
        <v>35.756441351651532</v>
      </c>
      <c r="AM194" s="2"/>
    </row>
    <row r="195" spans="2:39" s="4" customFormat="1" ht="15" customHeight="1" x14ac:dyDescent="0.45">
      <c r="B195" s="45">
        <f t="shared" si="182"/>
        <v>-0.89216627579130348</v>
      </c>
      <c r="C195" s="13">
        <f t="shared" si="183"/>
        <v>50</v>
      </c>
      <c r="D195" s="13">
        <v>5</v>
      </c>
      <c r="E195" s="46">
        <f t="shared" si="184"/>
        <v>0.85623102423701603</v>
      </c>
      <c r="F195" s="46">
        <f t="shared" si="174"/>
        <v>0.95920976902200727</v>
      </c>
      <c r="G195" s="47">
        <f t="shared" si="175"/>
        <v>4.0790230977992725E-2</v>
      </c>
      <c r="H195" s="42">
        <f t="shared" si="185"/>
        <v>4.1938404680622021</v>
      </c>
      <c r="I195" s="43">
        <f t="shared" si="176"/>
        <v>22.869848809687529</v>
      </c>
      <c r="J195" s="49">
        <f t="shared" si="177"/>
        <v>26.709904409346482</v>
      </c>
      <c r="L195" s="45">
        <f t="shared" si="186"/>
        <v>-1.332514869721692</v>
      </c>
      <c r="M195" s="13">
        <f t="shared" si="187"/>
        <v>50</v>
      </c>
      <c r="N195" s="13">
        <v>5</v>
      </c>
      <c r="O195" s="46">
        <f t="shared" si="188"/>
        <v>0.93493131968689502</v>
      </c>
      <c r="P195" s="46">
        <f t="shared" si="178"/>
        <v>0.97842826326686094</v>
      </c>
      <c r="Q195" s="47">
        <f t="shared" si="179"/>
        <v>2.1571736733139057E-2</v>
      </c>
      <c r="R195" s="42">
        <f t="shared" si="189"/>
        <v>4.624236367704845</v>
      </c>
      <c r="S195" s="43">
        <f t="shared" si="180"/>
        <v>29.205505006553047</v>
      </c>
      <c r="T195" s="49">
        <f t="shared" si="181"/>
        <v>31.238128824621963</v>
      </c>
      <c r="AM195" s="2"/>
    </row>
    <row r="196" spans="2:39" s="4" customFormat="1" ht="15" customHeight="1" x14ac:dyDescent="0.45">
      <c r="B196" s="45">
        <f t="shared" si="182"/>
        <v>-0.76260760363436075</v>
      </c>
      <c r="C196" s="13">
        <f t="shared" si="183"/>
        <v>55</v>
      </c>
      <c r="D196" s="13">
        <v>5</v>
      </c>
      <c r="E196" s="46">
        <f t="shared" si="184"/>
        <v>0.82130516298786482</v>
      </c>
      <c r="F196" s="46">
        <f t="shared" si="174"/>
        <v>0.94181804216347409</v>
      </c>
      <c r="G196" s="47">
        <f t="shared" si="175"/>
        <v>5.818195783652591E-2</v>
      </c>
      <c r="H196" s="42">
        <f t="shared" si="185"/>
        <v>3.9870629590296218</v>
      </c>
      <c r="I196" s="43">
        <f t="shared" si="176"/>
        <v>18.676008341625327</v>
      </c>
      <c r="J196" s="49">
        <f t="shared" si="177"/>
        <v>22.73942644373864</v>
      </c>
      <c r="L196" s="45">
        <f t="shared" si="186"/>
        <v>-1.1866161599245826</v>
      </c>
      <c r="M196" s="13">
        <f t="shared" si="187"/>
        <v>55</v>
      </c>
      <c r="N196" s="13">
        <v>5</v>
      </c>
      <c r="O196" s="46">
        <f t="shared" si="188"/>
        <v>0.91476322739504301</v>
      </c>
      <c r="P196" s="46">
        <f t="shared" si="178"/>
        <v>0.96803414228657958</v>
      </c>
      <c r="Q196" s="47">
        <f t="shared" si="179"/>
        <v>3.196585771342042E-2</v>
      </c>
      <c r="R196" s="42">
        <f t="shared" si="189"/>
        <v>4.5007131590542677</v>
      </c>
      <c r="S196" s="43">
        <f t="shared" si="180"/>
        <v>24.581268638848201</v>
      </c>
      <c r="T196" s="49">
        <f t="shared" si="181"/>
        <v>26.871728008621307</v>
      </c>
      <c r="AM196" s="2"/>
    </row>
    <row r="197" spans="2:39" s="4" customFormat="1" ht="15" customHeight="1" x14ac:dyDescent="0.45">
      <c r="B197" s="45">
        <f t="shared" si="182"/>
        <v>-0.61414750154865905</v>
      </c>
      <c r="C197" s="13">
        <f t="shared" si="183"/>
        <v>60</v>
      </c>
      <c r="D197" s="13">
        <v>5</v>
      </c>
      <c r="E197" s="46">
        <f t="shared" si="184"/>
        <v>0.77352002062398384</v>
      </c>
      <c r="F197" s="46">
        <f t="shared" si="174"/>
        <v>0.9174775173682147</v>
      </c>
      <c r="G197" s="47">
        <f t="shared" si="175"/>
        <v>8.2522482631785299E-2</v>
      </c>
      <c r="H197" s="42">
        <f t="shared" si="185"/>
        <v>3.7080181219517172</v>
      </c>
      <c r="I197" s="43">
        <f t="shared" si="176"/>
        <v>14.688945382595705</v>
      </c>
      <c r="J197" s="49">
        <f t="shared" si="177"/>
        <v>18.989741688581521</v>
      </c>
      <c r="L197" s="45">
        <f t="shared" si="186"/>
        <v>-1.022897497100272</v>
      </c>
      <c r="M197" s="13">
        <f t="shared" si="187"/>
        <v>60</v>
      </c>
      <c r="N197" s="13">
        <v>5</v>
      </c>
      <c r="O197" s="46">
        <f t="shared" si="188"/>
        <v>0.88552203622666381</v>
      </c>
      <c r="P197" s="46">
        <f t="shared" si="178"/>
        <v>0.95193315720131833</v>
      </c>
      <c r="Q197" s="47">
        <f t="shared" si="179"/>
        <v>4.8066842798681675E-2</v>
      </c>
      <c r="R197" s="42">
        <f t="shared" si="189"/>
        <v>4.3211995598581305</v>
      </c>
      <c r="S197" s="43">
        <f t="shared" si="180"/>
        <v>20.080555479793933</v>
      </c>
      <c r="T197" s="49">
        <f t="shared" si="181"/>
        <v>22.676516967731324</v>
      </c>
      <c r="AM197" s="2"/>
    </row>
    <row r="198" spans="2:39" s="4" customFormat="1" ht="15" customHeight="1" x14ac:dyDescent="0.45">
      <c r="B198" s="45">
        <f t="shared" si="182"/>
        <v>-0.4469327419319799</v>
      </c>
      <c r="C198" s="13">
        <f t="shared" si="183"/>
        <v>65</v>
      </c>
      <c r="D198" s="13">
        <v>5</v>
      </c>
      <c r="E198" s="46">
        <f t="shared" si="184"/>
        <v>0.70968722815670293</v>
      </c>
      <c r="F198" s="46">
        <f t="shared" si="174"/>
        <v>0.87909793314757989</v>
      </c>
      <c r="G198" s="47">
        <f t="shared" si="175"/>
        <v>0.12090206685242011</v>
      </c>
      <c r="H198" s="42">
        <f t="shared" si="185"/>
        <v>3.3339295090262384</v>
      </c>
      <c r="I198" s="43">
        <f t="shared" si="176"/>
        <v>10.980927260643988</v>
      </c>
      <c r="J198" s="49">
        <f t="shared" si="177"/>
        <v>15.472910917623752</v>
      </c>
      <c r="L198" s="45">
        <f t="shared" si="186"/>
        <v>-0.84020112280404269</v>
      </c>
      <c r="M198" s="13">
        <f t="shared" si="187"/>
        <v>65</v>
      </c>
      <c r="N198" s="13">
        <v>5</v>
      </c>
      <c r="O198" s="46">
        <f t="shared" si="188"/>
        <v>0.84295778771658825</v>
      </c>
      <c r="P198" s="46">
        <f t="shared" si="178"/>
        <v>0.92614222588993977</v>
      </c>
      <c r="Q198" s="47">
        <f t="shared" si="179"/>
        <v>7.3857774110060226E-2</v>
      </c>
      <c r="R198" s="42">
        <f t="shared" si="189"/>
        <v>4.0591414739092215</v>
      </c>
      <c r="S198" s="43">
        <f t="shared" si="180"/>
        <v>15.759355919935803</v>
      </c>
      <c r="T198" s="49">
        <f t="shared" si="181"/>
        <v>18.69530853095846</v>
      </c>
      <c r="AM198" s="2"/>
    </row>
    <row r="199" spans="2:39" s="4" customFormat="1" ht="15" customHeight="1" x14ac:dyDescent="0.45">
      <c r="B199" s="45">
        <f t="shared" si="182"/>
        <v>-0.25303464978394352</v>
      </c>
      <c r="C199" s="13">
        <f t="shared" si="183"/>
        <v>70</v>
      </c>
      <c r="D199" s="13">
        <v>5</v>
      </c>
      <c r="E199" s="46">
        <f t="shared" si="184"/>
        <v>0.6238845754537925</v>
      </c>
      <c r="F199" s="46">
        <f t="shared" si="174"/>
        <v>0.82024561592429968</v>
      </c>
      <c r="G199" s="47">
        <f t="shared" si="175"/>
        <v>0.17975438407570032</v>
      </c>
      <c r="H199" s="42">
        <f t="shared" si="185"/>
        <v>2.8390579082813971</v>
      </c>
      <c r="I199" s="43">
        <f t="shared" si="176"/>
        <v>7.6469977516177501</v>
      </c>
      <c r="J199" s="49">
        <f t="shared" si="177"/>
        <v>12.25707134377474</v>
      </c>
      <c r="L199" s="45">
        <f t="shared" si="186"/>
        <v>-0.63487164973324206</v>
      </c>
      <c r="M199" s="13">
        <f t="shared" si="187"/>
        <v>70</v>
      </c>
      <c r="N199" s="13">
        <v>5</v>
      </c>
      <c r="O199" s="46">
        <f t="shared" si="188"/>
        <v>0.78069880184710039</v>
      </c>
      <c r="P199" s="46">
        <f t="shared" si="178"/>
        <v>0.88486519038711298</v>
      </c>
      <c r="Q199" s="47">
        <f t="shared" si="179"/>
        <v>0.11513480961288702</v>
      </c>
      <c r="R199" s="42">
        <f t="shared" si="189"/>
        <v>3.6787799894463147</v>
      </c>
      <c r="S199" s="43">
        <f t="shared" si="180"/>
        <v>11.700214446026582</v>
      </c>
      <c r="T199" s="49">
        <f t="shared" si="181"/>
        <v>14.986848216424015</v>
      </c>
      <c r="AM199" s="2"/>
    </row>
    <row r="200" spans="2:39" s="4" customFormat="1" ht="15" customHeight="1" x14ac:dyDescent="0.45">
      <c r="B200" s="45">
        <f t="shared" si="182"/>
        <v>-2.348149051041476E-2</v>
      </c>
      <c r="C200" s="13">
        <f t="shared" si="183"/>
        <v>75</v>
      </c>
      <c r="D200" s="13">
        <v>5</v>
      </c>
      <c r="E200" s="46">
        <f t="shared" si="184"/>
        <v>0.51173858785876625</v>
      </c>
      <c r="F200" s="46">
        <f t="shared" si="174"/>
        <v>0.73630276766516911</v>
      </c>
      <c r="G200" s="47">
        <f t="shared" si="175"/>
        <v>0.26369723233483089</v>
      </c>
      <c r="H200" s="42">
        <f t="shared" si="185"/>
        <v>2.2213328160506025</v>
      </c>
      <c r="I200" s="43">
        <f t="shared" si="176"/>
        <v>4.8079398433363529</v>
      </c>
      <c r="J200" s="49">
        <f t="shared" si="177"/>
        <v>9.3953044726486148</v>
      </c>
      <c r="L200" s="45">
        <f t="shared" si="186"/>
        <v>-0.40196190048550973</v>
      </c>
      <c r="M200" s="13">
        <f t="shared" si="187"/>
        <v>75</v>
      </c>
      <c r="N200" s="13">
        <v>5</v>
      </c>
      <c r="O200" s="46">
        <f t="shared" si="188"/>
        <v>0.69081319393142548</v>
      </c>
      <c r="P200" s="46">
        <f t="shared" si="178"/>
        <v>0.81883291777585865</v>
      </c>
      <c r="Q200" s="47">
        <f t="shared" si="179"/>
        <v>0.18116708222414135</v>
      </c>
      <c r="R200" s="42">
        <f t="shared" si="189"/>
        <v>3.1411844428908866</v>
      </c>
      <c r="S200" s="43">
        <f t="shared" si="180"/>
        <v>8.0214344565802662</v>
      </c>
      <c r="T200" s="49">
        <f t="shared" si="181"/>
        <v>11.611582591424165</v>
      </c>
      <c r="AM200" s="2"/>
    </row>
    <row r="201" spans="2:39" s="4" customFormat="1" ht="15" customHeight="1" x14ac:dyDescent="0.45">
      <c r="B201" s="45">
        <f t="shared" si="182"/>
        <v>0.25158810486260635</v>
      </c>
      <c r="C201" s="13">
        <f t="shared" si="183"/>
        <v>80</v>
      </c>
      <c r="D201" s="13">
        <v>5</v>
      </c>
      <c r="E201" s="46">
        <f t="shared" si="184"/>
        <v>0.37679453856147488</v>
      </c>
      <c r="F201" s="46">
        <f t="shared" si="174"/>
        <v>0.60032152221214918</v>
      </c>
      <c r="G201" s="47">
        <f t="shared" si="175"/>
        <v>0.39967847778785082</v>
      </c>
      <c r="H201" s="42">
        <f t="shared" si="185"/>
        <v>1.5074810237798095</v>
      </c>
      <c r="I201" s="43">
        <f t="shared" si="176"/>
        <v>2.5866070272857504</v>
      </c>
      <c r="J201" s="49">
        <f t="shared" si="177"/>
        <v>6.8647678311922764</v>
      </c>
      <c r="L201" s="45">
        <f t="shared" si="186"/>
        <v>-0.13208396364824518</v>
      </c>
      <c r="M201" s="13">
        <f t="shared" si="187"/>
        <v>80</v>
      </c>
      <c r="N201" s="13">
        <v>5</v>
      </c>
      <c r="O201" s="46">
        <f t="shared" si="188"/>
        <v>0.56566058322492918</v>
      </c>
      <c r="P201" s="46">
        <f t="shared" si="178"/>
        <v>0.70335483982615044</v>
      </c>
      <c r="Q201" s="47">
        <f t="shared" si="179"/>
        <v>0.29664516017384956</v>
      </c>
      <c r="R201" s="42">
        <f t="shared" si="189"/>
        <v>2.4088017303376654</v>
      </c>
      <c r="S201" s="43">
        <f t="shared" si="180"/>
        <v>4.8802500136893805</v>
      </c>
      <c r="T201" s="49">
        <f t="shared" si="181"/>
        <v>8.6275235687560698</v>
      </c>
      <c r="AM201" s="2"/>
    </row>
    <row r="202" spans="2:39" s="4" customFormat="1" ht="15" customHeight="1" x14ac:dyDescent="0.45">
      <c r="B202" s="45">
        <f t="shared" ref="B202:B204" si="190">(H22*$G$181)+(F22*$G$180)</f>
        <v>0.61495302114484707</v>
      </c>
      <c r="C202" s="13">
        <f t="shared" si="183"/>
        <v>85</v>
      </c>
      <c r="D202" s="13">
        <v>5</v>
      </c>
      <c r="E202" s="46">
        <f t="shared" ref="E202:E204" si="191">1/(EXP(2*B202)+1)</f>
        <v>0.22619787095044894</v>
      </c>
      <c r="F202" s="46">
        <f t="shared" ref="F202:F204" si="192">E203/E202</f>
        <v>0.39445221802969488</v>
      </c>
      <c r="G202" s="47">
        <f t="shared" ref="G202:G204" si="193">1-F202</f>
        <v>0.60554778197030512</v>
      </c>
      <c r="H202" s="42">
        <f t="shared" si="185"/>
        <v>0.78855530715112054</v>
      </c>
      <c r="I202" s="43">
        <f t="shared" si="176"/>
        <v>1.0791260035059411</v>
      </c>
      <c r="J202" s="49">
        <f t="shared" si="177"/>
        <v>4.7707168903562991</v>
      </c>
      <c r="K202" s="5"/>
      <c r="L202" s="45">
        <f t="shared" ref="L202:L204" si="194">(R22*$Q$181)+(P22*$Q$180)</f>
        <v>0.20719466859522873</v>
      </c>
      <c r="M202" s="13">
        <f t="shared" si="187"/>
        <v>85</v>
      </c>
      <c r="N202" s="13">
        <v>5</v>
      </c>
      <c r="O202" s="46">
        <f t="shared" ref="O202:O204" si="195">1/(EXP(2*L202)+1)</f>
        <v>0.3978601089101369</v>
      </c>
      <c r="P202" s="46">
        <f t="shared" ref="P202:P204" si="196">O203/O202</f>
        <v>0.53907321596760405</v>
      </c>
      <c r="Q202" s="47">
        <f t="shared" ref="Q202:Q204" si="197">1-P202</f>
        <v>0.46092678403239595</v>
      </c>
      <c r="R202" s="42">
        <f t="shared" si="189"/>
        <v>1.5308395933138639</v>
      </c>
      <c r="S202" s="43">
        <f t="shared" si="180"/>
        <v>2.4714482833517155</v>
      </c>
      <c r="T202" s="49">
        <f t="shared" si="181"/>
        <v>6.2118524275323415</v>
      </c>
      <c r="AM202" s="2"/>
    </row>
    <row r="203" spans="2:39" s="4" customFormat="1" ht="15" customHeight="1" x14ac:dyDescent="0.45">
      <c r="B203" s="45">
        <f t="shared" si="190"/>
        <v>1.1615719108805909</v>
      </c>
      <c r="C203" s="13">
        <f t="shared" si="183"/>
        <v>90</v>
      </c>
      <c r="D203" s="13">
        <v>5</v>
      </c>
      <c r="E203" s="46">
        <f t="shared" si="191"/>
        <v>8.9224251909999275E-2</v>
      </c>
      <c r="F203" s="46">
        <f t="shared" si="192"/>
        <v>0.13070562586926193</v>
      </c>
      <c r="G203" s="47">
        <f t="shared" si="193"/>
        <v>0.86929437413073807</v>
      </c>
      <c r="H203" s="42">
        <f t="shared" si="185"/>
        <v>0.25221590899653107</v>
      </c>
      <c r="I203" s="43">
        <f>SUM(H203,I204)</f>
        <v>0.29057069635482052</v>
      </c>
      <c r="J203" s="49">
        <f t="shared" si="177"/>
        <v>3.2566335960756487</v>
      </c>
      <c r="K203" s="5"/>
      <c r="L203" s="45">
        <f t="shared" si="194"/>
        <v>0.64907738951398697</v>
      </c>
      <c r="M203" s="13">
        <f t="shared" si="187"/>
        <v>90</v>
      </c>
      <c r="N203" s="13">
        <v>5</v>
      </c>
      <c r="O203" s="46">
        <f t="shared" si="195"/>
        <v>0.21447572841540868</v>
      </c>
      <c r="P203" s="46">
        <f t="shared" si="196"/>
        <v>0.32036325013086031</v>
      </c>
      <c r="Q203" s="47">
        <f t="shared" si="197"/>
        <v>0.67963674986913969</v>
      </c>
      <c r="R203" s="42">
        <f t="shared" si="189"/>
        <v>0.70796467461188184</v>
      </c>
      <c r="S203" s="43">
        <f>SUM(R203,S204)</f>
        <v>0.94060869003785152</v>
      </c>
      <c r="T203" s="49">
        <f t="shared" si="181"/>
        <v>4.3856183493920931</v>
      </c>
      <c r="AM203" s="2"/>
    </row>
    <row r="204" spans="2:39" s="4" customFormat="1" ht="15" customHeight="1" x14ac:dyDescent="0.45">
      <c r="B204" s="45">
        <f t="shared" si="190"/>
        <v>2.2198396808026017</v>
      </c>
      <c r="C204" s="13">
        <f t="shared" si="183"/>
        <v>95</v>
      </c>
      <c r="D204" s="13" t="s">
        <v>29</v>
      </c>
      <c r="E204" s="46">
        <f t="shared" si="191"/>
        <v>1.1662111688613145E-2</v>
      </c>
      <c r="F204" s="46">
        <f t="shared" si="192"/>
        <v>0</v>
      </c>
      <c r="G204" s="47">
        <f t="shared" si="193"/>
        <v>1</v>
      </c>
      <c r="H204" s="48">
        <f t="shared" ref="H204" si="198">(3.269+1.701*E204)*E204</f>
        <v>3.8354787358289476E-2</v>
      </c>
      <c r="I204" s="43">
        <f>H204</f>
        <v>3.8354787358289476E-2</v>
      </c>
      <c r="J204" s="49">
        <f t="shared" si="177"/>
        <v>3.288837251982331</v>
      </c>
      <c r="K204" s="5"/>
      <c r="L204" s="45">
        <f t="shared" si="194"/>
        <v>1.3033368812674881</v>
      </c>
      <c r="M204" s="13">
        <f t="shared" si="187"/>
        <v>95</v>
      </c>
      <c r="N204" s="13" t="s">
        <v>29</v>
      </c>
      <c r="O204" s="46">
        <f t="shared" si="195"/>
        <v>6.8710141429344035E-2</v>
      </c>
      <c r="P204" s="46">
        <f t="shared" si="196"/>
        <v>0</v>
      </c>
      <c r="Q204" s="47">
        <f t="shared" si="197"/>
        <v>1</v>
      </c>
      <c r="R204" s="48">
        <f t="shared" ref="R204" si="199">(3.269+1.701*O204)*O204</f>
        <v>0.23264401542596969</v>
      </c>
      <c r="S204" s="43">
        <f>R204</f>
        <v>0.23264401542596969</v>
      </c>
      <c r="T204" s="49">
        <f t="shared" si="181"/>
        <v>3.3858759505713145</v>
      </c>
      <c r="AM204" s="2"/>
    </row>
    <row r="205" spans="2:39" s="4" customFormat="1" ht="15" customHeight="1" thickBot="1" x14ac:dyDescent="0.5">
      <c r="B205" s="5"/>
      <c r="C205" s="5"/>
      <c r="D205" s="5"/>
      <c r="E205" s="5"/>
      <c r="F205" s="5"/>
      <c r="G205" s="5"/>
      <c r="H205" s="5"/>
      <c r="I205" s="5"/>
      <c r="J205" s="5"/>
      <c r="K205" s="5"/>
      <c r="AM205" s="2"/>
    </row>
    <row r="206" spans="2:39" s="4" customFormat="1" ht="15" customHeight="1" x14ac:dyDescent="0.45">
      <c r="C206" s="5"/>
      <c r="D206" s="5"/>
      <c r="F206" s="22" t="s">
        <v>5</v>
      </c>
      <c r="G206" s="23">
        <f>G176</f>
        <v>2005</v>
      </c>
      <c r="H206" s="24"/>
      <c r="I206" s="5"/>
      <c r="J206" s="5"/>
      <c r="K206" s="5"/>
      <c r="P206" s="22" t="s">
        <v>5</v>
      </c>
      <c r="Q206" s="23">
        <f>Q176</f>
        <v>2000</v>
      </c>
      <c r="R206" s="24"/>
      <c r="AM206" s="2"/>
    </row>
    <row r="207" spans="2:39" s="4" customFormat="1" ht="15" customHeight="1" x14ac:dyDescent="0.45">
      <c r="C207" s="5"/>
      <c r="D207" s="5"/>
      <c r="F207" s="25" t="s">
        <v>6</v>
      </c>
      <c r="G207" s="26" t="s">
        <v>40</v>
      </c>
      <c r="H207" s="27">
        <v>2037.5</v>
      </c>
      <c r="I207" s="5"/>
      <c r="J207" s="55"/>
      <c r="K207" s="55"/>
      <c r="L207" s="55"/>
      <c r="M207" s="28"/>
      <c r="N207" s="28"/>
      <c r="P207" s="25" t="s">
        <v>6</v>
      </c>
      <c r="Q207" s="26" t="s">
        <v>40</v>
      </c>
      <c r="R207" s="27">
        <v>2037.5</v>
      </c>
      <c r="AM207" s="2"/>
    </row>
    <row r="208" spans="2:39" s="4" customFormat="1" ht="15" customHeight="1" x14ac:dyDescent="0.45">
      <c r="C208" s="5"/>
      <c r="D208" s="5"/>
      <c r="F208" s="25" t="s">
        <v>7</v>
      </c>
      <c r="G208" s="29">
        <f>G178</f>
        <v>2050</v>
      </c>
      <c r="H208" s="30"/>
      <c r="I208" s="5"/>
      <c r="J208" s="55"/>
      <c r="K208" s="55"/>
      <c r="L208" s="55"/>
      <c r="M208" s="28"/>
      <c r="N208" s="28"/>
      <c r="P208" s="25" t="s">
        <v>7</v>
      </c>
      <c r="Q208" s="29">
        <f>Q178</f>
        <v>2050</v>
      </c>
      <c r="R208" s="30"/>
      <c r="AM208" s="2"/>
    </row>
    <row r="209" spans="2:39" s="4" customFormat="1" ht="15" customHeight="1" x14ac:dyDescent="0.45">
      <c r="C209" s="5"/>
      <c r="D209" s="5"/>
      <c r="F209" s="25"/>
      <c r="G209" s="26"/>
      <c r="H209" s="30"/>
      <c r="I209" s="5"/>
      <c r="J209" s="55"/>
      <c r="K209" s="55"/>
      <c r="L209" s="55"/>
      <c r="M209" s="28"/>
      <c r="N209" s="28"/>
      <c r="P209" s="25"/>
      <c r="Q209" s="26"/>
      <c r="R209" s="30"/>
      <c r="AM209" s="2"/>
    </row>
    <row r="210" spans="2:39" s="4" customFormat="1" ht="15" customHeight="1" x14ac:dyDescent="0.45">
      <c r="C210" s="5"/>
      <c r="D210" s="5"/>
      <c r="F210" s="25" t="s">
        <v>8</v>
      </c>
      <c r="G210" s="31">
        <f>(G208-H207)/(G208-G206)</f>
        <v>0.27777777777777779</v>
      </c>
      <c r="H210" s="30"/>
      <c r="I210" s="5"/>
      <c r="J210" s="55"/>
      <c r="K210" s="55"/>
      <c r="L210" s="55"/>
      <c r="M210" s="28"/>
      <c r="N210" s="28"/>
      <c r="P210" s="25" t="s">
        <v>8</v>
      </c>
      <c r="Q210" s="31">
        <f>(Q208-R207)/(Q208-Q206)</f>
        <v>0.25</v>
      </c>
      <c r="R210" s="30"/>
      <c r="AM210" s="2"/>
    </row>
    <row r="211" spans="2:39" s="4" customFormat="1" ht="15" customHeight="1" thickBot="1" x14ac:dyDescent="0.5">
      <c r="C211" s="5"/>
      <c r="D211" s="5"/>
      <c r="F211" s="32" t="s">
        <v>9</v>
      </c>
      <c r="G211" s="33">
        <f>1-G210</f>
        <v>0.72222222222222221</v>
      </c>
      <c r="H211" s="34"/>
      <c r="I211" s="5"/>
      <c r="J211" s="5"/>
      <c r="K211" s="5"/>
      <c r="P211" s="32" t="s">
        <v>9</v>
      </c>
      <c r="Q211" s="33">
        <f>1-Q210</f>
        <v>0.75</v>
      </c>
      <c r="R211" s="34"/>
      <c r="AM211" s="2"/>
    </row>
    <row r="212" spans="2:39" s="4" customFormat="1" ht="15" customHeight="1" x14ac:dyDescent="0.45">
      <c r="B212" s="5"/>
      <c r="C212" s="5"/>
      <c r="D212" s="5"/>
      <c r="F212" s="5"/>
      <c r="G212" s="5"/>
      <c r="H212" s="5"/>
      <c r="I212" s="5"/>
      <c r="J212" s="5"/>
      <c r="K212" s="5"/>
      <c r="AM212" s="2"/>
    </row>
    <row r="213" spans="2:39" s="4" customFormat="1" ht="15" customHeight="1" x14ac:dyDescent="0.45">
      <c r="B213" s="56" t="s">
        <v>21</v>
      </c>
      <c r="C213" s="91" t="s">
        <v>2</v>
      </c>
      <c r="D213" s="92"/>
      <c r="E213" s="92"/>
      <c r="F213" s="92"/>
      <c r="G213" s="92"/>
      <c r="H213" s="92"/>
      <c r="I213" s="92"/>
      <c r="J213" s="93"/>
      <c r="K213" s="6"/>
      <c r="L213" s="35" t="s">
        <v>21</v>
      </c>
      <c r="M213" s="94" t="s">
        <v>3</v>
      </c>
      <c r="N213" s="95"/>
      <c r="O213" s="95"/>
      <c r="P213" s="95"/>
      <c r="Q213" s="95"/>
      <c r="R213" s="95"/>
      <c r="S213" s="95"/>
      <c r="T213" s="96"/>
      <c r="AM213" s="2"/>
    </row>
    <row r="214" spans="2:39" s="4" customFormat="1" ht="15" customHeight="1" x14ac:dyDescent="0.45">
      <c r="B214" s="57">
        <f>H207</f>
        <v>2037.5</v>
      </c>
      <c r="C214" s="58" t="s">
        <v>22</v>
      </c>
      <c r="D214" s="58" t="s">
        <v>23</v>
      </c>
      <c r="E214" s="58" t="s">
        <v>4</v>
      </c>
      <c r="F214" s="58" t="s">
        <v>24</v>
      </c>
      <c r="G214" s="58" t="s">
        <v>25</v>
      </c>
      <c r="H214" s="59" t="s">
        <v>26</v>
      </c>
      <c r="I214" s="59" t="s">
        <v>18</v>
      </c>
      <c r="J214" s="60" t="s">
        <v>19</v>
      </c>
      <c r="K214" s="5"/>
      <c r="L214" s="37">
        <f>H207</f>
        <v>2037.5</v>
      </c>
      <c r="M214" s="38" t="s">
        <v>22</v>
      </c>
      <c r="N214" s="38" t="s">
        <v>23</v>
      </c>
      <c r="O214" s="38" t="s">
        <v>4</v>
      </c>
      <c r="P214" s="38" t="s">
        <v>24</v>
      </c>
      <c r="Q214" s="38" t="s">
        <v>25</v>
      </c>
      <c r="R214" s="39" t="s">
        <v>26</v>
      </c>
      <c r="S214" s="39" t="s">
        <v>18</v>
      </c>
      <c r="T214" s="40" t="s">
        <v>19</v>
      </c>
      <c r="AM214" s="2"/>
    </row>
    <row r="215" spans="2:39" s="4" customFormat="1" ht="15" customHeight="1" x14ac:dyDescent="0.45">
      <c r="B215" s="13" t="s">
        <v>20</v>
      </c>
      <c r="C215" s="13">
        <f>C5</f>
        <v>0</v>
      </c>
      <c r="D215" s="13">
        <v>5</v>
      </c>
      <c r="E215" s="16">
        <v>1</v>
      </c>
      <c r="F215" s="16">
        <f t="shared" ref="F215:F231" si="200">E216/E215</f>
        <v>0.97627848753987068</v>
      </c>
      <c r="G215" s="41">
        <f t="shared" ref="G215:G231" si="201">1-F215</f>
        <v>2.3721512460129324E-2</v>
      </c>
      <c r="H215" s="42">
        <f>2.5*(E215-E216)+E216*5</f>
        <v>4.9406962188496761</v>
      </c>
      <c r="I215" s="43">
        <f t="shared" ref="I215:I232" si="202">SUM(H215,I216)</f>
        <v>70.562860353918282</v>
      </c>
      <c r="J215" s="44">
        <f t="shared" ref="J215:J234" si="203">I215/E215</f>
        <v>70.562860353918282</v>
      </c>
      <c r="L215" s="13" t="s">
        <v>20</v>
      </c>
      <c r="M215" s="13">
        <f>C5</f>
        <v>0</v>
      </c>
      <c r="N215" s="13">
        <v>5</v>
      </c>
      <c r="O215" s="16">
        <v>1</v>
      </c>
      <c r="P215" s="16">
        <f t="shared" ref="P215:P231" si="204">O216/O215</f>
        <v>0.98178813790337027</v>
      </c>
      <c r="Q215" s="41">
        <f t="shared" ref="Q215:Q231" si="205">1-P215</f>
        <v>1.8211862096629727E-2</v>
      </c>
      <c r="R215" s="42">
        <f>2.5*(O215-O216)+O216*5</f>
        <v>4.9544703447584251</v>
      </c>
      <c r="S215" s="43">
        <f t="shared" ref="S215:S232" si="206">SUM(R215,S216)</f>
        <v>78.017279125859858</v>
      </c>
      <c r="T215" s="44">
        <f t="shared" ref="T215:T234" si="207">S215/O215</f>
        <v>78.017279125859858</v>
      </c>
      <c r="AM215" s="2"/>
    </row>
    <row r="216" spans="2:39" s="4" customFormat="1" ht="15" customHeight="1" x14ac:dyDescent="0.45">
      <c r="B216" s="45">
        <f t="shared" ref="B216:B231" si="208">(H6*$G$211)+(F6*$G$210)</f>
        <v>-1.858682773067712</v>
      </c>
      <c r="C216" s="13">
        <f t="shared" ref="C216:C234" si="209">C6</f>
        <v>5</v>
      </c>
      <c r="D216" s="13">
        <v>5</v>
      </c>
      <c r="E216" s="46">
        <f t="shared" ref="E216:E231" si="210">1/(EXP(2*B216)+1)</f>
        <v>0.97627848753987068</v>
      </c>
      <c r="F216" s="46">
        <f t="shared" si="200"/>
        <v>0.99820912368195369</v>
      </c>
      <c r="G216" s="47">
        <f t="shared" si="201"/>
        <v>1.7908763180463083E-3</v>
      </c>
      <c r="H216" s="42">
        <f t="shared" ref="H216:H233" si="211">2.5*(E216-E217)+E217*5</f>
        <v>4.8770214526414701</v>
      </c>
      <c r="I216" s="43">
        <f t="shared" si="202"/>
        <v>65.622164135068601</v>
      </c>
      <c r="J216" s="49">
        <f t="shared" si="203"/>
        <v>67.21664460765723</v>
      </c>
      <c r="L216" s="45">
        <f t="shared" ref="L216:L231" si="212">(R6*$Q$211)+(P6*$Q$210)</f>
        <v>-1.9936511971169613</v>
      </c>
      <c r="M216" s="13">
        <f t="shared" ref="M216:M234" si="213">C6</f>
        <v>5</v>
      </c>
      <c r="N216" s="13">
        <v>5</v>
      </c>
      <c r="O216" s="46">
        <f t="shared" ref="O216:O231" si="214">1/(EXP(2*L216)+1)</f>
        <v>0.98178813790337027</v>
      </c>
      <c r="P216" s="46">
        <f t="shared" si="204"/>
        <v>0.9986503133696325</v>
      </c>
      <c r="Q216" s="47">
        <f t="shared" si="205"/>
        <v>1.349686630367497E-3</v>
      </c>
      <c r="R216" s="42">
        <f t="shared" ref="R216:R233" si="215">2.5*(O216-O217)+O217*5</f>
        <v>4.9056279237078977</v>
      </c>
      <c r="S216" s="43">
        <f t="shared" si="206"/>
        <v>73.062808781101438</v>
      </c>
      <c r="T216" s="49">
        <f t="shared" si="207"/>
        <v>74.418100973524332</v>
      </c>
      <c r="AM216" s="2"/>
    </row>
    <row r="217" spans="2:39" s="4" customFormat="1" ht="15" customHeight="1" x14ac:dyDescent="0.45">
      <c r="B217" s="45">
        <f t="shared" si="208"/>
        <v>-1.8222288910548845</v>
      </c>
      <c r="C217" s="13">
        <f t="shared" si="209"/>
        <v>10</v>
      </c>
      <c r="D217" s="13">
        <v>5</v>
      </c>
      <c r="E217" s="46">
        <f t="shared" si="210"/>
        <v>0.97453009351671749</v>
      </c>
      <c r="F217" s="46">
        <f t="shared" si="200"/>
        <v>0.99766570463753435</v>
      </c>
      <c r="G217" s="47">
        <f t="shared" si="201"/>
        <v>2.3342953624656548E-3</v>
      </c>
      <c r="H217" s="42">
        <f t="shared" si="211"/>
        <v>4.866963364888889</v>
      </c>
      <c r="I217" s="43">
        <f t="shared" si="202"/>
        <v>60.745142682427129</v>
      </c>
      <c r="J217" s="49">
        <f t="shared" si="203"/>
        <v>62.332752047933639</v>
      </c>
      <c r="L217" s="45">
        <f t="shared" si="212"/>
        <v>-1.9578582270427525</v>
      </c>
      <c r="M217" s="13">
        <f t="shared" si="213"/>
        <v>10</v>
      </c>
      <c r="N217" s="13">
        <v>5</v>
      </c>
      <c r="O217" s="46">
        <f t="shared" si="214"/>
        <v>0.98046303157978865</v>
      </c>
      <c r="P217" s="46">
        <f t="shared" si="204"/>
        <v>0.99860698176461904</v>
      </c>
      <c r="Q217" s="47">
        <f t="shared" si="205"/>
        <v>1.3930182353809606E-3</v>
      </c>
      <c r="R217" s="42">
        <f t="shared" si="215"/>
        <v>4.8989006506936743</v>
      </c>
      <c r="S217" s="43">
        <f t="shared" si="206"/>
        <v>68.157180857393541</v>
      </c>
      <c r="T217" s="49">
        <f t="shared" si="207"/>
        <v>69.515299059847322</v>
      </c>
      <c r="AM217" s="2"/>
    </row>
    <row r="218" spans="2:39" s="4" customFormat="1" ht="15" customHeight="1" x14ac:dyDescent="0.45">
      <c r="B218" s="45">
        <f t="shared" si="208"/>
        <v>-1.7782859150867008</v>
      </c>
      <c r="C218" s="13">
        <f t="shared" si="209"/>
        <v>15</v>
      </c>
      <c r="D218" s="13">
        <v>5</v>
      </c>
      <c r="E218" s="46">
        <f t="shared" si="210"/>
        <v>0.97225525243883815</v>
      </c>
      <c r="F218" s="46">
        <f t="shared" si="200"/>
        <v>0.98943685255550673</v>
      </c>
      <c r="G218" s="47">
        <f t="shared" si="201"/>
        <v>1.056314744449327E-2</v>
      </c>
      <c r="H218" s="42">
        <f t="shared" si="211"/>
        <v>4.8356010732312047</v>
      </c>
      <c r="I218" s="43">
        <f t="shared" si="202"/>
        <v>55.87817931753824</v>
      </c>
      <c r="J218" s="49">
        <f t="shared" si="203"/>
        <v>57.472746151148591</v>
      </c>
      <c r="L218" s="45">
        <f t="shared" si="212"/>
        <v>-1.9233746017598179</v>
      </c>
      <c r="M218" s="13">
        <f t="shared" si="213"/>
        <v>15</v>
      </c>
      <c r="N218" s="13">
        <v>5</v>
      </c>
      <c r="O218" s="46">
        <f t="shared" si="214"/>
        <v>0.97909722869768112</v>
      </c>
      <c r="P218" s="46">
        <f t="shared" si="204"/>
        <v>0.99748129440521061</v>
      </c>
      <c r="Q218" s="47">
        <f t="shared" si="205"/>
        <v>2.5187055947893944E-3</v>
      </c>
      <c r="R218" s="42">
        <f t="shared" si="215"/>
        <v>4.8893209993189961</v>
      </c>
      <c r="S218" s="43">
        <f t="shared" si="206"/>
        <v>63.258280206699872</v>
      </c>
      <c r="T218" s="49">
        <f t="shared" si="207"/>
        <v>64.608782818067112</v>
      </c>
      <c r="AM218" s="2"/>
    </row>
    <row r="219" spans="2:39" s="4" customFormat="1" ht="15" customHeight="1" x14ac:dyDescent="0.45">
      <c r="B219" s="45">
        <f t="shared" si="208"/>
        <v>-1.6155114377041135</v>
      </c>
      <c r="C219" s="13">
        <f t="shared" si="209"/>
        <v>20</v>
      </c>
      <c r="D219" s="13">
        <v>5</v>
      </c>
      <c r="E219" s="46">
        <f t="shared" si="210"/>
        <v>0.96198517685364371</v>
      </c>
      <c r="F219" s="46">
        <f t="shared" si="200"/>
        <v>0.98565777167762403</v>
      </c>
      <c r="G219" s="47">
        <f t="shared" si="201"/>
        <v>1.4342228322375972E-2</v>
      </c>
      <c r="H219" s="42">
        <f t="shared" si="211"/>
        <v>4.7754333566452773</v>
      </c>
      <c r="I219" s="43">
        <f t="shared" si="202"/>
        <v>51.042578244307037</v>
      </c>
      <c r="J219" s="49">
        <f t="shared" si="203"/>
        <v>53.059630722431237</v>
      </c>
      <c r="L219" s="45">
        <f t="shared" si="212"/>
        <v>-1.866353014993398</v>
      </c>
      <c r="M219" s="13">
        <f t="shared" si="213"/>
        <v>20</v>
      </c>
      <c r="N219" s="13">
        <v>5</v>
      </c>
      <c r="O219" s="46">
        <f t="shared" si="214"/>
        <v>0.97663117102991748</v>
      </c>
      <c r="P219" s="46">
        <f t="shared" si="204"/>
        <v>0.9970153057466935</v>
      </c>
      <c r="Q219" s="47">
        <f t="shared" si="205"/>
        <v>2.9846942533064968E-3</v>
      </c>
      <c r="R219" s="42">
        <f t="shared" si="215"/>
        <v>4.8758684915401549</v>
      </c>
      <c r="S219" s="43">
        <f t="shared" si="206"/>
        <v>58.368959207380875</v>
      </c>
      <c r="T219" s="49">
        <f t="shared" si="207"/>
        <v>59.765611562271999</v>
      </c>
      <c r="AM219" s="2"/>
    </row>
    <row r="220" spans="2:39" s="4" customFormat="1" ht="15" customHeight="1" x14ac:dyDescent="0.45">
      <c r="B220" s="45">
        <f t="shared" si="208"/>
        <v>-1.4534671935743928</v>
      </c>
      <c r="C220" s="13">
        <f t="shared" si="209"/>
        <v>25</v>
      </c>
      <c r="D220" s="13">
        <v>5</v>
      </c>
      <c r="E220" s="46">
        <f t="shared" si="210"/>
        <v>0.94818816580446752</v>
      </c>
      <c r="F220" s="46">
        <f t="shared" si="200"/>
        <v>0.98630189825711712</v>
      </c>
      <c r="G220" s="47">
        <f t="shared" si="201"/>
        <v>1.3698101742882884E-2</v>
      </c>
      <c r="H220" s="42">
        <f t="shared" si="211"/>
        <v>4.7084698841058694</v>
      </c>
      <c r="I220" s="43">
        <f t="shared" si="202"/>
        <v>46.267144887661757</v>
      </c>
      <c r="J220" s="49">
        <f t="shared" si="203"/>
        <v>48.795319912485418</v>
      </c>
      <c r="L220" s="45">
        <f t="shared" si="212"/>
        <v>-1.8060840526668382</v>
      </c>
      <c r="M220" s="13">
        <f t="shared" si="213"/>
        <v>25</v>
      </c>
      <c r="N220" s="13">
        <v>5</v>
      </c>
      <c r="O220" s="46">
        <f t="shared" si="214"/>
        <v>0.97371622558614446</v>
      </c>
      <c r="P220" s="46">
        <f t="shared" si="204"/>
        <v>0.99646057329675541</v>
      </c>
      <c r="Q220" s="47">
        <f t="shared" si="205"/>
        <v>3.5394267032445859E-3</v>
      </c>
      <c r="R220" s="42">
        <f t="shared" si="215"/>
        <v>4.8599651349051669</v>
      </c>
      <c r="S220" s="43">
        <f t="shared" si="206"/>
        <v>53.493090715840722</v>
      </c>
      <c r="T220" s="49">
        <f t="shared" si="207"/>
        <v>54.937043576160683</v>
      </c>
      <c r="AM220" s="2"/>
    </row>
    <row r="221" spans="2:39" s="4" customFormat="1" ht="15" customHeight="1" x14ac:dyDescent="0.45">
      <c r="B221" s="45">
        <f t="shared" si="208"/>
        <v>-1.3347256529176734</v>
      </c>
      <c r="C221" s="13">
        <f t="shared" si="209"/>
        <v>30</v>
      </c>
      <c r="D221" s="13">
        <v>5</v>
      </c>
      <c r="E221" s="46">
        <f t="shared" si="210"/>
        <v>0.93519978783788038</v>
      </c>
      <c r="F221" s="46">
        <f t="shared" si="200"/>
        <v>0.9856381865680619</v>
      </c>
      <c r="G221" s="47">
        <f t="shared" si="201"/>
        <v>1.4361813431938097E-2</v>
      </c>
      <c r="H221" s="42">
        <f t="shared" si="211"/>
        <v>4.6424210270031132</v>
      </c>
      <c r="I221" s="43">
        <f t="shared" si="202"/>
        <v>41.558675003555891</v>
      </c>
      <c r="J221" s="49">
        <f t="shared" si="203"/>
        <v>44.438285320441295</v>
      </c>
      <c r="L221" s="45">
        <f t="shared" si="212"/>
        <v>-1.7427058983235031</v>
      </c>
      <c r="M221" s="13">
        <f t="shared" si="213"/>
        <v>30</v>
      </c>
      <c r="N221" s="13">
        <v>5</v>
      </c>
      <c r="O221" s="46">
        <f t="shared" si="214"/>
        <v>0.97026982837592235</v>
      </c>
      <c r="P221" s="46">
        <f t="shared" si="204"/>
        <v>0.99534140512891733</v>
      </c>
      <c r="Q221" s="47">
        <f t="shared" si="205"/>
        <v>4.6585948710826663E-3</v>
      </c>
      <c r="R221" s="42">
        <f t="shared" si="215"/>
        <v>4.8400489067645154</v>
      </c>
      <c r="S221" s="43">
        <f t="shared" si="206"/>
        <v>48.633125580935555</v>
      </c>
      <c r="T221" s="49">
        <f t="shared" si="207"/>
        <v>50.123299889000656</v>
      </c>
      <c r="AM221" s="2"/>
    </row>
    <row r="222" spans="2:39" s="4" customFormat="1" ht="15" customHeight="1" x14ac:dyDescent="0.45">
      <c r="B222" s="45">
        <f t="shared" si="208"/>
        <v>-1.2333117164384559</v>
      </c>
      <c r="C222" s="13">
        <f t="shared" si="209"/>
        <v>35</v>
      </c>
      <c r="D222" s="13">
        <v>5</v>
      </c>
      <c r="E222" s="46">
        <f t="shared" si="210"/>
        <v>0.9217686229633647</v>
      </c>
      <c r="F222" s="46">
        <f t="shared" si="200"/>
        <v>0.98339886143917621</v>
      </c>
      <c r="G222" s="47">
        <f t="shared" si="201"/>
        <v>1.6601138560823792E-2</v>
      </c>
      <c r="H222" s="42">
        <f t="shared" si="211"/>
        <v>4.5705870932397374</v>
      </c>
      <c r="I222" s="43">
        <f t="shared" si="202"/>
        <v>36.916253976552781</v>
      </c>
      <c r="J222" s="49">
        <f t="shared" si="203"/>
        <v>40.049371454923133</v>
      </c>
      <c r="L222" s="45">
        <f t="shared" si="212"/>
        <v>-1.6696052024922388</v>
      </c>
      <c r="M222" s="13">
        <f t="shared" si="213"/>
        <v>35</v>
      </c>
      <c r="N222" s="13">
        <v>5</v>
      </c>
      <c r="O222" s="46">
        <f t="shared" si="214"/>
        <v>0.96574973432988398</v>
      </c>
      <c r="P222" s="46">
        <f t="shared" si="204"/>
        <v>0.99360978326329807</v>
      </c>
      <c r="Q222" s="47">
        <f t="shared" si="205"/>
        <v>6.3902167367019258E-3</v>
      </c>
      <c r="R222" s="42">
        <f t="shared" si="215"/>
        <v>4.8133202963599695</v>
      </c>
      <c r="S222" s="43">
        <f t="shared" si="206"/>
        <v>43.79307667417104</v>
      </c>
      <c r="T222" s="49">
        <f t="shared" si="207"/>
        <v>45.346195931970151</v>
      </c>
      <c r="AM222" s="2"/>
    </row>
    <row r="223" spans="2:39" s="4" customFormat="1" ht="15" customHeight="1" x14ac:dyDescent="0.45">
      <c r="B223" s="45">
        <f t="shared" si="208"/>
        <v>-1.1356155219913062</v>
      </c>
      <c r="C223" s="13">
        <f t="shared" si="209"/>
        <v>40</v>
      </c>
      <c r="D223" s="13">
        <v>5</v>
      </c>
      <c r="E223" s="46">
        <f t="shared" si="210"/>
        <v>0.90646621433253016</v>
      </c>
      <c r="F223" s="46">
        <f t="shared" si="200"/>
        <v>0.97888114128079717</v>
      </c>
      <c r="G223" s="47">
        <f t="shared" si="201"/>
        <v>2.1118858719202827E-2</v>
      </c>
      <c r="H223" s="42">
        <f t="shared" si="211"/>
        <v>4.4844722418771026</v>
      </c>
      <c r="I223" s="43">
        <f t="shared" si="202"/>
        <v>32.345666883313044</v>
      </c>
      <c r="J223" s="49">
        <f t="shared" si="203"/>
        <v>35.683256995000683</v>
      </c>
      <c r="L223" s="45">
        <f t="shared" si="212"/>
        <v>-1.5835646593975405</v>
      </c>
      <c r="M223" s="13">
        <f t="shared" si="213"/>
        <v>40</v>
      </c>
      <c r="N223" s="13">
        <v>5</v>
      </c>
      <c r="O223" s="46">
        <f t="shared" si="214"/>
        <v>0.95957838421410369</v>
      </c>
      <c r="P223" s="46">
        <f t="shared" si="204"/>
        <v>0.99056406692150922</v>
      </c>
      <c r="Q223" s="47">
        <f t="shared" si="205"/>
        <v>9.4359330784907769E-3</v>
      </c>
      <c r="R223" s="42">
        <f t="shared" si="215"/>
        <v>4.7752556275279918</v>
      </c>
      <c r="S223" s="43">
        <f t="shared" si="206"/>
        <v>38.979756377811071</v>
      </c>
      <c r="T223" s="49">
        <f t="shared" si="207"/>
        <v>40.621753281505562</v>
      </c>
      <c r="AM223" s="2"/>
    </row>
    <row r="224" spans="2:39" s="4" customFormat="1" ht="15" customHeight="1" x14ac:dyDescent="0.45">
      <c r="B224" s="45">
        <f t="shared" si="208"/>
        <v>-1.0318402849171278</v>
      </c>
      <c r="C224" s="13">
        <f t="shared" si="209"/>
        <v>45</v>
      </c>
      <c r="D224" s="13">
        <v>5</v>
      </c>
      <c r="E224" s="46">
        <f t="shared" si="210"/>
        <v>0.8873226824183108</v>
      </c>
      <c r="F224" s="46">
        <f t="shared" si="200"/>
        <v>0.97172963861771045</v>
      </c>
      <c r="G224" s="47">
        <f t="shared" si="201"/>
        <v>2.8270361382289555E-2</v>
      </c>
      <c r="H224" s="42">
        <f t="shared" si="211"/>
        <v>4.3739010798548836</v>
      </c>
      <c r="I224" s="43">
        <f t="shared" si="202"/>
        <v>27.861194641435944</v>
      </c>
      <c r="J224" s="49">
        <f t="shared" si="203"/>
        <v>31.399168750541794</v>
      </c>
      <c r="L224" s="45">
        <f t="shared" si="212"/>
        <v>-1.4777614377798012</v>
      </c>
      <c r="M224" s="13">
        <f t="shared" si="213"/>
        <v>45</v>
      </c>
      <c r="N224" s="13">
        <v>5</v>
      </c>
      <c r="O224" s="46">
        <f t="shared" si="214"/>
        <v>0.95052386679709311</v>
      </c>
      <c r="P224" s="46">
        <f t="shared" si="204"/>
        <v>0.98607320171737334</v>
      </c>
      <c r="Q224" s="47">
        <f t="shared" si="205"/>
        <v>1.3926798282626662E-2</v>
      </c>
      <c r="R224" s="42">
        <f t="shared" si="215"/>
        <v>4.7195249485962023</v>
      </c>
      <c r="S224" s="43">
        <f t="shared" si="206"/>
        <v>34.204500750283081</v>
      </c>
      <c r="T224" s="49">
        <f t="shared" si="207"/>
        <v>35.984894167401968</v>
      </c>
      <c r="AM224" s="2"/>
    </row>
    <row r="225" spans="2:39" s="4" customFormat="1" ht="15" customHeight="1" x14ac:dyDescent="0.45">
      <c r="B225" s="45">
        <f t="shared" si="208"/>
        <v>-0.91700083369527952</v>
      </c>
      <c r="C225" s="13">
        <f t="shared" si="209"/>
        <v>50</v>
      </c>
      <c r="D225" s="13">
        <v>5</v>
      </c>
      <c r="E225" s="46">
        <f t="shared" si="210"/>
        <v>0.86223774952364263</v>
      </c>
      <c r="F225" s="46">
        <f t="shared" si="200"/>
        <v>0.96032247053445896</v>
      </c>
      <c r="G225" s="47">
        <f t="shared" si="201"/>
        <v>3.9677529465541039E-2</v>
      </c>
      <c r="H225" s="42">
        <f t="shared" si="211"/>
        <v>4.2256600883356485</v>
      </c>
      <c r="I225" s="43">
        <f t="shared" si="202"/>
        <v>23.487293561581062</v>
      </c>
      <c r="J225" s="49">
        <f t="shared" si="203"/>
        <v>27.239927241131582</v>
      </c>
      <c r="L225" s="45">
        <f t="shared" si="212"/>
        <v>-1.3522028366062211</v>
      </c>
      <c r="M225" s="13">
        <f t="shared" si="213"/>
        <v>50</v>
      </c>
      <c r="N225" s="13">
        <v>5</v>
      </c>
      <c r="O225" s="46">
        <f t="shared" si="214"/>
        <v>0.93728611264138773</v>
      </c>
      <c r="P225" s="46">
        <f t="shared" si="204"/>
        <v>0.97910074698406746</v>
      </c>
      <c r="Q225" s="47">
        <f t="shared" si="205"/>
        <v>2.089925301593254E-2</v>
      </c>
      <c r="R225" s="42">
        <f t="shared" si="215"/>
        <v>4.6374591141659085</v>
      </c>
      <c r="S225" s="43">
        <f t="shared" si="206"/>
        <v>29.484975801686879</v>
      </c>
      <c r="T225" s="49">
        <f t="shared" si="207"/>
        <v>31.457817846670729</v>
      </c>
      <c r="AM225" s="2"/>
    </row>
    <row r="226" spans="2:39" s="4" customFormat="1" ht="15" customHeight="1" x14ac:dyDescent="0.45">
      <c r="B226" s="45">
        <f t="shared" si="208"/>
        <v>-0.78585162968758782</v>
      </c>
      <c r="C226" s="13">
        <f t="shared" si="209"/>
        <v>55</v>
      </c>
      <c r="D226" s="13">
        <v>5</v>
      </c>
      <c r="E226" s="46">
        <f t="shared" si="210"/>
        <v>0.82802628581061655</v>
      </c>
      <c r="F226" s="46">
        <f t="shared" si="200"/>
        <v>0.94306047228443401</v>
      </c>
      <c r="G226" s="47">
        <f t="shared" si="201"/>
        <v>5.6939527715565985E-2</v>
      </c>
      <c r="H226" s="42">
        <f t="shared" si="211"/>
        <v>4.0222628649277556</v>
      </c>
      <c r="I226" s="43">
        <f t="shared" si="202"/>
        <v>19.261633473245414</v>
      </c>
      <c r="J226" s="49">
        <f t="shared" si="203"/>
        <v>23.262103876797543</v>
      </c>
      <c r="L226" s="45">
        <f t="shared" si="212"/>
        <v>-1.20573338448863</v>
      </c>
      <c r="M226" s="13">
        <f t="shared" si="213"/>
        <v>55</v>
      </c>
      <c r="N226" s="13">
        <v>5</v>
      </c>
      <c r="O226" s="46">
        <f t="shared" si="214"/>
        <v>0.91769753302497548</v>
      </c>
      <c r="P226" s="46">
        <f t="shared" si="204"/>
        <v>0.96884014333712354</v>
      </c>
      <c r="Q226" s="47">
        <f t="shared" si="205"/>
        <v>3.1159856662876462E-2</v>
      </c>
      <c r="R226" s="42">
        <f t="shared" si="215"/>
        <v>4.5169993561525441</v>
      </c>
      <c r="S226" s="43">
        <f t="shared" si="206"/>
        <v>24.847516687520972</v>
      </c>
      <c r="T226" s="49">
        <f t="shared" si="207"/>
        <v>27.075932748360934</v>
      </c>
      <c r="AM226" s="2"/>
    </row>
    <row r="227" spans="2:39" s="4" customFormat="1" ht="15" customHeight="1" x14ac:dyDescent="0.45">
      <c r="B227" s="45">
        <f t="shared" si="208"/>
        <v>-0.63539765117109015</v>
      </c>
      <c r="C227" s="13">
        <f t="shared" si="209"/>
        <v>60</v>
      </c>
      <c r="D227" s="13">
        <v>5</v>
      </c>
      <c r="E227" s="46">
        <f t="shared" si="210"/>
        <v>0.7808788601604858</v>
      </c>
      <c r="F227" s="46">
        <f t="shared" si="200"/>
        <v>0.91898807125510185</v>
      </c>
      <c r="G227" s="47">
        <f t="shared" si="201"/>
        <v>8.1011928744898154E-2</v>
      </c>
      <c r="H227" s="42">
        <f t="shared" si="211"/>
        <v>3.7462430443581325</v>
      </c>
      <c r="I227" s="43">
        <f t="shared" si="202"/>
        <v>15.239370608317659</v>
      </c>
      <c r="J227" s="49">
        <f t="shared" si="203"/>
        <v>19.515665471063812</v>
      </c>
      <c r="L227" s="45">
        <f t="shared" si="212"/>
        <v>-1.0408016143845764</v>
      </c>
      <c r="M227" s="13">
        <f t="shared" si="213"/>
        <v>60</v>
      </c>
      <c r="N227" s="13">
        <v>5</v>
      </c>
      <c r="O227" s="46">
        <f t="shared" si="214"/>
        <v>0.8891022094360419</v>
      </c>
      <c r="P227" s="46">
        <f t="shared" si="204"/>
        <v>0.95319437548338082</v>
      </c>
      <c r="Q227" s="47">
        <f t="shared" si="205"/>
        <v>4.6805624516619182E-2</v>
      </c>
      <c r="R227" s="42">
        <f t="shared" si="215"/>
        <v>4.3414735867508094</v>
      </c>
      <c r="S227" s="43">
        <f t="shared" si="206"/>
        <v>20.330517331368426</v>
      </c>
      <c r="T227" s="49">
        <f t="shared" si="207"/>
        <v>22.866344404052359</v>
      </c>
      <c r="AM227" s="2"/>
    </row>
    <row r="228" spans="2:39" s="4" customFormat="1" ht="15" customHeight="1" x14ac:dyDescent="0.45">
      <c r="B228" s="45">
        <f t="shared" si="208"/>
        <v>-0.46633919721586403</v>
      </c>
      <c r="C228" s="13">
        <f t="shared" si="209"/>
        <v>65</v>
      </c>
      <c r="D228" s="13">
        <v>5</v>
      </c>
      <c r="E228" s="46">
        <f t="shared" si="210"/>
        <v>0.71761835758276726</v>
      </c>
      <c r="F228" s="46">
        <f t="shared" si="200"/>
        <v>0.88101864560319965</v>
      </c>
      <c r="G228" s="47">
        <f t="shared" si="201"/>
        <v>0.11898135439680035</v>
      </c>
      <c r="H228" s="42">
        <f t="shared" si="211"/>
        <v>3.3746337776008239</v>
      </c>
      <c r="I228" s="43">
        <f t="shared" si="202"/>
        <v>11.493127563959526</v>
      </c>
      <c r="J228" s="49">
        <f t="shared" si="203"/>
        <v>16.015654341219879</v>
      </c>
      <c r="L228" s="45">
        <f t="shared" si="212"/>
        <v>-0.85751370220432876</v>
      </c>
      <c r="M228" s="13">
        <f t="shared" si="213"/>
        <v>65</v>
      </c>
      <c r="N228" s="13">
        <v>5</v>
      </c>
      <c r="O228" s="46">
        <f t="shared" si="214"/>
        <v>0.847487225264282</v>
      </c>
      <c r="P228" s="46">
        <f t="shared" si="204"/>
        <v>0.92780868933395044</v>
      </c>
      <c r="Q228" s="47">
        <f t="shared" si="205"/>
        <v>7.2191310666049557E-2</v>
      </c>
      <c r="R228" s="42">
        <f t="shared" si="215"/>
        <v>4.0844830924100046</v>
      </c>
      <c r="S228" s="43">
        <f t="shared" si="206"/>
        <v>15.989043744617618</v>
      </c>
      <c r="T228" s="49">
        <f t="shared" si="207"/>
        <v>18.866412693868707</v>
      </c>
      <c r="AM228" s="2"/>
    </row>
    <row r="229" spans="2:39" s="4" customFormat="1" ht="15" customHeight="1" x14ac:dyDescent="0.45">
      <c r="B229" s="45">
        <f t="shared" si="208"/>
        <v>-0.27090883662021398</v>
      </c>
      <c r="C229" s="13">
        <f t="shared" si="209"/>
        <v>70</v>
      </c>
      <c r="D229" s="13">
        <v>5</v>
      </c>
      <c r="E229" s="46">
        <f t="shared" si="210"/>
        <v>0.6322351534575622</v>
      </c>
      <c r="F229" s="46">
        <f t="shared" si="200"/>
        <v>0.82353478836859517</v>
      </c>
      <c r="G229" s="47">
        <f t="shared" si="201"/>
        <v>0.17646521163140483</v>
      </c>
      <c r="H229" s="42">
        <f t="shared" si="211"/>
        <v>2.8822569918985548</v>
      </c>
      <c r="I229" s="43">
        <f t="shared" si="202"/>
        <v>8.1184937863587017</v>
      </c>
      <c r="J229" s="49">
        <f t="shared" si="203"/>
        <v>12.840940181766788</v>
      </c>
      <c r="L229" s="45">
        <f t="shared" si="212"/>
        <v>-0.65140050704252539</v>
      </c>
      <c r="M229" s="13">
        <f t="shared" si="213"/>
        <v>70</v>
      </c>
      <c r="N229" s="13">
        <v>5</v>
      </c>
      <c r="O229" s="46">
        <f t="shared" si="214"/>
        <v>0.78630601169971992</v>
      </c>
      <c r="P229" s="46">
        <f t="shared" si="204"/>
        <v>0.887651556161553</v>
      </c>
      <c r="Q229" s="47">
        <f t="shared" si="205"/>
        <v>0.112348443838447</v>
      </c>
      <c r="R229" s="42">
        <f t="shared" si="215"/>
        <v>3.7106794165104016</v>
      </c>
      <c r="S229" s="43">
        <f t="shared" si="206"/>
        <v>11.904560652207612</v>
      </c>
      <c r="T229" s="49">
        <f t="shared" si="207"/>
        <v>15.139857097714534</v>
      </c>
      <c r="AM229" s="2"/>
    </row>
    <row r="230" spans="2:39" s="4" customFormat="1" ht="15" customHeight="1" x14ac:dyDescent="0.45">
      <c r="B230" s="45">
        <f t="shared" si="208"/>
        <v>-4.1358852672629051E-2</v>
      </c>
      <c r="C230" s="13">
        <f t="shared" si="209"/>
        <v>75</v>
      </c>
      <c r="D230" s="13">
        <v>5</v>
      </c>
      <c r="E230" s="46">
        <f t="shared" si="210"/>
        <v>0.52066764330185977</v>
      </c>
      <c r="F230" s="46">
        <f t="shared" si="200"/>
        <v>0.74090493365121568</v>
      </c>
      <c r="G230" s="47">
        <f t="shared" si="201"/>
        <v>0.25909506634878432</v>
      </c>
      <c r="H230" s="42">
        <f t="shared" si="211"/>
        <v>2.2660821725418976</v>
      </c>
      <c r="I230" s="43">
        <f t="shared" si="202"/>
        <v>5.2362367944601473</v>
      </c>
      <c r="J230" s="49">
        <f t="shared" si="203"/>
        <v>10.056773955174341</v>
      </c>
      <c r="L230" s="45">
        <f t="shared" si="212"/>
        <v>-0.41881481725747216</v>
      </c>
      <c r="M230" s="13">
        <f t="shared" si="213"/>
        <v>75</v>
      </c>
      <c r="N230" s="13">
        <v>5</v>
      </c>
      <c r="O230" s="46">
        <f t="shared" si="214"/>
        <v>0.69796575490444068</v>
      </c>
      <c r="P230" s="46">
        <f t="shared" si="204"/>
        <v>0.82261327442633081</v>
      </c>
      <c r="Q230" s="47">
        <f t="shared" si="205"/>
        <v>0.17738672557366919</v>
      </c>
      <c r="R230" s="42">
        <f t="shared" si="215"/>
        <v>3.1803041249595712</v>
      </c>
      <c r="S230" s="43">
        <f t="shared" si="206"/>
        <v>8.1938812356972104</v>
      </c>
      <c r="T230" s="49">
        <f t="shared" si="207"/>
        <v>11.739660833100679</v>
      </c>
      <c r="AM230" s="2"/>
    </row>
    <row r="231" spans="2:39" s="4" customFormat="1" ht="15" customHeight="1" x14ac:dyDescent="0.45">
      <c r="B231" s="45">
        <f t="shared" si="208"/>
        <v>0.23257413136005023</v>
      </c>
      <c r="C231" s="13">
        <f t="shared" si="209"/>
        <v>80</v>
      </c>
      <c r="D231" s="13">
        <v>5</v>
      </c>
      <c r="E231" s="46">
        <f t="shared" si="210"/>
        <v>0.38576522571489924</v>
      </c>
      <c r="F231" s="46">
        <f t="shared" si="200"/>
        <v>0.60695559052090098</v>
      </c>
      <c r="G231" s="47">
        <f t="shared" si="201"/>
        <v>0.39304440947909902</v>
      </c>
      <c r="H231" s="42">
        <f t="shared" si="211"/>
        <v>1.5497689652277864</v>
      </c>
      <c r="I231" s="43">
        <f t="shared" si="202"/>
        <v>2.9701546219182502</v>
      </c>
      <c r="J231" s="49">
        <f t="shared" si="203"/>
        <v>7.6993840396421591</v>
      </c>
      <c r="L231" s="45">
        <f t="shared" si="212"/>
        <v>-0.1494138126285372</v>
      </c>
      <c r="M231" s="13">
        <f t="shared" si="213"/>
        <v>80</v>
      </c>
      <c r="N231" s="13">
        <v>5</v>
      </c>
      <c r="O231" s="46">
        <f t="shared" si="214"/>
        <v>0.5741558950793878</v>
      </c>
      <c r="P231" s="46">
        <f t="shared" si="204"/>
        <v>0.70837342749261778</v>
      </c>
      <c r="Q231" s="47">
        <f t="shared" si="205"/>
        <v>0.29162657250738222</v>
      </c>
      <c r="R231" s="42">
        <f t="shared" si="215"/>
        <v>2.4521816859796637</v>
      </c>
      <c r="S231" s="43">
        <f t="shared" si="206"/>
        <v>5.0135771107376392</v>
      </c>
      <c r="T231" s="49">
        <f t="shared" si="207"/>
        <v>8.7320833134429776</v>
      </c>
      <c r="AM231" s="2"/>
    </row>
    <row r="232" spans="2:39" s="4" customFormat="1" ht="15" customHeight="1" x14ac:dyDescent="0.45">
      <c r="B232" s="45">
        <f t="shared" ref="B232:B234" si="216">(H22*$G$211)+(F22*$G$210)</f>
        <v>0.59253349768312169</v>
      </c>
      <c r="C232" s="13">
        <f t="shared" si="209"/>
        <v>85</v>
      </c>
      <c r="D232" s="13">
        <v>5</v>
      </c>
      <c r="E232" s="46">
        <f t="shared" ref="E232:E234" si="217">1/(EXP(2*B232)+1)</f>
        <v>0.2341423603762153</v>
      </c>
      <c r="F232" s="46">
        <f t="shared" ref="F232:F234" si="218">E233/E232</f>
        <v>0.40806933893464675</v>
      </c>
      <c r="G232" s="47">
        <f t="shared" ref="G232:G234" si="219">1-F232</f>
        <v>0.59193066106535319</v>
      </c>
      <c r="H232" s="42">
        <f t="shared" si="211"/>
        <v>0.82422169647883825</v>
      </c>
      <c r="I232" s="43">
        <f t="shared" si="202"/>
        <v>1.4203856566904638</v>
      </c>
      <c r="J232" s="49">
        <f t="shared" si="203"/>
        <v>6.066333551981864</v>
      </c>
      <c r="K232" s="5"/>
      <c r="L232" s="45">
        <f t="shared" ref="L232:L234" si="220">(R22*$Q$211)+(P22*$Q$210)</f>
        <v>0.18877741112543323</v>
      </c>
      <c r="M232" s="13">
        <f t="shared" si="213"/>
        <v>85</v>
      </c>
      <c r="N232" s="13">
        <v>5</v>
      </c>
      <c r="O232" s="46">
        <f t="shared" ref="O232:O234" si="221">1/(EXP(2*L232)+1)</f>
        <v>0.40671677931247779</v>
      </c>
      <c r="P232" s="46">
        <f t="shared" ref="P232:P234" si="222">O233/O232</f>
        <v>0.5466198768415198</v>
      </c>
      <c r="Q232" s="47">
        <f t="shared" ref="Q232:Q234" si="223">1-P232</f>
        <v>0.4533801231584802</v>
      </c>
      <c r="R232" s="42">
        <f t="shared" si="215"/>
        <v>1.5725906378241101</v>
      </c>
      <c r="S232" s="43">
        <f t="shared" si="206"/>
        <v>2.5613954247579751</v>
      </c>
      <c r="T232" s="49">
        <f t="shared" si="207"/>
        <v>6.2977372831477698</v>
      </c>
      <c r="AM232" s="2"/>
    </row>
    <row r="233" spans="2:39" s="4" customFormat="1" ht="15" customHeight="1" x14ac:dyDescent="0.45">
      <c r="B233" s="45">
        <f t="shared" si="216"/>
        <v>1.1238599787424133</v>
      </c>
      <c r="C233" s="13">
        <f t="shared" si="209"/>
        <v>90</v>
      </c>
      <c r="D233" s="13">
        <v>5</v>
      </c>
      <c r="E233" s="46">
        <f t="shared" si="217"/>
        <v>9.5546318215320003E-2</v>
      </c>
      <c r="F233" s="46">
        <f t="shared" si="218"/>
        <v>0.1494615730879619</v>
      </c>
      <c r="G233" s="47">
        <f t="shared" si="219"/>
        <v>0.85053842691203807</v>
      </c>
      <c r="H233" s="42">
        <f t="shared" si="211"/>
        <v>0.27456705309636181</v>
      </c>
      <c r="I233" s="43">
        <f>SUM(H233,I234)</f>
        <v>0.59616396021162554</v>
      </c>
      <c r="J233" s="49">
        <f t="shared" si="203"/>
        <v>6.2395283392095786</v>
      </c>
      <c r="K233" s="5"/>
      <c r="L233" s="45">
        <f t="shared" si="220"/>
        <v>0.62610018745026885</v>
      </c>
      <c r="M233" s="13">
        <f t="shared" si="213"/>
        <v>90</v>
      </c>
      <c r="N233" s="13">
        <v>5</v>
      </c>
      <c r="O233" s="46">
        <f t="shared" si="221"/>
        <v>0.22231947581716621</v>
      </c>
      <c r="P233" s="46">
        <f t="shared" si="222"/>
        <v>0.33045239221828315</v>
      </c>
      <c r="Q233" s="47">
        <f t="shared" si="223"/>
        <v>0.66954760778171685</v>
      </c>
      <c r="R233" s="42">
        <f t="shared" si="215"/>
        <v>0.73946369609415874</v>
      </c>
      <c r="S233" s="43">
        <f>SUM(R233,S234)</f>
        <v>0.98880478693386487</v>
      </c>
      <c r="T233" s="49">
        <f t="shared" si="207"/>
        <v>4.4476750554551066</v>
      </c>
      <c r="AM233" s="2"/>
    </row>
    <row r="234" spans="2:39" s="4" customFormat="1" ht="15" customHeight="1" x14ac:dyDescent="0.45">
      <c r="B234" s="45">
        <f t="shared" si="216"/>
        <v>2.1172383231485257</v>
      </c>
      <c r="C234" s="13">
        <f t="shared" si="209"/>
        <v>95</v>
      </c>
      <c r="D234" s="13" t="s">
        <v>29</v>
      </c>
      <c r="E234" s="46">
        <f t="shared" si="217"/>
        <v>1.4280503023224717E-2</v>
      </c>
      <c r="F234" s="46">
        <f t="shared" si="218"/>
        <v>0</v>
      </c>
      <c r="G234" s="47">
        <f t="shared" si="219"/>
        <v>1</v>
      </c>
      <c r="H234" s="48">
        <f t="shared" ref="H234" si="224">(3.269+1.701*E234)*E234</f>
        <v>4.7029854018901959E-2</v>
      </c>
      <c r="I234" s="43">
        <f>SUM(H234,H233)</f>
        <v>0.32159690711526379</v>
      </c>
      <c r="J234" s="49">
        <f t="shared" si="203"/>
        <v>22.519998531721409</v>
      </c>
      <c r="K234" s="5"/>
      <c r="L234" s="45">
        <f t="shared" si="220"/>
        <v>1.2673139948213379</v>
      </c>
      <c r="M234" s="13">
        <f t="shared" si="213"/>
        <v>95</v>
      </c>
      <c r="N234" s="13" t="s">
        <v>29</v>
      </c>
      <c r="O234" s="46">
        <f t="shared" si="221"/>
        <v>7.3466002620497323E-2</v>
      </c>
      <c r="P234" s="46">
        <f t="shared" si="222"/>
        <v>0</v>
      </c>
      <c r="Q234" s="47">
        <f t="shared" si="223"/>
        <v>1</v>
      </c>
      <c r="R234" s="48">
        <f t="shared" ref="R234" si="225">(3.269+1.701*O234)*O234</f>
        <v>0.24934109083970615</v>
      </c>
      <c r="S234" s="43">
        <f>R234</f>
        <v>0.24934109083970615</v>
      </c>
      <c r="T234" s="49">
        <f t="shared" si="207"/>
        <v>3.3939656704574661</v>
      </c>
      <c r="AM234" s="2"/>
    </row>
    <row r="235" spans="2:39" ht="19" thickBot="1" x14ac:dyDescent="0.5"/>
    <row r="236" spans="2:39" s="4" customFormat="1" ht="15" customHeight="1" x14ac:dyDescent="0.45">
      <c r="C236" s="5"/>
      <c r="D236" s="5"/>
      <c r="F236" s="22" t="s">
        <v>5</v>
      </c>
      <c r="G236" s="23">
        <f>G206</f>
        <v>2005</v>
      </c>
      <c r="H236" s="24"/>
      <c r="I236" s="5"/>
      <c r="J236" s="5"/>
      <c r="K236" s="5"/>
      <c r="P236" s="22" t="s">
        <v>5</v>
      </c>
      <c r="Q236" s="23">
        <f>Q206</f>
        <v>2000</v>
      </c>
      <c r="R236" s="24"/>
      <c r="AM236" s="2"/>
    </row>
    <row r="237" spans="2:39" s="4" customFormat="1" ht="15" customHeight="1" x14ac:dyDescent="0.45">
      <c r="C237" s="5"/>
      <c r="D237" s="5"/>
      <c r="F237" s="25" t="s">
        <v>6</v>
      </c>
      <c r="G237" s="26" t="s">
        <v>41</v>
      </c>
      <c r="H237" s="27">
        <v>2042.5</v>
      </c>
      <c r="I237" s="5"/>
      <c r="J237" s="55"/>
      <c r="K237" s="55"/>
      <c r="L237" s="55"/>
      <c r="M237" s="28"/>
      <c r="N237" s="28"/>
      <c r="P237" s="25" t="s">
        <v>6</v>
      </c>
      <c r="Q237" s="26" t="s">
        <v>41</v>
      </c>
      <c r="R237" s="27">
        <v>2042.5</v>
      </c>
      <c r="AM237" s="2"/>
    </row>
    <row r="238" spans="2:39" s="4" customFormat="1" ht="15" customHeight="1" x14ac:dyDescent="0.45">
      <c r="C238" s="5"/>
      <c r="D238" s="5"/>
      <c r="F238" s="25" t="s">
        <v>7</v>
      </c>
      <c r="G238" s="29">
        <f>G208</f>
        <v>2050</v>
      </c>
      <c r="H238" s="30"/>
      <c r="I238" s="5"/>
      <c r="J238" s="55"/>
      <c r="K238" s="55"/>
      <c r="L238" s="55"/>
      <c r="M238" s="28"/>
      <c r="N238" s="28"/>
      <c r="P238" s="25" t="s">
        <v>7</v>
      </c>
      <c r="Q238" s="29">
        <f>Q208</f>
        <v>2050</v>
      </c>
      <c r="R238" s="30"/>
      <c r="AM238" s="2"/>
    </row>
    <row r="239" spans="2:39" s="4" customFormat="1" ht="15" customHeight="1" x14ac:dyDescent="0.45">
      <c r="C239" s="5"/>
      <c r="D239" s="5"/>
      <c r="F239" s="25"/>
      <c r="G239" s="26"/>
      <c r="H239" s="30"/>
      <c r="I239" s="5"/>
      <c r="J239" s="55"/>
      <c r="K239" s="55"/>
      <c r="L239" s="55"/>
      <c r="M239" s="28"/>
      <c r="N239" s="28"/>
      <c r="P239" s="25"/>
      <c r="Q239" s="26"/>
      <c r="R239" s="30"/>
      <c r="AM239" s="2"/>
    </row>
    <row r="240" spans="2:39" s="4" customFormat="1" ht="15" customHeight="1" x14ac:dyDescent="0.45">
      <c r="C240" s="5"/>
      <c r="D240" s="5"/>
      <c r="F240" s="25" t="s">
        <v>8</v>
      </c>
      <c r="G240" s="31">
        <f>(G238-H237)/(G238-G236)</f>
        <v>0.16666666666666666</v>
      </c>
      <c r="H240" s="30"/>
      <c r="I240" s="5"/>
      <c r="J240" s="55"/>
      <c r="K240" s="55"/>
      <c r="L240" s="55"/>
      <c r="M240" s="28"/>
      <c r="N240" s="28"/>
      <c r="P240" s="25" t="s">
        <v>8</v>
      </c>
      <c r="Q240" s="31">
        <f>(Q238-R237)/(Q238-Q236)</f>
        <v>0.15</v>
      </c>
      <c r="R240" s="30"/>
      <c r="AM240" s="2"/>
    </row>
    <row r="241" spans="2:39" s="4" customFormat="1" ht="15" customHeight="1" thickBot="1" x14ac:dyDescent="0.5">
      <c r="C241" s="5"/>
      <c r="D241" s="5"/>
      <c r="F241" s="32" t="s">
        <v>9</v>
      </c>
      <c r="G241" s="33">
        <f>1-G240</f>
        <v>0.83333333333333337</v>
      </c>
      <c r="H241" s="34"/>
      <c r="I241" s="5"/>
      <c r="J241" s="5"/>
      <c r="K241" s="5"/>
      <c r="P241" s="32" t="s">
        <v>9</v>
      </c>
      <c r="Q241" s="33">
        <f>1-Q240</f>
        <v>0.85</v>
      </c>
      <c r="R241" s="34"/>
      <c r="AM241" s="2"/>
    </row>
    <row r="242" spans="2:39" s="4" customFormat="1" ht="15" customHeight="1" x14ac:dyDescent="0.45">
      <c r="B242" s="5"/>
      <c r="C242" s="5"/>
      <c r="D242" s="5"/>
      <c r="F242" s="5"/>
      <c r="G242" s="5"/>
      <c r="H242" s="5"/>
      <c r="I242" s="5"/>
      <c r="J242" s="5"/>
      <c r="K242" s="5"/>
      <c r="AM242" s="2"/>
    </row>
    <row r="243" spans="2:39" s="4" customFormat="1" ht="15" customHeight="1" x14ac:dyDescent="0.45">
      <c r="B243" s="56" t="s">
        <v>21</v>
      </c>
      <c r="C243" s="91" t="s">
        <v>2</v>
      </c>
      <c r="D243" s="92"/>
      <c r="E243" s="92"/>
      <c r="F243" s="92"/>
      <c r="G243" s="92"/>
      <c r="H243" s="92"/>
      <c r="I243" s="92"/>
      <c r="J243" s="93"/>
      <c r="K243" s="6"/>
      <c r="L243" s="35" t="s">
        <v>21</v>
      </c>
      <c r="M243" s="94" t="s">
        <v>3</v>
      </c>
      <c r="N243" s="95"/>
      <c r="O243" s="95"/>
      <c r="P243" s="95"/>
      <c r="Q243" s="95"/>
      <c r="R243" s="95"/>
      <c r="S243" s="95"/>
      <c r="T243" s="96"/>
      <c r="AM243" s="2"/>
    </row>
    <row r="244" spans="2:39" s="4" customFormat="1" ht="15" customHeight="1" x14ac:dyDescent="0.45">
      <c r="B244" s="57">
        <f>H237</f>
        <v>2042.5</v>
      </c>
      <c r="C244" s="58" t="s">
        <v>22</v>
      </c>
      <c r="D244" s="58" t="s">
        <v>23</v>
      </c>
      <c r="E244" s="58" t="s">
        <v>4</v>
      </c>
      <c r="F244" s="58" t="s">
        <v>24</v>
      </c>
      <c r="G244" s="58" t="s">
        <v>25</v>
      </c>
      <c r="H244" s="59" t="s">
        <v>26</v>
      </c>
      <c r="I244" s="59" t="s">
        <v>18</v>
      </c>
      <c r="J244" s="60" t="s">
        <v>19</v>
      </c>
      <c r="K244" s="5"/>
      <c r="L244" s="37">
        <f>H237</f>
        <v>2042.5</v>
      </c>
      <c r="M244" s="38" t="s">
        <v>22</v>
      </c>
      <c r="N244" s="38" t="s">
        <v>23</v>
      </c>
      <c r="O244" s="38" t="s">
        <v>4</v>
      </c>
      <c r="P244" s="38" t="s">
        <v>24</v>
      </c>
      <c r="Q244" s="38" t="s">
        <v>25</v>
      </c>
      <c r="R244" s="39" t="s">
        <v>26</v>
      </c>
      <c r="S244" s="39" t="s">
        <v>18</v>
      </c>
      <c r="T244" s="40" t="s">
        <v>19</v>
      </c>
      <c r="AM244" s="2"/>
    </row>
    <row r="245" spans="2:39" s="4" customFormat="1" ht="15" customHeight="1" x14ac:dyDescent="0.45">
      <c r="B245" s="13" t="s">
        <v>20</v>
      </c>
      <c r="C245" s="13">
        <f>C5</f>
        <v>0</v>
      </c>
      <c r="D245" s="13">
        <v>5</v>
      </c>
      <c r="E245" s="16">
        <v>1</v>
      </c>
      <c r="F245" s="16">
        <f t="shared" ref="F245:F261" si="226">E246/E245</f>
        <v>0.97804440329705011</v>
      </c>
      <c r="G245" s="41">
        <f t="shared" ref="G245:G261" si="227">1-F245</f>
        <v>2.1955596702949887E-2</v>
      </c>
      <c r="H245" s="42">
        <f>2.5*(E245-E246)+E246*5</f>
        <v>4.9451110082426251</v>
      </c>
      <c r="I245" s="43">
        <f t="shared" ref="I245:I262" si="228">SUM(H245,I246)</f>
        <v>70.78749665085148</v>
      </c>
      <c r="J245" s="44">
        <f t="shared" ref="J245:J264" si="229">I245/E245</f>
        <v>70.78749665085148</v>
      </c>
      <c r="L245" s="13" t="s">
        <v>20</v>
      </c>
      <c r="M245" s="13">
        <f>C5</f>
        <v>0</v>
      </c>
      <c r="N245" s="13">
        <v>5</v>
      </c>
      <c r="O245" s="16">
        <v>1</v>
      </c>
      <c r="P245" s="16">
        <f t="shared" ref="P245:P261" si="230">O246/O245</f>
        <v>0.98304054001045937</v>
      </c>
      <c r="Q245" s="41">
        <f t="shared" ref="Q245:Q261" si="231">1-P245</f>
        <v>1.6959459989540626E-2</v>
      </c>
      <c r="R245" s="42">
        <f>2.5*(O245-O246)+O246*5</f>
        <v>4.9576013500261489</v>
      </c>
      <c r="S245" s="43">
        <f t="shared" ref="S245:S262" si="232">SUM(R245,S246)</f>
        <v>78.372507044015407</v>
      </c>
      <c r="T245" s="44">
        <f t="shared" ref="T245:T264" si="233">S245/O245</f>
        <v>78.372507044015407</v>
      </c>
      <c r="AM245" s="2"/>
    </row>
    <row r="246" spans="2:39" s="4" customFormat="1" ht="15" customHeight="1" x14ac:dyDescent="0.45">
      <c r="B246" s="45">
        <f t="shared" ref="B246:B261" si="234">(H6*$G$241)+(F6*$G$240)</f>
        <v>-1.8982664945251964</v>
      </c>
      <c r="C246" s="13">
        <f t="shared" ref="C246:C264" si="235">C6</f>
        <v>5</v>
      </c>
      <c r="D246" s="13">
        <v>5</v>
      </c>
      <c r="E246" s="46">
        <f t="shared" ref="E246:E261" si="236">1/(EXP(2*B246)+1)</f>
        <v>0.97804440329705011</v>
      </c>
      <c r="F246" s="46">
        <f t="shared" si="226"/>
        <v>0.99831495283885274</v>
      </c>
      <c r="G246" s="47">
        <f t="shared" si="227"/>
        <v>1.6850471611472573E-3</v>
      </c>
      <c r="H246" s="42">
        <f t="shared" ref="H246:H263" si="237">2.5*(E246-E247)+E247*5</f>
        <v>4.8861018891221217</v>
      </c>
      <c r="I246" s="43">
        <f t="shared" si="228"/>
        <v>65.842385642608861</v>
      </c>
      <c r="J246" s="49">
        <f t="shared" si="229"/>
        <v>67.320446209446089</v>
      </c>
      <c r="L246" s="45">
        <f t="shared" ref="L246:L261" si="238">(R6*$Q$241)+(P6*$Q$240)</f>
        <v>-2.0299122853943001</v>
      </c>
      <c r="M246" s="13">
        <f t="shared" ref="M246:M264" si="239">C6</f>
        <v>5</v>
      </c>
      <c r="N246" s="13">
        <v>5</v>
      </c>
      <c r="O246" s="46">
        <f t="shared" ref="O246:O261" si="240">1/(EXP(2*L246)+1)</f>
        <v>0.98304054001045937</v>
      </c>
      <c r="P246" s="46">
        <f t="shared" si="230"/>
        <v>0.99872731342173782</v>
      </c>
      <c r="Q246" s="47">
        <f t="shared" si="231"/>
        <v>1.2726865782621832E-3</v>
      </c>
      <c r="R246" s="42">
        <f t="shared" ref="R246:R263" si="241">2.5*(O246-O247)+O247*5</f>
        <v>4.9120749437993991</v>
      </c>
      <c r="S246" s="43">
        <f t="shared" si="232"/>
        <v>73.414905693989255</v>
      </c>
      <c r="T246" s="49">
        <f t="shared" si="233"/>
        <v>74.681462977313359</v>
      </c>
      <c r="AM246" s="2"/>
    </row>
    <row r="247" spans="2:39" s="4" customFormat="1" ht="15" customHeight="1" x14ac:dyDescent="0.45">
      <c r="B247" s="45">
        <f t="shared" si="234"/>
        <v>-1.861233670622886</v>
      </c>
      <c r="C247" s="13">
        <f t="shared" si="235"/>
        <v>10</v>
      </c>
      <c r="D247" s="13">
        <v>5</v>
      </c>
      <c r="E247" s="46">
        <f t="shared" si="236"/>
        <v>0.97639635235179845</v>
      </c>
      <c r="F247" s="46">
        <f t="shared" si="226"/>
        <v>0.99778738003390555</v>
      </c>
      <c r="G247" s="47">
        <f t="shared" si="227"/>
        <v>2.2126199660944534E-3</v>
      </c>
      <c r="H247" s="42">
        <f t="shared" si="237"/>
        <v>4.876580776598904</v>
      </c>
      <c r="I247" s="43">
        <f t="shared" si="228"/>
        <v>60.956283753486744</v>
      </c>
      <c r="J247" s="49">
        <f t="shared" si="229"/>
        <v>62.429856079105896</v>
      </c>
      <c r="L247" s="45">
        <f t="shared" si="238"/>
        <v>-1.9936875404508283</v>
      </c>
      <c r="M247" s="13">
        <f t="shared" si="239"/>
        <v>10</v>
      </c>
      <c r="N247" s="13">
        <v>5</v>
      </c>
      <c r="O247" s="46">
        <f t="shared" si="240"/>
        <v>0.98178943750930048</v>
      </c>
      <c r="P247" s="46">
        <f t="shared" si="230"/>
        <v>0.99867273175983085</v>
      </c>
      <c r="Q247" s="47">
        <f t="shared" si="231"/>
        <v>1.3272682401691549E-3</v>
      </c>
      <c r="R247" s="42">
        <f t="shared" si="241"/>
        <v>4.9056894426991526</v>
      </c>
      <c r="S247" s="43">
        <f t="shared" si="232"/>
        <v>68.502830750189858</v>
      </c>
      <c r="T247" s="49">
        <f t="shared" si="233"/>
        <v>69.773444419991463</v>
      </c>
      <c r="AM247" s="2"/>
    </row>
    <row r="248" spans="2:39" s="4" customFormat="1" ht="15" customHeight="1" x14ac:dyDescent="0.45">
      <c r="B248" s="45">
        <f t="shared" si="234"/>
        <v>-1.8163368717881103</v>
      </c>
      <c r="C248" s="13">
        <f t="shared" si="235"/>
        <v>15</v>
      </c>
      <c r="D248" s="13">
        <v>5</v>
      </c>
      <c r="E248" s="46">
        <f t="shared" si="236"/>
        <v>0.9742359582877631</v>
      </c>
      <c r="F248" s="46">
        <f t="shared" si="226"/>
        <v>0.98980274172822624</v>
      </c>
      <c r="G248" s="47">
        <f t="shared" si="227"/>
        <v>1.0197258271773757E-2</v>
      </c>
      <c r="H248" s="42">
        <f t="shared" si="237"/>
        <v>4.8463434522280426</v>
      </c>
      <c r="I248" s="43">
        <f t="shared" si="228"/>
        <v>56.079702976887837</v>
      </c>
      <c r="J248" s="49">
        <f t="shared" si="229"/>
        <v>57.562752123673313</v>
      </c>
      <c r="L248" s="45">
        <f t="shared" si="238"/>
        <v>-1.958466979135332</v>
      </c>
      <c r="M248" s="13">
        <f t="shared" si="239"/>
        <v>15</v>
      </c>
      <c r="N248" s="13">
        <v>5</v>
      </c>
      <c r="O248" s="46">
        <f t="shared" si="240"/>
        <v>0.9804863395703608</v>
      </c>
      <c r="P248" s="46">
        <f t="shared" si="230"/>
        <v>0.99754787133181655</v>
      </c>
      <c r="Q248" s="47">
        <f t="shared" si="231"/>
        <v>2.4521286681834509E-3</v>
      </c>
      <c r="R248" s="42">
        <f t="shared" si="241"/>
        <v>4.8964210011967477</v>
      </c>
      <c r="S248" s="43">
        <f t="shared" si="232"/>
        <v>63.597141307490709</v>
      </c>
      <c r="T248" s="49">
        <f t="shared" si="233"/>
        <v>64.862852995339367</v>
      </c>
      <c r="AM248" s="2"/>
    </row>
    <row r="249" spans="2:39" s="4" customFormat="1" ht="15" customHeight="1" x14ac:dyDescent="0.45">
      <c r="B249" s="45">
        <f t="shared" si="234"/>
        <v>-1.6481465428152486</v>
      </c>
      <c r="C249" s="13">
        <f t="shared" si="235"/>
        <v>20</v>
      </c>
      <c r="D249" s="13">
        <v>5</v>
      </c>
      <c r="E249" s="46">
        <f t="shared" si="236"/>
        <v>0.96430142260345375</v>
      </c>
      <c r="F249" s="46">
        <f t="shared" si="226"/>
        <v>0.98619736456364526</v>
      </c>
      <c r="G249" s="47">
        <f t="shared" si="227"/>
        <v>1.3802635436354738E-2</v>
      </c>
      <c r="H249" s="42">
        <f t="shared" si="237"/>
        <v>4.788232360549884</v>
      </c>
      <c r="I249" s="43">
        <f t="shared" si="228"/>
        <v>51.233359524659797</v>
      </c>
      <c r="J249" s="49">
        <f t="shared" si="229"/>
        <v>53.130025865085038</v>
      </c>
      <c r="L249" s="45">
        <f t="shared" si="238"/>
        <v>-1.899144067627671</v>
      </c>
      <c r="M249" s="13">
        <f t="shared" si="239"/>
        <v>20</v>
      </c>
      <c r="N249" s="13">
        <v>5</v>
      </c>
      <c r="O249" s="46">
        <f t="shared" si="240"/>
        <v>0.97808206090833805</v>
      </c>
      <c r="P249" s="46">
        <f t="shared" si="230"/>
        <v>0.99707762515213583</v>
      </c>
      <c r="Q249" s="47">
        <f t="shared" si="231"/>
        <v>2.9223748478641731E-3</v>
      </c>
      <c r="R249" s="42">
        <f t="shared" si="241"/>
        <v>4.8832644985068256</v>
      </c>
      <c r="S249" s="43">
        <f t="shared" si="232"/>
        <v>58.70072030629396</v>
      </c>
      <c r="T249" s="49">
        <f t="shared" si="233"/>
        <v>60.016150640549533</v>
      </c>
      <c r="AM249" s="2"/>
    </row>
    <row r="250" spans="2:39" s="4" customFormat="1" ht="15" customHeight="1" x14ac:dyDescent="0.45">
      <c r="B250" s="45">
        <f t="shared" si="234"/>
        <v>-1.4827559179491148</v>
      </c>
      <c r="C250" s="13">
        <f t="shared" si="235"/>
        <v>25</v>
      </c>
      <c r="D250" s="13">
        <v>5</v>
      </c>
      <c r="E250" s="46">
        <f t="shared" si="236"/>
        <v>0.95099152161650002</v>
      </c>
      <c r="F250" s="46">
        <f t="shared" si="226"/>
        <v>0.98692730457788247</v>
      </c>
      <c r="G250" s="47">
        <f t="shared" si="227"/>
        <v>1.3072695422117531E-2</v>
      </c>
      <c r="H250" s="42">
        <f t="shared" si="237"/>
        <v>4.7238775518047289</v>
      </c>
      <c r="I250" s="43">
        <f t="shared" si="228"/>
        <v>46.445127164109913</v>
      </c>
      <c r="J250" s="49">
        <f t="shared" si="229"/>
        <v>48.838634318381999</v>
      </c>
      <c r="L250" s="45">
        <f t="shared" si="238"/>
        <v>-1.836390461320395</v>
      </c>
      <c r="M250" s="13">
        <f t="shared" si="239"/>
        <v>25</v>
      </c>
      <c r="N250" s="13">
        <v>5</v>
      </c>
      <c r="O250" s="46">
        <f t="shared" si="240"/>
        <v>0.97522373849439237</v>
      </c>
      <c r="P250" s="46">
        <f t="shared" si="230"/>
        <v>0.99655756783130556</v>
      </c>
      <c r="Q250" s="47">
        <f t="shared" si="231"/>
        <v>3.4424321686944426E-3</v>
      </c>
      <c r="R250" s="42">
        <f t="shared" si="241"/>
        <v>4.8677258385492932</v>
      </c>
      <c r="S250" s="43">
        <f t="shared" si="232"/>
        <v>53.817455807787134</v>
      </c>
      <c r="T250" s="49">
        <f t="shared" si="233"/>
        <v>55.184727035945293</v>
      </c>
      <c r="AM250" s="2"/>
    </row>
    <row r="251" spans="2:39" s="4" customFormat="1" ht="15" customHeight="1" x14ac:dyDescent="0.45">
      <c r="B251" s="45">
        <f t="shared" si="234"/>
        <v>-1.3631385053585374</v>
      </c>
      <c r="C251" s="13">
        <f t="shared" si="235"/>
        <v>30</v>
      </c>
      <c r="D251" s="13">
        <v>5</v>
      </c>
      <c r="E251" s="46">
        <f t="shared" si="236"/>
        <v>0.93855949910539138</v>
      </c>
      <c r="F251" s="46">
        <f t="shared" si="226"/>
        <v>0.98629970490429564</v>
      </c>
      <c r="G251" s="47">
        <f t="shared" si="227"/>
        <v>1.3700295095704362E-2</v>
      </c>
      <c r="H251" s="42">
        <f t="shared" si="237"/>
        <v>4.6606511402704065</v>
      </c>
      <c r="I251" s="43">
        <f t="shared" si="228"/>
        <v>41.721249612305186</v>
      </c>
      <c r="J251" s="49">
        <f t="shared" si="229"/>
        <v>44.452429123643959</v>
      </c>
      <c r="L251" s="45">
        <f t="shared" si="238"/>
        <v>-1.7711304785956883</v>
      </c>
      <c r="M251" s="13">
        <f t="shared" si="239"/>
        <v>30</v>
      </c>
      <c r="N251" s="13">
        <v>5</v>
      </c>
      <c r="O251" s="46">
        <f t="shared" si="240"/>
        <v>0.97186659692532484</v>
      </c>
      <c r="P251" s="46">
        <f t="shared" si="230"/>
        <v>0.99543413099468003</v>
      </c>
      <c r="Q251" s="47">
        <f t="shared" si="231"/>
        <v>4.5658690053199669E-3</v>
      </c>
      <c r="R251" s="42">
        <f t="shared" si="241"/>
        <v>4.8482394456961062</v>
      </c>
      <c r="S251" s="43">
        <f t="shared" si="232"/>
        <v>48.949729969237843</v>
      </c>
      <c r="T251" s="49">
        <f t="shared" si="233"/>
        <v>50.36671712362493</v>
      </c>
      <c r="AM251" s="2"/>
    </row>
    <row r="252" spans="2:39" s="4" customFormat="1" ht="15" customHeight="1" x14ac:dyDescent="0.45">
      <c r="B252" s="45">
        <f t="shared" si="234"/>
        <v>-1.2612265852498745</v>
      </c>
      <c r="C252" s="13">
        <f t="shared" si="235"/>
        <v>35</v>
      </c>
      <c r="D252" s="13">
        <v>5</v>
      </c>
      <c r="E252" s="46">
        <f t="shared" si="236"/>
        <v>0.925700957002771</v>
      </c>
      <c r="F252" s="46">
        <f t="shared" si="226"/>
        <v>0.98412569093607205</v>
      </c>
      <c r="G252" s="47">
        <f t="shared" si="227"/>
        <v>1.5874309063927949E-2</v>
      </c>
      <c r="H252" s="42">
        <f t="shared" si="237"/>
        <v>4.5917676272832653</v>
      </c>
      <c r="I252" s="43">
        <f t="shared" si="228"/>
        <v>37.060598472034783</v>
      </c>
      <c r="J252" s="49">
        <f t="shared" si="229"/>
        <v>40.035173553270774</v>
      </c>
      <c r="L252" s="45">
        <f t="shared" si="238"/>
        <v>-1.6956127353434203</v>
      </c>
      <c r="M252" s="13">
        <f t="shared" si="239"/>
        <v>35</v>
      </c>
      <c r="N252" s="13">
        <v>5</v>
      </c>
      <c r="O252" s="46">
        <f t="shared" si="240"/>
        <v>0.96742918135311773</v>
      </c>
      <c r="P252" s="46">
        <f t="shared" si="230"/>
        <v>0.99372123901967357</v>
      </c>
      <c r="Q252" s="47">
        <f t="shared" si="231"/>
        <v>6.2787609803264255E-3</v>
      </c>
      <c r="R252" s="42">
        <f t="shared" si="241"/>
        <v>4.8219602652778164</v>
      </c>
      <c r="S252" s="43">
        <f t="shared" si="232"/>
        <v>44.101490523541734</v>
      </c>
      <c r="T252" s="49">
        <f t="shared" si="233"/>
        <v>45.586272745936959</v>
      </c>
      <c r="AM252" s="2"/>
    </row>
    <row r="253" spans="2:39" s="4" customFormat="1" ht="15" customHeight="1" x14ac:dyDescent="0.45">
      <c r="B253" s="45">
        <f t="shared" si="234"/>
        <v>-1.1629908450043649</v>
      </c>
      <c r="C253" s="13">
        <f t="shared" si="235"/>
        <v>40</v>
      </c>
      <c r="D253" s="13">
        <v>5</v>
      </c>
      <c r="E253" s="46">
        <f t="shared" si="236"/>
        <v>0.91100609391053511</v>
      </c>
      <c r="F253" s="46">
        <f t="shared" si="226"/>
        <v>0.97967189967143065</v>
      </c>
      <c r="G253" s="47">
        <f t="shared" si="227"/>
        <v>2.0328100328569354E-2</v>
      </c>
      <c r="H253" s="42">
        <f t="shared" si="237"/>
        <v>4.5087329113602967</v>
      </c>
      <c r="I253" s="43">
        <f t="shared" si="228"/>
        <v>32.468830844751515</v>
      </c>
      <c r="J253" s="49">
        <f t="shared" si="229"/>
        <v>35.640629696973356</v>
      </c>
      <c r="L253" s="45">
        <f t="shared" si="238"/>
        <v>-1.6069621608980553</v>
      </c>
      <c r="M253" s="13">
        <f t="shared" si="239"/>
        <v>40</v>
      </c>
      <c r="N253" s="13">
        <v>5</v>
      </c>
      <c r="O253" s="46">
        <f t="shared" si="240"/>
        <v>0.96135492475800866</v>
      </c>
      <c r="P253" s="46">
        <f t="shared" si="230"/>
        <v>0.99078629916506122</v>
      </c>
      <c r="Q253" s="47">
        <f t="shared" si="231"/>
        <v>9.2137008349387761E-3</v>
      </c>
      <c r="R253" s="42">
        <f t="shared" si="241"/>
        <v>4.7846305321077542</v>
      </c>
      <c r="S253" s="43">
        <f t="shared" si="232"/>
        <v>39.279530258263918</v>
      </c>
      <c r="T253" s="49">
        <f t="shared" si="233"/>
        <v>40.858510469638802</v>
      </c>
      <c r="AM253" s="2"/>
    </row>
    <row r="254" spans="2:39" s="4" customFormat="1" ht="15" customHeight="1" x14ac:dyDescent="0.45">
      <c r="B254" s="45">
        <f t="shared" si="234"/>
        <v>-1.0582004566761778</v>
      </c>
      <c r="C254" s="13">
        <f t="shared" si="235"/>
        <v>45</v>
      </c>
      <c r="D254" s="13">
        <v>5</v>
      </c>
      <c r="E254" s="46">
        <f t="shared" si="236"/>
        <v>0.89248707063358368</v>
      </c>
      <c r="F254" s="46">
        <f t="shared" si="226"/>
        <v>0.97259917826472841</v>
      </c>
      <c r="G254" s="47">
        <f t="shared" si="227"/>
        <v>2.7400821735271585E-2</v>
      </c>
      <c r="H254" s="42">
        <f t="shared" si="237"/>
        <v>4.4012981553592549</v>
      </c>
      <c r="I254" s="43">
        <f t="shared" si="228"/>
        <v>27.960097933391218</v>
      </c>
      <c r="J254" s="49">
        <f t="shared" si="229"/>
        <v>31.32829466486514</v>
      </c>
      <c r="L254" s="45">
        <f t="shared" si="238"/>
        <v>-1.4991502287428915</v>
      </c>
      <c r="M254" s="13">
        <f t="shared" si="239"/>
        <v>45</v>
      </c>
      <c r="N254" s="13">
        <v>5</v>
      </c>
      <c r="O254" s="46">
        <f t="shared" si="240"/>
        <v>0.95249728808509326</v>
      </c>
      <c r="P254" s="46">
        <f t="shared" si="230"/>
        <v>0.98641876243951143</v>
      </c>
      <c r="Q254" s="47">
        <f t="shared" si="231"/>
        <v>1.3581237560488568E-2</v>
      </c>
      <c r="R254" s="42">
        <f t="shared" si="241"/>
        <v>4.7301462105624541</v>
      </c>
      <c r="S254" s="43">
        <f t="shared" si="232"/>
        <v>34.494899726156163</v>
      </c>
      <c r="T254" s="49">
        <f t="shared" si="233"/>
        <v>36.215220933074711</v>
      </c>
      <c r="AM254" s="2"/>
    </row>
    <row r="255" spans="2:39" s="4" customFormat="1" ht="15" customHeight="1" x14ac:dyDescent="0.45">
      <c r="B255" s="45">
        <f t="shared" si="234"/>
        <v>-0.94183539159925567</v>
      </c>
      <c r="C255" s="13">
        <f t="shared" si="235"/>
        <v>50</v>
      </c>
      <c r="D255" s="13">
        <v>5</v>
      </c>
      <c r="E255" s="46">
        <f t="shared" si="236"/>
        <v>0.86803219151011812</v>
      </c>
      <c r="F255" s="46">
        <f t="shared" si="226"/>
        <v>0.96142233738733152</v>
      </c>
      <c r="G255" s="47">
        <f t="shared" si="227"/>
        <v>3.8577662612668484E-2</v>
      </c>
      <c r="H255" s="42">
        <f t="shared" si="237"/>
        <v>4.2564443249980588</v>
      </c>
      <c r="I255" s="43">
        <f t="shared" si="228"/>
        <v>23.558799778031961</v>
      </c>
      <c r="J255" s="49">
        <f t="shared" si="229"/>
        <v>27.140467840307455</v>
      </c>
      <c r="L255" s="45">
        <f t="shared" si="238"/>
        <v>-1.37189080349075</v>
      </c>
      <c r="M255" s="13">
        <f t="shared" si="239"/>
        <v>50</v>
      </c>
      <c r="N255" s="13">
        <v>5</v>
      </c>
      <c r="O255" s="46">
        <f t="shared" si="240"/>
        <v>0.93956119613988853</v>
      </c>
      <c r="P255" s="46">
        <f t="shared" si="230"/>
        <v>0.97975480736130915</v>
      </c>
      <c r="Q255" s="47">
        <f t="shared" si="231"/>
        <v>2.0245192638690845E-2</v>
      </c>
      <c r="R255" s="42">
        <f t="shared" si="241"/>
        <v>4.6502519871702157</v>
      </c>
      <c r="S255" s="43">
        <f t="shared" si="232"/>
        <v>29.764753515593711</v>
      </c>
      <c r="T255" s="49">
        <f t="shared" si="233"/>
        <v>31.679419752411874</v>
      </c>
      <c r="AM255" s="2"/>
    </row>
    <row r="256" spans="2:39" s="4" customFormat="1" ht="15" customHeight="1" x14ac:dyDescent="0.45">
      <c r="B256" s="45">
        <f t="shared" si="234"/>
        <v>-0.8090956557408151</v>
      </c>
      <c r="C256" s="13">
        <f t="shared" si="235"/>
        <v>55</v>
      </c>
      <c r="D256" s="13">
        <v>5</v>
      </c>
      <c r="E256" s="46">
        <f t="shared" si="236"/>
        <v>0.83454553848910551</v>
      </c>
      <c r="F256" s="46">
        <f t="shared" si="226"/>
        <v>0.94430330088546421</v>
      </c>
      <c r="G256" s="47">
        <f t="shared" si="227"/>
        <v>5.5696699114535786E-2</v>
      </c>
      <c r="H256" s="42">
        <f t="shared" si="237"/>
        <v>4.0565241130590133</v>
      </c>
      <c r="I256" s="43">
        <f t="shared" si="228"/>
        <v>19.302355453033901</v>
      </c>
      <c r="J256" s="49">
        <f t="shared" si="229"/>
        <v>23.129181767575744</v>
      </c>
      <c r="L256" s="45">
        <f t="shared" si="238"/>
        <v>-1.2248506090526774</v>
      </c>
      <c r="M256" s="13">
        <f t="shared" si="239"/>
        <v>55</v>
      </c>
      <c r="N256" s="13">
        <v>5</v>
      </c>
      <c r="O256" s="46">
        <f t="shared" si="240"/>
        <v>0.92053959872819768</v>
      </c>
      <c r="P256" s="46">
        <f t="shared" si="230"/>
        <v>0.96963128976297563</v>
      </c>
      <c r="Q256" s="47">
        <f t="shared" si="231"/>
        <v>3.0368710237024366E-2</v>
      </c>
      <c r="R256" s="42">
        <f t="shared" si="241"/>
        <v>4.5328089928022806</v>
      </c>
      <c r="S256" s="43">
        <f t="shared" si="232"/>
        <v>25.114501528423496</v>
      </c>
      <c r="T256" s="49">
        <f t="shared" si="233"/>
        <v>27.282369561419493</v>
      </c>
      <c r="AM256" s="2"/>
    </row>
    <row r="257" spans="2:39" s="4" customFormat="1" ht="15" customHeight="1" x14ac:dyDescent="0.45">
      <c r="B257" s="45">
        <f t="shared" si="234"/>
        <v>-0.65664780079352114</v>
      </c>
      <c r="C257" s="13">
        <f t="shared" si="235"/>
        <v>60</v>
      </c>
      <c r="D257" s="13">
        <v>5</v>
      </c>
      <c r="E257" s="46">
        <f t="shared" si="236"/>
        <v>0.78806410673449956</v>
      </c>
      <c r="F257" s="46">
        <f t="shared" si="226"/>
        <v>0.9205046144035427</v>
      </c>
      <c r="G257" s="47">
        <f t="shared" si="227"/>
        <v>7.9495385596457302E-2</v>
      </c>
      <c r="H257" s="42">
        <f t="shared" si="237"/>
        <v>3.783701883573531</v>
      </c>
      <c r="I257" s="43">
        <f t="shared" si="228"/>
        <v>15.245831339974888</v>
      </c>
      <c r="J257" s="49">
        <f t="shared" si="229"/>
        <v>19.345927837202261</v>
      </c>
      <c r="L257" s="45">
        <f t="shared" si="238"/>
        <v>-1.0587057316688806</v>
      </c>
      <c r="M257" s="13">
        <f t="shared" si="239"/>
        <v>60</v>
      </c>
      <c r="N257" s="13">
        <v>5</v>
      </c>
      <c r="O257" s="46">
        <f t="shared" si="240"/>
        <v>0.89258399839271441</v>
      </c>
      <c r="P257" s="46">
        <f t="shared" si="230"/>
        <v>0.95443003259111892</v>
      </c>
      <c r="Q257" s="47">
        <f t="shared" si="231"/>
        <v>4.5569967408881085E-2</v>
      </c>
      <c r="R257" s="42">
        <f t="shared" si="241"/>
        <v>4.3612324326724607</v>
      </c>
      <c r="S257" s="43">
        <f t="shared" si="232"/>
        <v>20.581692535621215</v>
      </c>
      <c r="T257" s="49">
        <f t="shared" si="233"/>
        <v>23.058549752945257</v>
      </c>
      <c r="AM257" s="2"/>
    </row>
    <row r="258" spans="2:39" s="4" customFormat="1" ht="15" customHeight="1" x14ac:dyDescent="0.45">
      <c r="B258" s="45">
        <f t="shared" si="234"/>
        <v>-0.48574565249974822</v>
      </c>
      <c r="C258" s="13">
        <f t="shared" si="235"/>
        <v>65</v>
      </c>
      <c r="D258" s="13">
        <v>5</v>
      </c>
      <c r="E258" s="46">
        <f t="shared" si="236"/>
        <v>0.72541664669491279</v>
      </c>
      <c r="F258" s="46">
        <f t="shared" si="226"/>
        <v>0.88295073540901392</v>
      </c>
      <c r="G258" s="47">
        <f t="shared" si="227"/>
        <v>0.11704926459098608</v>
      </c>
      <c r="H258" s="42">
        <f t="shared" si="237"/>
        <v>3.4148095209303175</v>
      </c>
      <c r="I258" s="43">
        <f t="shared" si="228"/>
        <v>11.462129456401357</v>
      </c>
      <c r="J258" s="49">
        <f t="shared" si="229"/>
        <v>15.800753275547541</v>
      </c>
      <c r="L258" s="45">
        <f t="shared" si="238"/>
        <v>-0.87482628160461484</v>
      </c>
      <c r="M258" s="13">
        <f t="shared" si="239"/>
        <v>65</v>
      </c>
      <c r="N258" s="13">
        <v>5</v>
      </c>
      <c r="O258" s="46">
        <f t="shared" si="240"/>
        <v>0.85190897467626969</v>
      </c>
      <c r="P258" s="46">
        <f t="shared" si="230"/>
        <v>0.92945151358225675</v>
      </c>
      <c r="Q258" s="47">
        <f t="shared" si="231"/>
        <v>7.054848641774325E-2</v>
      </c>
      <c r="R258" s="42">
        <f t="shared" si="241"/>
        <v>4.1092926515585928</v>
      </c>
      <c r="S258" s="43">
        <f t="shared" si="232"/>
        <v>16.220460102948756</v>
      </c>
      <c r="T258" s="49">
        <f t="shared" si="233"/>
        <v>19.040132907524097</v>
      </c>
      <c r="AM258" s="2"/>
    </row>
    <row r="259" spans="2:39" s="4" customFormat="1" ht="15" customHeight="1" x14ac:dyDescent="0.45">
      <c r="B259" s="45">
        <f t="shared" si="234"/>
        <v>-0.28878302345648443</v>
      </c>
      <c r="C259" s="13">
        <f t="shared" si="235"/>
        <v>70</v>
      </c>
      <c r="D259" s="13">
        <v>5</v>
      </c>
      <c r="E259" s="46">
        <f t="shared" si="236"/>
        <v>0.64050716167721411</v>
      </c>
      <c r="F259" s="46">
        <f t="shared" si="226"/>
        <v>0.82681903504657783</v>
      </c>
      <c r="G259" s="47">
        <f t="shared" si="227"/>
        <v>0.17318096495342217</v>
      </c>
      <c r="H259" s="42">
        <f t="shared" si="237"/>
        <v>2.9252266875889772</v>
      </c>
      <c r="I259" s="43">
        <f t="shared" si="228"/>
        <v>8.0473199354710392</v>
      </c>
      <c r="J259" s="49">
        <f t="shared" si="229"/>
        <v>12.563981196398418</v>
      </c>
      <c r="L259" s="45">
        <f t="shared" si="238"/>
        <v>-0.66792936435180861</v>
      </c>
      <c r="M259" s="13">
        <f t="shared" si="239"/>
        <v>70</v>
      </c>
      <c r="N259" s="13">
        <v>5</v>
      </c>
      <c r="O259" s="46">
        <f t="shared" si="240"/>
        <v>0.79180808594716734</v>
      </c>
      <c r="P259" s="46">
        <f t="shared" si="230"/>
        <v>0.89039695051415857</v>
      </c>
      <c r="Q259" s="47">
        <f t="shared" si="231"/>
        <v>0.10960304948584143</v>
      </c>
      <c r="R259" s="42">
        <f t="shared" si="241"/>
        <v>3.742078977667445</v>
      </c>
      <c r="S259" s="43">
        <f t="shared" si="232"/>
        <v>12.111167451390164</v>
      </c>
      <c r="T259" s="49">
        <f t="shared" si="233"/>
        <v>15.295584455799901</v>
      </c>
      <c r="AM259" s="2"/>
    </row>
    <row r="260" spans="2:39" s="4" customFormat="1" ht="15" customHeight="1" x14ac:dyDescent="0.45">
      <c r="B260" s="45">
        <f t="shared" si="234"/>
        <v>-5.9236214834843363E-2</v>
      </c>
      <c r="C260" s="13">
        <f t="shared" si="235"/>
        <v>75</v>
      </c>
      <c r="D260" s="13">
        <v>5</v>
      </c>
      <c r="E260" s="46">
        <f t="shared" si="236"/>
        <v>0.52958351335837661</v>
      </c>
      <c r="F260" s="46">
        <f t="shared" si="226"/>
        <v>0.74551826645878638</v>
      </c>
      <c r="G260" s="47">
        <f t="shared" si="227"/>
        <v>0.25448173354121362</v>
      </c>
      <c r="H260" s="42">
        <f t="shared" si="237"/>
        <v>2.3109942404561679</v>
      </c>
      <c r="I260" s="43">
        <f t="shared" si="228"/>
        <v>5.122093247882062</v>
      </c>
      <c r="J260" s="49">
        <f t="shared" si="229"/>
        <v>9.6719273139756332</v>
      </c>
      <c r="L260" s="45">
        <f t="shared" si="238"/>
        <v>-0.43566773402943454</v>
      </c>
      <c r="M260" s="13">
        <f t="shared" si="239"/>
        <v>75</v>
      </c>
      <c r="N260" s="13">
        <v>5</v>
      </c>
      <c r="O260" s="46">
        <f t="shared" si="240"/>
        <v>0.7050235051198106</v>
      </c>
      <c r="P260" s="46">
        <f t="shared" si="230"/>
        <v>0.8263662833197839</v>
      </c>
      <c r="Q260" s="47">
        <f t="shared" si="231"/>
        <v>0.1736337166802161</v>
      </c>
      <c r="R260" s="42">
        <f t="shared" si="241"/>
        <v>3.2190778967468878</v>
      </c>
      <c r="S260" s="43">
        <f t="shared" si="232"/>
        <v>8.3690884737227194</v>
      </c>
      <c r="T260" s="49">
        <f t="shared" si="233"/>
        <v>11.870651705861196</v>
      </c>
      <c r="AM260" s="2"/>
    </row>
    <row r="261" spans="2:39" s="4" customFormat="1" ht="15" customHeight="1" x14ac:dyDescent="0.45">
      <c r="B261" s="45">
        <f t="shared" si="234"/>
        <v>0.2135601578574941</v>
      </c>
      <c r="C261" s="13">
        <f t="shared" si="235"/>
        <v>80</v>
      </c>
      <c r="D261" s="13">
        <v>5</v>
      </c>
      <c r="E261" s="46">
        <f t="shared" si="236"/>
        <v>0.39481418282409048</v>
      </c>
      <c r="F261" s="46">
        <f t="shared" si="226"/>
        <v>0.61365199728420095</v>
      </c>
      <c r="G261" s="47">
        <f t="shared" si="227"/>
        <v>0.38634800271579905</v>
      </c>
      <c r="H261" s="42">
        <f t="shared" si="237"/>
        <v>1.5927317366755582</v>
      </c>
      <c r="I261" s="43">
        <f t="shared" si="228"/>
        <v>2.8110990074258941</v>
      </c>
      <c r="J261" s="49">
        <f t="shared" si="229"/>
        <v>7.1200557875560913</v>
      </c>
      <c r="L261" s="45">
        <f t="shared" si="238"/>
        <v>-0.16674366160882925</v>
      </c>
      <c r="M261" s="13">
        <f t="shared" si="239"/>
        <v>80</v>
      </c>
      <c r="N261" s="13">
        <v>5</v>
      </c>
      <c r="O261" s="46">
        <f t="shared" si="240"/>
        <v>0.58260765357894451</v>
      </c>
      <c r="P261" s="46">
        <f t="shared" si="230"/>
        <v>0.71340380420902139</v>
      </c>
      <c r="Q261" s="47">
        <f t="shared" si="231"/>
        <v>0.28659619579097861</v>
      </c>
      <c r="R261" s="42">
        <f t="shared" si="241"/>
        <v>2.4956054250086379</v>
      </c>
      <c r="S261" s="43">
        <f t="shared" si="232"/>
        <v>5.1500105769758306</v>
      </c>
      <c r="T261" s="49">
        <f t="shared" si="233"/>
        <v>8.8395862040936848</v>
      </c>
      <c r="AM261" s="2"/>
    </row>
    <row r="262" spans="2:39" s="4" customFormat="1" ht="15" customHeight="1" x14ac:dyDescent="0.45">
      <c r="B262" s="45">
        <f t="shared" ref="B262:B264" si="242">(H22*$G$241)+(F22*$G$240)</f>
        <v>0.5701139742213962</v>
      </c>
      <c r="C262" s="13">
        <f t="shared" si="235"/>
        <v>85</v>
      </c>
      <c r="D262" s="13">
        <v>5</v>
      </c>
      <c r="E262" s="46">
        <f t="shared" ref="E262:E264" si="243">1/(EXP(2*B262)+1)</f>
        <v>0.2422785118461328</v>
      </c>
      <c r="F262" s="46">
        <f t="shared" ref="F262:F264" si="244">E263/E262</f>
        <v>0.42210116382063378</v>
      </c>
      <c r="G262" s="47">
        <f t="shared" ref="G262:G264" si="245">1-F262</f>
        <v>0.57789883617936622</v>
      </c>
      <c r="H262" s="42">
        <f t="shared" si="237"/>
        <v>0.86136138416279173</v>
      </c>
      <c r="I262" s="43">
        <f t="shared" si="228"/>
        <v>1.2183672707503357</v>
      </c>
      <c r="J262" s="49">
        <f t="shared" si="229"/>
        <v>5.0287879905920061</v>
      </c>
      <c r="K262" s="5"/>
      <c r="L262" s="45">
        <f t="shared" ref="L262:L264" si="246">(R22*$Q$241)+(P22*$Q$240)</f>
        <v>0.17036015365563772</v>
      </c>
      <c r="M262" s="13">
        <f t="shared" si="239"/>
        <v>85</v>
      </c>
      <c r="N262" s="13">
        <v>5</v>
      </c>
      <c r="O262" s="46">
        <f t="shared" ref="O262:O264" si="247">1/(EXP(2*L262)+1)</f>
        <v>0.41563451642451066</v>
      </c>
      <c r="P262" s="46">
        <f t="shared" ref="P262:P264" si="248">O263/O262</f>
        <v>0.55425126637597066</v>
      </c>
      <c r="Q262" s="47">
        <f t="shared" ref="Q262:Q264" si="249">1-P262</f>
        <v>0.44574873362402934</v>
      </c>
      <c r="R262" s="42">
        <f t="shared" si="241"/>
        <v>1.6150011837558997</v>
      </c>
      <c r="S262" s="43">
        <f t="shared" si="232"/>
        <v>2.6544051519671932</v>
      </c>
      <c r="T262" s="49">
        <f t="shared" si="233"/>
        <v>6.386392484439626</v>
      </c>
      <c r="AM262" s="2"/>
    </row>
    <row r="263" spans="2:39" s="4" customFormat="1" ht="15" customHeight="1" x14ac:dyDescent="0.45">
      <c r="B263" s="45">
        <f t="shared" si="242"/>
        <v>1.0861480466042359</v>
      </c>
      <c r="C263" s="13">
        <f t="shared" si="235"/>
        <v>90</v>
      </c>
      <c r="D263" s="13">
        <v>5</v>
      </c>
      <c r="E263" s="46">
        <f t="shared" si="243"/>
        <v>0.10226604181898387</v>
      </c>
      <c r="F263" s="46">
        <f t="shared" si="244"/>
        <v>0.17089136425700815</v>
      </c>
      <c r="G263" s="47">
        <f t="shared" si="245"/>
        <v>0.82910863574299187</v>
      </c>
      <c r="H263" s="42">
        <f t="shared" si="237"/>
        <v>0.29935606305648566</v>
      </c>
      <c r="I263" s="43">
        <f>SUM(H263,I264)</f>
        <v>0.3570058865875439</v>
      </c>
      <c r="J263" s="49">
        <f t="shared" si="229"/>
        <v>3.4909524240652883</v>
      </c>
      <c r="K263" s="5"/>
      <c r="L263" s="45">
        <f t="shared" si="246"/>
        <v>0.60312298538655074</v>
      </c>
      <c r="M263" s="13">
        <f t="shared" si="239"/>
        <v>90</v>
      </c>
      <c r="N263" s="13">
        <v>5</v>
      </c>
      <c r="O263" s="46">
        <f t="shared" si="247"/>
        <v>0.23036595707784921</v>
      </c>
      <c r="P263" s="46">
        <f t="shared" si="248"/>
        <v>0.34086326057565286</v>
      </c>
      <c r="Q263" s="47">
        <f t="shared" si="249"/>
        <v>0.65913673942434714</v>
      </c>
      <c r="R263" s="42">
        <f t="shared" si="241"/>
        <v>0.77222312083258948</v>
      </c>
      <c r="S263" s="43">
        <f>SUM(R263,S264)</f>
        <v>1.0394039682112937</v>
      </c>
      <c r="T263" s="49">
        <f t="shared" si="233"/>
        <v>4.5119686146162667</v>
      </c>
      <c r="AM263" s="2"/>
    </row>
    <row r="264" spans="2:39" s="4" customFormat="1" ht="15" customHeight="1" x14ac:dyDescent="0.45">
      <c r="B264" s="45">
        <f t="shared" si="242"/>
        <v>2.01463696549445</v>
      </c>
      <c r="C264" s="13">
        <f t="shared" si="235"/>
        <v>95</v>
      </c>
      <c r="D264" s="13" t="s">
        <v>29</v>
      </c>
      <c r="E264" s="46">
        <f t="shared" si="243"/>
        <v>1.74763834036104E-2</v>
      </c>
      <c r="F264" s="46">
        <f t="shared" si="244"/>
        <v>0</v>
      </c>
      <c r="G264" s="47">
        <f t="shared" si="245"/>
        <v>1</v>
      </c>
      <c r="H264" s="48">
        <f t="shared" ref="H264" si="250">(3.269+1.701*E264)*E264</f>
        <v>5.7649823531058249E-2</v>
      </c>
      <c r="I264" s="43">
        <f>H264</f>
        <v>5.7649823531058249E-2</v>
      </c>
      <c r="J264" s="49">
        <f t="shared" si="229"/>
        <v>3.2987273281695413</v>
      </c>
      <c r="K264" s="5"/>
      <c r="L264" s="45">
        <f t="shared" si="246"/>
        <v>1.2312911083751876</v>
      </c>
      <c r="M264" s="13">
        <f t="shared" si="239"/>
        <v>95</v>
      </c>
      <c r="N264" s="13" t="s">
        <v>29</v>
      </c>
      <c r="O264" s="46">
        <f t="shared" si="247"/>
        <v>7.8523291255186575E-2</v>
      </c>
      <c r="P264" s="46">
        <f t="shared" si="248"/>
        <v>0</v>
      </c>
      <c r="Q264" s="47">
        <f t="shared" si="249"/>
        <v>1</v>
      </c>
      <c r="R264" s="48">
        <f t="shared" ref="R264" si="251">(3.269+1.701*O264)*O264</f>
        <v>0.26718084737870412</v>
      </c>
      <c r="S264" s="43">
        <f>R264</f>
        <v>0.26718084737870412</v>
      </c>
      <c r="T264" s="49">
        <f t="shared" si="233"/>
        <v>3.4025681184250725</v>
      </c>
      <c r="AM264" s="2"/>
    </row>
    <row r="265" spans="2:39" ht="19" thickBot="1" x14ac:dyDescent="0.5"/>
    <row r="266" spans="2:39" s="4" customFormat="1" ht="15" customHeight="1" x14ac:dyDescent="0.45">
      <c r="C266" s="5"/>
      <c r="D266" s="5"/>
      <c r="F266" s="22" t="s">
        <v>5</v>
      </c>
      <c r="G266" s="23">
        <f>G236</f>
        <v>2005</v>
      </c>
      <c r="H266" s="24"/>
      <c r="I266" s="5"/>
      <c r="J266" s="5"/>
      <c r="K266" s="5"/>
      <c r="P266" s="22" t="s">
        <v>5</v>
      </c>
      <c r="Q266" s="23">
        <f>Q236</f>
        <v>2000</v>
      </c>
      <c r="R266" s="24"/>
      <c r="AM266" s="2"/>
    </row>
    <row r="267" spans="2:39" s="4" customFormat="1" ht="15" customHeight="1" x14ac:dyDescent="0.45">
      <c r="C267" s="5"/>
      <c r="D267" s="5"/>
      <c r="F267" s="25" t="s">
        <v>6</v>
      </c>
      <c r="G267" s="26" t="s">
        <v>42</v>
      </c>
      <c r="H267" s="27">
        <v>2047.5</v>
      </c>
      <c r="I267" s="5"/>
      <c r="J267" s="55"/>
      <c r="K267" s="55"/>
      <c r="L267" s="55"/>
      <c r="M267" s="28"/>
      <c r="N267" s="28"/>
      <c r="P267" s="25" t="s">
        <v>6</v>
      </c>
      <c r="Q267" s="26" t="s">
        <v>42</v>
      </c>
      <c r="R267" s="27">
        <v>2047.5</v>
      </c>
      <c r="AM267" s="2"/>
    </row>
    <row r="268" spans="2:39" s="4" customFormat="1" ht="15" customHeight="1" x14ac:dyDescent="0.45">
      <c r="C268" s="5"/>
      <c r="D268" s="5"/>
      <c r="F268" s="25" t="s">
        <v>7</v>
      </c>
      <c r="G268" s="29">
        <f>G238</f>
        <v>2050</v>
      </c>
      <c r="H268" s="30"/>
      <c r="I268" s="5"/>
      <c r="J268" s="55"/>
      <c r="K268" s="55"/>
      <c r="L268" s="55"/>
      <c r="M268" s="28"/>
      <c r="N268" s="28"/>
      <c r="P268" s="25" t="s">
        <v>7</v>
      </c>
      <c r="Q268" s="29">
        <f>Q238</f>
        <v>2050</v>
      </c>
      <c r="R268" s="30"/>
      <c r="AM268" s="2"/>
    </row>
    <row r="269" spans="2:39" s="4" customFormat="1" ht="15" customHeight="1" x14ac:dyDescent="0.45">
      <c r="C269" s="5"/>
      <c r="D269" s="5"/>
      <c r="F269" s="25"/>
      <c r="G269" s="26"/>
      <c r="H269" s="30"/>
      <c r="I269" s="5"/>
      <c r="J269" s="55"/>
      <c r="K269" s="55"/>
      <c r="L269" s="55"/>
      <c r="M269" s="28"/>
      <c r="N269" s="28"/>
      <c r="P269" s="25"/>
      <c r="Q269" s="26"/>
      <c r="R269" s="30"/>
      <c r="AM269" s="2"/>
    </row>
    <row r="270" spans="2:39" s="4" customFormat="1" ht="15" customHeight="1" x14ac:dyDescent="0.45">
      <c r="C270" s="5"/>
      <c r="D270" s="5"/>
      <c r="F270" s="25" t="s">
        <v>8</v>
      </c>
      <c r="G270" s="31">
        <f>(G268-H267)/(G268-G266)</f>
        <v>5.5555555555555552E-2</v>
      </c>
      <c r="H270" s="30"/>
      <c r="I270" s="5"/>
      <c r="J270" s="55"/>
      <c r="K270" s="55"/>
      <c r="L270" s="55"/>
      <c r="M270" s="28"/>
      <c r="N270" s="28"/>
      <c r="P270" s="25" t="s">
        <v>8</v>
      </c>
      <c r="Q270" s="31">
        <f>(Q268-R267)/(Q268-Q266)</f>
        <v>0.05</v>
      </c>
      <c r="R270" s="30"/>
      <c r="AM270" s="2"/>
    </row>
    <row r="271" spans="2:39" s="4" customFormat="1" ht="15" customHeight="1" thickBot="1" x14ac:dyDescent="0.5">
      <c r="C271" s="5"/>
      <c r="D271" s="5"/>
      <c r="F271" s="32" t="s">
        <v>9</v>
      </c>
      <c r="G271" s="33">
        <f>1-G270</f>
        <v>0.94444444444444442</v>
      </c>
      <c r="H271" s="34"/>
      <c r="I271" s="5"/>
      <c r="J271" s="5"/>
      <c r="K271" s="5"/>
      <c r="P271" s="32" t="s">
        <v>9</v>
      </c>
      <c r="Q271" s="33">
        <f>1-Q270</f>
        <v>0.95</v>
      </c>
      <c r="R271" s="34"/>
      <c r="AM271" s="2"/>
    </row>
    <row r="272" spans="2:39" s="4" customFormat="1" ht="15" customHeight="1" x14ac:dyDescent="0.45">
      <c r="B272" s="5"/>
      <c r="C272" s="5"/>
      <c r="D272" s="5"/>
      <c r="F272" s="5"/>
      <c r="G272" s="5"/>
      <c r="H272" s="5"/>
      <c r="I272" s="5"/>
      <c r="J272" s="5"/>
      <c r="K272" s="5"/>
      <c r="AM272" s="2"/>
    </row>
    <row r="273" spans="2:39" s="4" customFormat="1" ht="15" customHeight="1" x14ac:dyDescent="0.45">
      <c r="B273" s="56" t="s">
        <v>21</v>
      </c>
      <c r="C273" s="91" t="s">
        <v>2</v>
      </c>
      <c r="D273" s="92"/>
      <c r="E273" s="92"/>
      <c r="F273" s="92"/>
      <c r="G273" s="92"/>
      <c r="H273" s="92"/>
      <c r="I273" s="92"/>
      <c r="J273" s="93"/>
      <c r="K273" s="6"/>
      <c r="L273" s="35" t="s">
        <v>21</v>
      </c>
      <c r="M273" s="94" t="s">
        <v>3</v>
      </c>
      <c r="N273" s="95"/>
      <c r="O273" s="95"/>
      <c r="P273" s="95"/>
      <c r="Q273" s="95"/>
      <c r="R273" s="95"/>
      <c r="S273" s="95"/>
      <c r="T273" s="96"/>
      <c r="AM273" s="2"/>
    </row>
    <row r="274" spans="2:39" s="4" customFormat="1" ht="15" customHeight="1" x14ac:dyDescent="0.45">
      <c r="B274" s="57">
        <f>H267</f>
        <v>2047.5</v>
      </c>
      <c r="C274" s="58" t="s">
        <v>22</v>
      </c>
      <c r="D274" s="58" t="s">
        <v>23</v>
      </c>
      <c r="E274" s="58" t="s">
        <v>4</v>
      </c>
      <c r="F274" s="58" t="s">
        <v>24</v>
      </c>
      <c r="G274" s="58" t="s">
        <v>25</v>
      </c>
      <c r="H274" s="59" t="s">
        <v>26</v>
      </c>
      <c r="I274" s="59" t="s">
        <v>18</v>
      </c>
      <c r="J274" s="60" t="s">
        <v>19</v>
      </c>
      <c r="K274" s="5"/>
      <c r="L274" s="37">
        <f>H267</f>
        <v>2047.5</v>
      </c>
      <c r="M274" s="38" t="s">
        <v>22</v>
      </c>
      <c r="N274" s="38" t="s">
        <v>23</v>
      </c>
      <c r="O274" s="38" t="s">
        <v>4</v>
      </c>
      <c r="P274" s="38" t="s">
        <v>24</v>
      </c>
      <c r="Q274" s="38" t="s">
        <v>25</v>
      </c>
      <c r="R274" s="39" t="s">
        <v>26</v>
      </c>
      <c r="S274" s="39" t="s">
        <v>18</v>
      </c>
      <c r="T274" s="40" t="s">
        <v>19</v>
      </c>
      <c r="AM274" s="2"/>
    </row>
    <row r="275" spans="2:39" s="4" customFormat="1" ht="15" customHeight="1" x14ac:dyDescent="0.45">
      <c r="B275" s="13" t="s">
        <v>20</v>
      </c>
      <c r="C275" s="13">
        <f>C5</f>
        <v>0</v>
      </c>
      <c r="D275" s="13">
        <v>5</v>
      </c>
      <c r="E275" s="16">
        <v>1</v>
      </c>
      <c r="F275" s="16">
        <f t="shared" ref="F275:F291" si="252">E276/E275</f>
        <v>0.97968159383929376</v>
      </c>
      <c r="G275" s="41">
        <f t="shared" ref="G275:G291" si="253">1-F275</f>
        <v>2.0318406160706237E-2</v>
      </c>
      <c r="H275" s="42">
        <f>2.5*(E275-E276)+E276*5</f>
        <v>4.9492039845982339</v>
      </c>
      <c r="I275" s="43">
        <f t="shared" ref="I275:I292" si="254">SUM(H275,I276)</f>
        <v>71.28294304858855</v>
      </c>
      <c r="J275" s="44">
        <f t="shared" ref="J275:J294" si="255">I275/E275</f>
        <v>71.28294304858855</v>
      </c>
      <c r="L275" s="13" t="s">
        <v>20</v>
      </c>
      <c r="M275" s="13">
        <f>C5</f>
        <v>0</v>
      </c>
      <c r="N275" s="13">
        <v>5</v>
      </c>
      <c r="O275" s="16">
        <v>1</v>
      </c>
      <c r="P275" s="16">
        <f t="shared" ref="P275:P291" si="256">O276/O275</f>
        <v>0.98420820163625611</v>
      </c>
      <c r="Q275" s="41">
        <f t="shared" ref="Q275:Q291" si="257">1-P275</f>
        <v>1.5791798363743892E-2</v>
      </c>
      <c r="R275" s="42">
        <f>2.5*(O275-O276)+O276*5</f>
        <v>4.9605205040906402</v>
      </c>
      <c r="S275" s="43">
        <f t="shared" ref="S275:S292" si="258">SUM(R275,S276)</f>
        <v>78.724175521861582</v>
      </c>
      <c r="T275" s="44">
        <f t="shared" ref="T275:T294" si="259">S275/O275</f>
        <v>78.724175521861582</v>
      </c>
      <c r="AM275" s="2"/>
    </row>
    <row r="276" spans="2:39" s="4" customFormat="1" ht="15" customHeight="1" x14ac:dyDescent="0.45">
      <c r="B276" s="45">
        <f t="shared" ref="B276:B291" si="260">(H6*$G$271)+(F6*$G$270)</f>
        <v>-1.9378502159826805</v>
      </c>
      <c r="C276" s="13">
        <f t="shared" ref="C276:C294" si="261">C6</f>
        <v>5</v>
      </c>
      <c r="D276" s="13">
        <v>5</v>
      </c>
      <c r="E276" s="46">
        <f t="shared" ref="E276:E291" si="262">1/(EXP(2*B276)+1)</f>
        <v>0.97968159383929376</v>
      </c>
      <c r="F276" s="46">
        <f t="shared" si="252"/>
        <v>0.99841513787658653</v>
      </c>
      <c r="G276" s="47">
        <f t="shared" si="253"/>
        <v>1.5848621234134663E-3</v>
      </c>
      <c r="H276" s="42">
        <f t="shared" ref="H276:H293" si="263">2.5*(E276-E277)+E277*5</f>
        <v>4.894526318568766</v>
      </c>
      <c r="I276" s="43">
        <f t="shared" si="254"/>
        <v>66.333739063990322</v>
      </c>
      <c r="J276" s="49">
        <f t="shared" si="255"/>
        <v>67.70948794090711</v>
      </c>
      <c r="L276" s="45">
        <f t="shared" ref="L276:L291" si="264">(R6*$Q$271)+(P6*$Q$270)</f>
        <v>-2.0661733736716394</v>
      </c>
      <c r="M276" s="13">
        <f t="shared" ref="M276:M294" si="265">C6</f>
        <v>5</v>
      </c>
      <c r="N276" s="13">
        <v>5</v>
      </c>
      <c r="O276" s="46">
        <f t="shared" ref="O276:O291" si="266">1/(EXP(2*L276)+1)</f>
        <v>0.98420820163625611</v>
      </c>
      <c r="P276" s="46">
        <f t="shared" si="256"/>
        <v>0.99880020121553836</v>
      </c>
      <c r="Q276" s="47">
        <f t="shared" si="257"/>
        <v>1.1997987844616365E-3</v>
      </c>
      <c r="R276" s="42">
        <f t="shared" ref="R276:R293" si="267">2.5*(O276-O277)+O277*5</f>
        <v>4.9180888786713295</v>
      </c>
      <c r="S276" s="43">
        <f t="shared" si="258"/>
        <v>73.763655017770944</v>
      </c>
      <c r="T276" s="49">
        <f t="shared" si="259"/>
        <v>74.947206185782761</v>
      </c>
      <c r="AM276" s="2"/>
    </row>
    <row r="277" spans="2:39" s="4" customFormat="1" ht="15" customHeight="1" x14ac:dyDescent="0.45">
      <c r="B277" s="45">
        <f t="shared" si="260"/>
        <v>-1.9002384501908878</v>
      </c>
      <c r="C277" s="13">
        <f t="shared" si="261"/>
        <v>10</v>
      </c>
      <c r="D277" s="13">
        <v>5</v>
      </c>
      <c r="E277" s="46">
        <f t="shared" si="262"/>
        <v>0.97812893358821251</v>
      </c>
      <c r="F277" s="46">
        <f t="shared" si="252"/>
        <v>0.99790396388709746</v>
      </c>
      <c r="G277" s="47">
        <f t="shared" si="253"/>
        <v>2.096036112902544E-3</v>
      </c>
      <c r="H277" s="42">
        <f t="shared" si="263"/>
        <v>4.8855191840213736</v>
      </c>
      <c r="I277" s="43">
        <f t="shared" si="254"/>
        <v>61.43921274542155</v>
      </c>
      <c r="J277" s="49">
        <f t="shared" si="255"/>
        <v>62.813000040838332</v>
      </c>
      <c r="L277" s="45">
        <f t="shared" si="264"/>
        <v>-2.0295168538589041</v>
      </c>
      <c r="M277" s="13">
        <f t="shared" si="265"/>
        <v>10</v>
      </c>
      <c r="N277" s="13">
        <v>5</v>
      </c>
      <c r="O277" s="46">
        <f t="shared" si="266"/>
        <v>0.9830273498322758</v>
      </c>
      <c r="P277" s="46">
        <f t="shared" si="256"/>
        <v>0.99873605096055362</v>
      </c>
      <c r="Q277" s="47">
        <f t="shared" si="257"/>
        <v>1.263949039446377E-3</v>
      </c>
      <c r="R277" s="42">
        <f t="shared" si="267"/>
        <v>4.9120305079749542</v>
      </c>
      <c r="S277" s="43">
        <f t="shared" si="258"/>
        <v>68.845566139099617</v>
      </c>
      <c r="T277" s="49">
        <f t="shared" si="259"/>
        <v>70.034232669972056</v>
      </c>
      <c r="AM277" s="2"/>
    </row>
    <row r="278" spans="2:39" s="4" customFormat="1" ht="15" customHeight="1" x14ac:dyDescent="0.45">
      <c r="B278" s="45">
        <f t="shared" si="260"/>
        <v>-1.8543878284895197</v>
      </c>
      <c r="C278" s="13">
        <f t="shared" si="261"/>
        <v>15</v>
      </c>
      <c r="D278" s="13">
        <v>5</v>
      </c>
      <c r="E278" s="46">
        <f t="shared" si="262"/>
        <v>0.97607874002033679</v>
      </c>
      <c r="F278" s="46">
        <f t="shared" si="252"/>
        <v>0.99016751117285184</v>
      </c>
      <c r="G278" s="47">
        <f t="shared" si="253"/>
        <v>9.8324888271481559E-3</v>
      </c>
      <c r="H278" s="42">
        <f t="shared" si="263"/>
        <v>4.8564004918375163</v>
      </c>
      <c r="I278" s="43">
        <f t="shared" si="254"/>
        <v>56.553693561400173</v>
      </c>
      <c r="J278" s="49">
        <f t="shared" si="255"/>
        <v>57.939683800737086</v>
      </c>
      <c r="L278" s="45">
        <f t="shared" si="264"/>
        <v>-1.9935593565108456</v>
      </c>
      <c r="M278" s="13">
        <f t="shared" si="265"/>
        <v>15</v>
      </c>
      <c r="N278" s="13">
        <v>5</v>
      </c>
      <c r="O278" s="46">
        <f t="shared" si="266"/>
        <v>0.98178485335770582</v>
      </c>
      <c r="P278" s="46">
        <f t="shared" si="256"/>
        <v>0.99761649676320774</v>
      </c>
      <c r="Q278" s="47">
        <f t="shared" si="257"/>
        <v>2.3835032367922615E-3</v>
      </c>
      <c r="R278" s="42">
        <f t="shared" si="267"/>
        <v>4.9030740483489996</v>
      </c>
      <c r="S278" s="43">
        <f t="shared" si="258"/>
        <v>63.93353563112467</v>
      </c>
      <c r="T278" s="49">
        <f t="shared" si="259"/>
        <v>65.119700525498914</v>
      </c>
      <c r="AM278" s="2"/>
    </row>
    <row r="279" spans="2:39" s="4" customFormat="1" ht="15" customHeight="1" x14ac:dyDescent="0.45">
      <c r="B279" s="45">
        <f t="shared" si="260"/>
        <v>-1.6807816479263833</v>
      </c>
      <c r="C279" s="13">
        <f t="shared" si="261"/>
        <v>20</v>
      </c>
      <c r="D279" s="13">
        <v>5</v>
      </c>
      <c r="E279" s="46">
        <f t="shared" si="262"/>
        <v>0.96648145671467001</v>
      </c>
      <c r="F279" s="46">
        <f t="shared" si="252"/>
        <v>0.9867241689040781</v>
      </c>
      <c r="G279" s="47">
        <f t="shared" si="253"/>
        <v>1.3275831095921897E-2</v>
      </c>
      <c r="H279" s="42">
        <f t="shared" si="263"/>
        <v>4.8003301721316385</v>
      </c>
      <c r="I279" s="43">
        <f t="shared" si="254"/>
        <v>51.697293069562654</v>
      </c>
      <c r="J279" s="49">
        <f t="shared" si="255"/>
        <v>53.490206884357242</v>
      </c>
      <c r="L279" s="45">
        <f t="shared" si="264"/>
        <v>-1.9319351202619439</v>
      </c>
      <c r="M279" s="13">
        <f t="shared" si="265"/>
        <v>20</v>
      </c>
      <c r="N279" s="13">
        <v>5</v>
      </c>
      <c r="O279" s="46">
        <f t="shared" si="266"/>
        <v>0.97944476598189412</v>
      </c>
      <c r="P279" s="46">
        <f t="shared" si="256"/>
        <v>0.99714337676178322</v>
      </c>
      <c r="Q279" s="47">
        <f t="shared" si="257"/>
        <v>2.8566232382167822E-3</v>
      </c>
      <c r="R279" s="42">
        <f t="shared" si="267"/>
        <v>4.8902290682118368</v>
      </c>
      <c r="S279" s="43">
        <f t="shared" si="258"/>
        <v>59.030461582775672</v>
      </c>
      <c r="T279" s="49">
        <f t="shared" si="259"/>
        <v>60.269311382349969</v>
      </c>
      <c r="AM279" s="2"/>
    </row>
    <row r="280" spans="2:39" s="4" customFormat="1" ht="15" customHeight="1" x14ac:dyDescent="0.45">
      <c r="B280" s="45">
        <f t="shared" si="260"/>
        <v>-1.5120446423238365</v>
      </c>
      <c r="C280" s="13">
        <f t="shared" si="261"/>
        <v>25</v>
      </c>
      <c r="D280" s="13">
        <v>5</v>
      </c>
      <c r="E280" s="46">
        <f t="shared" si="262"/>
        <v>0.95365061213798552</v>
      </c>
      <c r="F280" s="46">
        <f t="shared" si="252"/>
        <v>0.98752714601656266</v>
      </c>
      <c r="G280" s="47">
        <f t="shared" si="253"/>
        <v>1.2472853983437338E-2</v>
      </c>
      <c r="H280" s="42">
        <f t="shared" si="263"/>
        <v>4.7385161985988962</v>
      </c>
      <c r="I280" s="43">
        <f t="shared" si="254"/>
        <v>46.896962897431017</v>
      </c>
      <c r="J280" s="49">
        <f t="shared" si="255"/>
        <v>49.176252078623328</v>
      </c>
      <c r="L280" s="45">
        <f t="shared" si="264"/>
        <v>-1.8666968699739517</v>
      </c>
      <c r="M280" s="13">
        <f t="shared" si="265"/>
        <v>25</v>
      </c>
      <c r="N280" s="13">
        <v>5</v>
      </c>
      <c r="O280" s="46">
        <f t="shared" si="266"/>
        <v>0.9766468613028404</v>
      </c>
      <c r="P280" s="46">
        <f t="shared" si="256"/>
        <v>0.99665498000619535</v>
      </c>
      <c r="Q280" s="47">
        <f t="shared" si="257"/>
        <v>3.3450199938046543E-3</v>
      </c>
      <c r="R280" s="42">
        <f t="shared" si="267"/>
        <v>4.875067048319341</v>
      </c>
      <c r="S280" s="43">
        <f t="shared" si="258"/>
        <v>54.140232514563834</v>
      </c>
      <c r="T280" s="49">
        <f t="shared" si="259"/>
        <v>55.434809304912037</v>
      </c>
      <c r="AM280" s="2"/>
    </row>
    <row r="281" spans="2:39" s="4" customFormat="1" ht="15" customHeight="1" x14ac:dyDescent="0.45">
      <c r="B281" s="45">
        <f t="shared" si="260"/>
        <v>-1.391551357799401</v>
      </c>
      <c r="C281" s="13">
        <f t="shared" si="261"/>
        <v>30</v>
      </c>
      <c r="D281" s="13">
        <v>5</v>
      </c>
      <c r="E281" s="46">
        <f t="shared" si="262"/>
        <v>0.94175586730157279</v>
      </c>
      <c r="F281" s="46">
        <f t="shared" si="252"/>
        <v>0.98693386592504206</v>
      </c>
      <c r="G281" s="47">
        <f t="shared" si="253"/>
        <v>1.3066134074957936E-2</v>
      </c>
      <c r="H281" s="42">
        <f t="shared" si="263"/>
        <v>4.6780165654377619</v>
      </c>
      <c r="I281" s="43">
        <f t="shared" si="254"/>
        <v>42.158446698832122</v>
      </c>
      <c r="J281" s="49">
        <f t="shared" si="255"/>
        <v>44.765791393080832</v>
      </c>
      <c r="L281" s="45">
        <f t="shared" si="264"/>
        <v>-1.7995550588678737</v>
      </c>
      <c r="M281" s="13">
        <f t="shared" si="265"/>
        <v>30</v>
      </c>
      <c r="N281" s="13">
        <v>5</v>
      </c>
      <c r="O281" s="46">
        <f t="shared" si="266"/>
        <v>0.97337995802489585</v>
      </c>
      <c r="P281" s="46">
        <f t="shared" si="256"/>
        <v>0.99552996789962156</v>
      </c>
      <c r="Q281" s="47">
        <f t="shared" si="257"/>
        <v>4.4700321003784405E-3</v>
      </c>
      <c r="R281" s="42">
        <f t="shared" si="267"/>
        <v>4.8560221909788881</v>
      </c>
      <c r="S281" s="43">
        <f t="shared" si="258"/>
        <v>49.26516546624449</v>
      </c>
      <c r="T281" s="49">
        <f t="shared" si="259"/>
        <v>50.612471584281835</v>
      </c>
      <c r="AM281" s="2"/>
    </row>
    <row r="282" spans="2:39" s="4" customFormat="1" ht="15" customHeight="1" x14ac:dyDescent="0.45">
      <c r="B282" s="45">
        <f t="shared" si="260"/>
        <v>-1.2891414540612929</v>
      </c>
      <c r="C282" s="13">
        <f t="shared" si="261"/>
        <v>35</v>
      </c>
      <c r="D282" s="13">
        <v>5</v>
      </c>
      <c r="E282" s="46">
        <f t="shared" si="262"/>
        <v>0.92945075887353212</v>
      </c>
      <c r="F282" s="46">
        <f t="shared" si="252"/>
        <v>0.98482484382139968</v>
      </c>
      <c r="G282" s="47">
        <f t="shared" si="253"/>
        <v>1.5175156178600324E-2</v>
      </c>
      <c r="H282" s="42">
        <f t="shared" si="263"/>
        <v>4.6119923933021001</v>
      </c>
      <c r="I282" s="43">
        <f t="shared" si="254"/>
        <v>37.480430133394364</v>
      </c>
      <c r="J282" s="49">
        <f t="shared" si="255"/>
        <v>40.325353199796815</v>
      </c>
      <c r="L282" s="45">
        <f t="shared" si="264"/>
        <v>-1.7216202681946018</v>
      </c>
      <c r="M282" s="13">
        <f t="shared" si="265"/>
        <v>35</v>
      </c>
      <c r="N282" s="13">
        <v>5</v>
      </c>
      <c r="O282" s="46">
        <f t="shared" si="266"/>
        <v>0.9690289183666595</v>
      </c>
      <c r="P282" s="46">
        <f t="shared" si="256"/>
        <v>0.99383658596086466</v>
      </c>
      <c r="Q282" s="47">
        <f t="shared" si="257"/>
        <v>6.1634140391353398E-3</v>
      </c>
      <c r="R282" s="42">
        <f t="shared" si="267"/>
        <v>4.8302132757338239</v>
      </c>
      <c r="S282" s="43">
        <f t="shared" si="258"/>
        <v>44.409143275265599</v>
      </c>
      <c r="T282" s="49">
        <f t="shared" si="259"/>
        <v>45.828501537517731</v>
      </c>
      <c r="AM282" s="2"/>
    </row>
    <row r="283" spans="2:39" s="4" customFormat="1" ht="15" customHeight="1" x14ac:dyDescent="0.45">
      <c r="B283" s="45">
        <f t="shared" si="260"/>
        <v>-1.1903661680174236</v>
      </c>
      <c r="C283" s="13">
        <f t="shared" si="261"/>
        <v>40</v>
      </c>
      <c r="D283" s="13">
        <v>5</v>
      </c>
      <c r="E283" s="46">
        <f t="shared" si="262"/>
        <v>0.91534619844730769</v>
      </c>
      <c r="F283" s="46">
        <f t="shared" si="252"/>
        <v>0.98044009688315648</v>
      </c>
      <c r="G283" s="47">
        <f t="shared" si="253"/>
        <v>1.9559903116843524E-2</v>
      </c>
      <c r="H283" s="42">
        <f t="shared" si="263"/>
        <v>4.5319707848365383</v>
      </c>
      <c r="I283" s="43">
        <f t="shared" si="254"/>
        <v>32.868437740092261</v>
      </c>
      <c r="J283" s="49">
        <f t="shared" si="255"/>
        <v>35.908203689321759</v>
      </c>
      <c r="L283" s="45">
        <f t="shared" si="264"/>
        <v>-1.6303596623985701</v>
      </c>
      <c r="M283" s="13">
        <f t="shared" si="265"/>
        <v>40</v>
      </c>
      <c r="N283" s="13">
        <v>5</v>
      </c>
      <c r="O283" s="46">
        <f t="shared" si="266"/>
        <v>0.96305639192687031</v>
      </c>
      <c r="P283" s="46">
        <f t="shared" si="256"/>
        <v>0.99100715317766075</v>
      </c>
      <c r="Q283" s="47">
        <f t="shared" si="257"/>
        <v>8.992846822339251E-3</v>
      </c>
      <c r="R283" s="42">
        <f t="shared" si="267"/>
        <v>4.7936304130996694</v>
      </c>
      <c r="S283" s="43">
        <f t="shared" si="258"/>
        <v>39.578929999531773</v>
      </c>
      <c r="T283" s="49">
        <f t="shared" si="259"/>
        <v>41.097209188698471</v>
      </c>
      <c r="AM283" s="2"/>
    </row>
    <row r="284" spans="2:39" s="4" customFormat="1" ht="15" customHeight="1" x14ac:dyDescent="0.45">
      <c r="B284" s="45">
        <f t="shared" si="260"/>
        <v>-1.0845606284352274</v>
      </c>
      <c r="C284" s="13">
        <f t="shared" si="261"/>
        <v>45</v>
      </c>
      <c r="D284" s="13">
        <v>5</v>
      </c>
      <c r="E284" s="46">
        <f t="shared" si="262"/>
        <v>0.89744211548730735</v>
      </c>
      <c r="F284" s="46">
        <f t="shared" si="252"/>
        <v>0.97345402057441333</v>
      </c>
      <c r="G284" s="47">
        <f t="shared" si="253"/>
        <v>2.6545979425586674E-2</v>
      </c>
      <c r="H284" s="42">
        <f t="shared" si="263"/>
        <v>4.4276518776030835</v>
      </c>
      <c r="I284" s="43">
        <f t="shared" si="254"/>
        <v>28.336466955255727</v>
      </c>
      <c r="J284" s="49">
        <f t="shared" si="255"/>
        <v>31.574701550382603</v>
      </c>
      <c r="L284" s="45">
        <f t="shared" si="264"/>
        <v>-1.5205390197059818</v>
      </c>
      <c r="M284" s="13">
        <f t="shared" si="265"/>
        <v>45</v>
      </c>
      <c r="N284" s="13">
        <v>5</v>
      </c>
      <c r="O284" s="46">
        <f t="shared" si="266"/>
        <v>0.9543957733129973</v>
      </c>
      <c r="P284" s="46">
        <f t="shared" si="256"/>
        <v>0.9867592678196071</v>
      </c>
      <c r="Q284" s="47">
        <f t="shared" si="257"/>
        <v>1.32407321803929E-2</v>
      </c>
      <c r="R284" s="42">
        <f t="shared" si="267"/>
        <v>4.7403866194936457</v>
      </c>
      <c r="S284" s="43">
        <f t="shared" si="258"/>
        <v>34.785299586432103</v>
      </c>
      <c r="T284" s="49">
        <f t="shared" si="259"/>
        <v>36.447457710004073</v>
      </c>
      <c r="AM284" s="2"/>
    </row>
    <row r="285" spans="2:39" s="4" customFormat="1" ht="15" customHeight="1" x14ac:dyDescent="0.45">
      <c r="B285" s="45">
        <f t="shared" si="260"/>
        <v>-0.96666994950323171</v>
      </c>
      <c r="C285" s="13">
        <f t="shared" si="261"/>
        <v>50</v>
      </c>
      <c r="D285" s="13">
        <v>5</v>
      </c>
      <c r="E285" s="46">
        <f t="shared" si="262"/>
        <v>0.87361863555392627</v>
      </c>
      <c r="F285" s="46">
        <f t="shared" si="252"/>
        <v>0.96250825942993423</v>
      </c>
      <c r="G285" s="47">
        <f t="shared" si="253"/>
        <v>3.7491740570065768E-2</v>
      </c>
      <c r="H285" s="42">
        <f t="shared" si="263"/>
        <v>4.2862094696662245</v>
      </c>
      <c r="I285" s="43">
        <f t="shared" si="254"/>
        <v>23.908815077652644</v>
      </c>
      <c r="J285" s="49">
        <f t="shared" si="255"/>
        <v>27.367565324992217</v>
      </c>
      <c r="L285" s="45">
        <f t="shared" si="264"/>
        <v>-1.3915787703752791</v>
      </c>
      <c r="M285" s="13">
        <f t="shared" si="265"/>
        <v>50</v>
      </c>
      <c r="N285" s="13">
        <v>5</v>
      </c>
      <c r="O285" s="46">
        <f t="shared" si="266"/>
        <v>0.94175887448446094</v>
      </c>
      <c r="P285" s="46">
        <f t="shared" si="256"/>
        <v>0.98039078878725405</v>
      </c>
      <c r="Q285" s="47">
        <f t="shared" si="257"/>
        <v>1.9609211212745947E-2</v>
      </c>
      <c r="R285" s="42">
        <f t="shared" si="267"/>
        <v>4.6626265007191954</v>
      </c>
      <c r="S285" s="43">
        <f t="shared" si="258"/>
        <v>30.044912966938455</v>
      </c>
      <c r="T285" s="49">
        <f t="shared" si="259"/>
        <v>31.902978332310049</v>
      </c>
      <c r="AM285" s="2"/>
    </row>
    <row r="286" spans="2:39" s="4" customFormat="1" ht="15" customHeight="1" x14ac:dyDescent="0.45">
      <c r="B286" s="45">
        <f t="shared" si="260"/>
        <v>-0.83233968179404216</v>
      </c>
      <c r="C286" s="13">
        <f t="shared" si="261"/>
        <v>55</v>
      </c>
      <c r="D286" s="13">
        <v>5</v>
      </c>
      <c r="E286" s="46">
        <f t="shared" si="262"/>
        <v>0.84086515231256365</v>
      </c>
      <c r="F286" s="46">
        <f t="shared" si="252"/>
        <v>0.94554468052974672</v>
      </c>
      <c r="G286" s="47">
        <f t="shared" si="253"/>
        <v>5.4455319470253283E-2</v>
      </c>
      <c r="H286" s="42">
        <f t="shared" si="263"/>
        <v>4.0898518103113588</v>
      </c>
      <c r="I286" s="43">
        <f t="shared" si="254"/>
        <v>19.622605607986419</v>
      </c>
      <c r="J286" s="49">
        <f t="shared" si="255"/>
        <v>23.336209800132576</v>
      </c>
      <c r="L286" s="45">
        <f t="shared" si="264"/>
        <v>-1.2439678336167246</v>
      </c>
      <c r="M286" s="13">
        <f t="shared" si="265"/>
        <v>55</v>
      </c>
      <c r="N286" s="13">
        <v>5</v>
      </c>
      <c r="O286" s="46">
        <f t="shared" si="266"/>
        <v>0.92329172580321728</v>
      </c>
      <c r="P286" s="46">
        <f t="shared" si="256"/>
        <v>0.97040755091672126</v>
      </c>
      <c r="Q286" s="47">
        <f t="shared" si="257"/>
        <v>2.9592449083278738E-2</v>
      </c>
      <c r="R286" s="42">
        <f t="shared" si="267"/>
        <v>4.5481524705539762</v>
      </c>
      <c r="S286" s="43">
        <f t="shared" si="258"/>
        <v>25.382286466219259</v>
      </c>
      <c r="T286" s="49">
        <f t="shared" si="259"/>
        <v>27.491079749618624</v>
      </c>
      <c r="AM286" s="2"/>
    </row>
    <row r="287" spans="2:39" s="4" customFormat="1" ht="15" customHeight="1" x14ac:dyDescent="0.45">
      <c r="B287" s="45">
        <f t="shared" si="260"/>
        <v>-0.67789795041595224</v>
      </c>
      <c r="C287" s="13">
        <f t="shared" si="261"/>
        <v>60</v>
      </c>
      <c r="D287" s="13">
        <v>5</v>
      </c>
      <c r="E287" s="46">
        <f t="shared" si="262"/>
        <v>0.79507557181197985</v>
      </c>
      <c r="F287" s="46">
        <f t="shared" si="252"/>
        <v>0.92202515897193282</v>
      </c>
      <c r="G287" s="47">
        <f t="shared" si="253"/>
        <v>7.7974841028067177E-2</v>
      </c>
      <c r="H287" s="42">
        <f t="shared" si="263"/>
        <v>3.8203881307665526</v>
      </c>
      <c r="I287" s="43">
        <f t="shared" si="254"/>
        <v>15.53275379767506</v>
      </c>
      <c r="J287" s="49">
        <f t="shared" si="255"/>
        <v>19.536198002255134</v>
      </c>
      <c r="L287" s="45">
        <f t="shared" si="264"/>
        <v>-1.076609848953185</v>
      </c>
      <c r="M287" s="13">
        <f t="shared" si="265"/>
        <v>60</v>
      </c>
      <c r="N287" s="13">
        <v>5</v>
      </c>
      <c r="O287" s="46">
        <f t="shared" si="266"/>
        <v>0.89596926241837305</v>
      </c>
      <c r="P287" s="46">
        <f t="shared" si="256"/>
        <v>0.95564023290646072</v>
      </c>
      <c r="Q287" s="47">
        <f t="shared" si="257"/>
        <v>4.4359767093539282E-2</v>
      </c>
      <c r="R287" s="42">
        <f t="shared" si="267"/>
        <v>4.3804838425822421</v>
      </c>
      <c r="S287" s="43">
        <f t="shared" si="258"/>
        <v>20.834133995665283</v>
      </c>
      <c r="T287" s="49">
        <f t="shared" si="259"/>
        <v>23.253179399737913</v>
      </c>
      <c r="AM287" s="2"/>
    </row>
    <row r="288" spans="2:39" s="4" customFormat="1" ht="15" customHeight="1" x14ac:dyDescent="0.45">
      <c r="B288" s="45">
        <f t="shared" si="260"/>
        <v>-0.50515210778363229</v>
      </c>
      <c r="C288" s="13">
        <f t="shared" si="261"/>
        <v>65</v>
      </c>
      <c r="D288" s="13">
        <v>5</v>
      </c>
      <c r="E288" s="46">
        <f t="shared" si="262"/>
        <v>0.73307968049464112</v>
      </c>
      <c r="F288" s="46">
        <f t="shared" si="252"/>
        <v>0.88489220510059774</v>
      </c>
      <c r="G288" s="47">
        <f t="shared" si="253"/>
        <v>0.11510779489940226</v>
      </c>
      <c r="H288" s="42">
        <f t="shared" si="263"/>
        <v>3.4544404387049643</v>
      </c>
      <c r="I288" s="43">
        <f t="shared" si="254"/>
        <v>11.712365666908507</v>
      </c>
      <c r="J288" s="49">
        <f t="shared" si="255"/>
        <v>15.97693399304924</v>
      </c>
      <c r="L288" s="45">
        <f t="shared" si="264"/>
        <v>-0.89213886100490081</v>
      </c>
      <c r="M288" s="13">
        <f t="shared" si="265"/>
        <v>65</v>
      </c>
      <c r="N288" s="13">
        <v>5</v>
      </c>
      <c r="O288" s="46">
        <f t="shared" si="266"/>
        <v>0.85622427461452388</v>
      </c>
      <c r="P288" s="46">
        <f t="shared" si="256"/>
        <v>0.93107034676547495</v>
      </c>
      <c r="Q288" s="47">
        <f t="shared" si="257"/>
        <v>6.8929653234525046E-2</v>
      </c>
      <c r="R288" s="42">
        <f t="shared" si="267"/>
        <v>4.1335732672222143</v>
      </c>
      <c r="S288" s="43">
        <f t="shared" si="258"/>
        <v>16.453650153083039</v>
      </c>
      <c r="T288" s="49">
        <f t="shared" si="259"/>
        <v>19.216519130446926</v>
      </c>
      <c r="AM288" s="2"/>
    </row>
    <row r="289" spans="2:39" s="4" customFormat="1" ht="15" customHeight="1" x14ac:dyDescent="0.45">
      <c r="B289" s="45">
        <f t="shared" si="260"/>
        <v>-0.30665721029275483</v>
      </c>
      <c r="C289" s="13">
        <f t="shared" si="261"/>
        <v>70</v>
      </c>
      <c r="D289" s="13">
        <v>5</v>
      </c>
      <c r="E289" s="46">
        <f t="shared" si="262"/>
        <v>0.64869649498734461</v>
      </c>
      <c r="F289" s="46">
        <f t="shared" si="252"/>
        <v>0.83009627457657553</v>
      </c>
      <c r="G289" s="47">
        <f t="shared" si="253"/>
        <v>0.16990372542342447</v>
      </c>
      <c r="H289" s="42">
        <f t="shared" si="263"/>
        <v>2.967942597018054</v>
      </c>
      <c r="I289" s="43">
        <f t="shared" si="254"/>
        <v>8.2579252282035434</v>
      </c>
      <c r="J289" s="49">
        <f t="shared" si="255"/>
        <v>12.730029053671158</v>
      </c>
      <c r="L289" s="45">
        <f t="shared" si="264"/>
        <v>-0.68445822166109194</v>
      </c>
      <c r="M289" s="13">
        <f t="shared" si="265"/>
        <v>70</v>
      </c>
      <c r="N289" s="13">
        <v>5</v>
      </c>
      <c r="O289" s="46">
        <f t="shared" si="266"/>
        <v>0.79720503227436201</v>
      </c>
      <c r="P289" s="46">
        <f t="shared" si="256"/>
        <v>0.89310072073998692</v>
      </c>
      <c r="Q289" s="47">
        <f t="shared" si="257"/>
        <v>0.10689927926001308</v>
      </c>
      <c r="R289" s="42">
        <f t="shared" si="267"/>
        <v>3.7729735529403481</v>
      </c>
      <c r="S289" s="43">
        <f t="shared" si="258"/>
        <v>12.320076885860823</v>
      </c>
      <c r="T289" s="49">
        <f t="shared" si="259"/>
        <v>15.454088204527048</v>
      </c>
      <c r="AM289" s="2"/>
    </row>
    <row r="290" spans="2:39" s="4" customFormat="1" ht="15" customHeight="1" x14ac:dyDescent="0.45">
      <c r="B290" s="45">
        <f t="shared" si="260"/>
        <v>-7.7113576997057662E-2</v>
      </c>
      <c r="C290" s="13">
        <f t="shared" si="261"/>
        <v>75</v>
      </c>
      <c r="D290" s="13">
        <v>5</v>
      </c>
      <c r="E290" s="46">
        <f t="shared" si="262"/>
        <v>0.53848054381987698</v>
      </c>
      <c r="F290" s="46">
        <f t="shared" si="252"/>
        <v>0.75014003416688235</v>
      </c>
      <c r="G290" s="47">
        <f t="shared" si="253"/>
        <v>0.24985996583311765</v>
      </c>
      <c r="H290" s="42">
        <f t="shared" si="263"/>
        <v>2.3560408933978021</v>
      </c>
      <c r="I290" s="43">
        <f t="shared" si="254"/>
        <v>5.2899826311854889</v>
      </c>
      <c r="J290" s="49">
        <f t="shared" si="255"/>
        <v>9.8239067165906757</v>
      </c>
      <c r="L290" s="45">
        <f t="shared" si="264"/>
        <v>-0.45252065080139692</v>
      </c>
      <c r="M290" s="13">
        <f t="shared" si="265"/>
        <v>75</v>
      </c>
      <c r="N290" s="13">
        <v>5</v>
      </c>
      <c r="O290" s="46">
        <f t="shared" si="266"/>
        <v>0.71198438890177729</v>
      </c>
      <c r="P290" s="46">
        <f t="shared" si="256"/>
        <v>0.8300900509476935</v>
      </c>
      <c r="Q290" s="47">
        <f t="shared" si="257"/>
        <v>0.1699099490523065</v>
      </c>
      <c r="R290" s="42">
        <f t="shared" si="267"/>
        <v>3.2574888663980399</v>
      </c>
      <c r="S290" s="43">
        <f t="shared" si="258"/>
        <v>8.5471033329204751</v>
      </c>
      <c r="T290" s="49">
        <f t="shared" si="259"/>
        <v>12.004621823386076</v>
      </c>
      <c r="AM290" s="2"/>
    </row>
    <row r="291" spans="2:39" s="4" customFormat="1" ht="15" customHeight="1" x14ac:dyDescent="0.45">
      <c r="B291" s="45">
        <f t="shared" si="260"/>
        <v>0.19454618435493795</v>
      </c>
      <c r="C291" s="13">
        <f t="shared" si="261"/>
        <v>80</v>
      </c>
      <c r="D291" s="13">
        <v>5</v>
      </c>
      <c r="E291" s="46">
        <f t="shared" si="262"/>
        <v>0.4039358135392439</v>
      </c>
      <c r="F291" s="46">
        <f t="shared" si="252"/>
        <v>0.62040765785298646</v>
      </c>
      <c r="G291" s="47">
        <f t="shared" si="253"/>
        <v>0.37959234214701354</v>
      </c>
      <c r="H291" s="42">
        <f t="shared" si="263"/>
        <v>1.6363517138501673</v>
      </c>
      <c r="I291" s="43">
        <f t="shared" si="254"/>
        <v>2.9339417377876869</v>
      </c>
      <c r="J291" s="49">
        <f t="shared" si="255"/>
        <v>7.2633860119527212</v>
      </c>
      <c r="L291" s="45">
        <f t="shared" si="264"/>
        <v>-0.18407351058912128</v>
      </c>
      <c r="M291" s="13">
        <f t="shared" si="265"/>
        <v>80</v>
      </c>
      <c r="N291" s="13">
        <v>5</v>
      </c>
      <c r="O291" s="46">
        <f t="shared" si="266"/>
        <v>0.59101115765743872</v>
      </c>
      <c r="P291" s="46">
        <f t="shared" si="256"/>
        <v>0.71844302656421699</v>
      </c>
      <c r="Q291" s="47">
        <f t="shared" si="257"/>
        <v>0.28155697343578301</v>
      </c>
      <c r="R291" s="42">
        <f t="shared" si="267"/>
        <v>2.5390475062451765</v>
      </c>
      <c r="S291" s="43">
        <f t="shared" si="258"/>
        <v>5.2896144665224352</v>
      </c>
      <c r="T291" s="49">
        <f t="shared" si="259"/>
        <v>8.9501093134833773</v>
      </c>
      <c r="AM291" s="2"/>
    </row>
    <row r="292" spans="2:39" s="4" customFormat="1" ht="15" customHeight="1" x14ac:dyDescent="0.45">
      <c r="B292" s="45">
        <f t="shared" ref="B292:B294" si="268">(H22*$G$271)+(F22*$G$270)</f>
        <v>0.54769445075967071</v>
      </c>
      <c r="C292" s="13">
        <f t="shared" si="261"/>
        <v>85</v>
      </c>
      <c r="D292" s="13">
        <v>5</v>
      </c>
      <c r="E292" s="46">
        <f t="shared" ref="E292:E294" si="269">1/(EXP(2*B292)+1)</f>
        <v>0.25060487200082299</v>
      </c>
      <c r="F292" s="46">
        <f t="shared" ref="F292:F294" si="270">E293/E292</f>
        <v>0.43654855951151272</v>
      </c>
      <c r="G292" s="47">
        <f t="shared" ref="G292:G294" si="271">1-F292</f>
        <v>0.56345144048848728</v>
      </c>
      <c r="H292" s="42">
        <f t="shared" si="263"/>
        <v>0.90001516969837314</v>
      </c>
      <c r="I292" s="43">
        <f t="shared" si="254"/>
        <v>1.2975900239375193</v>
      </c>
      <c r="J292" s="49">
        <f t="shared" si="255"/>
        <v>5.1778323923936247</v>
      </c>
      <c r="K292" s="5"/>
      <c r="L292" s="45">
        <f t="shared" ref="L292:L294" si="272">(R22*$Q$271)+(P22*$Q$270)</f>
        <v>0.15194289618584222</v>
      </c>
      <c r="M292" s="13">
        <f t="shared" si="265"/>
        <v>85</v>
      </c>
      <c r="N292" s="13">
        <v>5</v>
      </c>
      <c r="O292" s="46">
        <f t="shared" ref="O292:O294" si="273">1/(EXP(2*L292)+1)</f>
        <v>0.42460784484063191</v>
      </c>
      <c r="P292" s="46">
        <f t="shared" ref="P292:P294" si="274">O293/O292</f>
        <v>0.56196396961131401</v>
      </c>
      <c r="Q292" s="47">
        <f t="shared" ref="Q292:Q294" si="275">1-P292</f>
        <v>0.43803603038868599</v>
      </c>
      <c r="R292" s="42">
        <f t="shared" si="267"/>
        <v>1.6580553871384458</v>
      </c>
      <c r="S292" s="43">
        <f t="shared" si="258"/>
        <v>2.7505669602772591</v>
      </c>
      <c r="T292" s="49">
        <f t="shared" si="259"/>
        <v>6.4778995341210184</v>
      </c>
      <c r="AM292" s="2"/>
    </row>
    <row r="293" spans="2:39" s="4" customFormat="1" ht="15" customHeight="1" x14ac:dyDescent="0.45">
      <c r="B293" s="45">
        <f t="shared" si="268"/>
        <v>1.0484361144660583</v>
      </c>
      <c r="C293" s="13">
        <f t="shared" si="261"/>
        <v>90</v>
      </c>
      <c r="D293" s="13">
        <v>5</v>
      </c>
      <c r="E293" s="46">
        <f t="shared" si="269"/>
        <v>0.1094011958785263</v>
      </c>
      <c r="F293" s="46">
        <f t="shared" si="270"/>
        <v>0.19535410995495164</v>
      </c>
      <c r="G293" s="47">
        <f t="shared" si="271"/>
        <v>0.80464589004504838</v>
      </c>
      <c r="H293" s="42">
        <f t="shared" si="263"/>
        <v>0.32693292281845787</v>
      </c>
      <c r="I293" s="43">
        <f>SUM(H293,I294)</f>
        <v>0.39757485423914618</v>
      </c>
      <c r="J293" s="49">
        <f t="shared" si="255"/>
        <v>3.6340997102133481</v>
      </c>
      <c r="K293" s="5"/>
      <c r="L293" s="45">
        <f t="shared" si="272"/>
        <v>0.58014578332283251</v>
      </c>
      <c r="M293" s="13">
        <f t="shared" si="265"/>
        <v>90</v>
      </c>
      <c r="N293" s="13">
        <v>5</v>
      </c>
      <c r="O293" s="46">
        <f t="shared" si="273"/>
        <v>0.23861431001474642</v>
      </c>
      <c r="P293" s="46">
        <f t="shared" si="274"/>
        <v>0.35160168073205272</v>
      </c>
      <c r="Q293" s="47">
        <f t="shared" si="275"/>
        <v>0.64839831926794722</v>
      </c>
      <c r="R293" s="42">
        <f t="shared" si="267"/>
        <v>0.80627875615662581</v>
      </c>
      <c r="S293" s="43">
        <f>SUM(R293,S294)</f>
        <v>1.0925115731388133</v>
      </c>
      <c r="T293" s="49">
        <f t="shared" si="259"/>
        <v>4.5785668641218367</v>
      </c>
      <c r="AM293" s="2"/>
    </row>
    <row r="294" spans="2:39" s="4" customFormat="1" ht="15" customHeight="1" x14ac:dyDescent="0.45">
      <c r="B294" s="45">
        <f t="shared" si="268"/>
        <v>1.912035607840374</v>
      </c>
      <c r="C294" s="13">
        <f t="shared" si="261"/>
        <v>95</v>
      </c>
      <c r="D294" s="13" t="s">
        <v>29</v>
      </c>
      <c r="E294" s="46">
        <f t="shared" si="269"/>
        <v>2.137197324885683E-2</v>
      </c>
      <c r="F294" s="46">
        <f t="shared" si="270"/>
        <v>0</v>
      </c>
      <c r="G294" s="47">
        <f t="shared" si="271"/>
        <v>1</v>
      </c>
      <c r="H294" s="48">
        <f t="shared" ref="H294" si="276">(3.269+1.701*E294)*E294</f>
        <v>7.0641931420688281E-2</v>
      </c>
      <c r="I294" s="43">
        <f>H294</f>
        <v>7.0641931420688281E-2</v>
      </c>
      <c r="J294" s="49">
        <f t="shared" si="255"/>
        <v>3.3053537264963055</v>
      </c>
      <c r="K294" s="5"/>
      <c r="L294" s="45">
        <f t="shared" si="272"/>
        <v>1.1952682219290378</v>
      </c>
      <c r="M294" s="13">
        <f t="shared" si="265"/>
        <v>95</v>
      </c>
      <c r="N294" s="13" t="s">
        <v>29</v>
      </c>
      <c r="O294" s="46">
        <f t="shared" si="273"/>
        <v>8.3897192447903918E-2</v>
      </c>
      <c r="P294" s="46">
        <f t="shared" si="274"/>
        <v>0</v>
      </c>
      <c r="Q294" s="47">
        <f t="shared" si="275"/>
        <v>1</v>
      </c>
      <c r="R294" s="48">
        <f t="shared" ref="R294" si="277">(3.269+1.701*O294)*O294</f>
        <v>0.28623281698218761</v>
      </c>
      <c r="S294" s="43">
        <f>R294</f>
        <v>0.28623281698218761</v>
      </c>
      <c r="T294" s="49">
        <f t="shared" si="259"/>
        <v>3.4117091243538846</v>
      </c>
      <c r="AM294" s="2"/>
    </row>
    <row r="295" spans="2:39" ht="19" thickBot="1" x14ac:dyDescent="0.5"/>
    <row r="296" spans="2:39" s="4" customFormat="1" ht="15" customHeight="1" x14ac:dyDescent="0.45">
      <c r="C296" s="5"/>
      <c r="D296" s="5"/>
      <c r="F296" s="22" t="s">
        <v>5</v>
      </c>
      <c r="G296" s="23">
        <f>G266</f>
        <v>2005</v>
      </c>
      <c r="H296" s="24"/>
      <c r="I296" s="5"/>
      <c r="J296" s="5"/>
      <c r="K296" s="5"/>
      <c r="P296" s="22" t="s">
        <v>5</v>
      </c>
      <c r="Q296" s="23">
        <f>Q266</f>
        <v>2000</v>
      </c>
      <c r="R296" s="24"/>
      <c r="AM296" s="2"/>
    </row>
    <row r="297" spans="2:39" s="4" customFormat="1" ht="15" customHeight="1" x14ac:dyDescent="0.45">
      <c r="C297" s="5"/>
      <c r="D297" s="5"/>
      <c r="F297" s="25" t="s">
        <v>6</v>
      </c>
      <c r="G297" s="26" t="s">
        <v>43</v>
      </c>
      <c r="H297" s="27">
        <v>2052.5</v>
      </c>
      <c r="I297" s="5"/>
      <c r="J297" s="55"/>
      <c r="K297" s="55"/>
      <c r="L297" s="55"/>
      <c r="M297" s="28"/>
      <c r="N297" s="28"/>
      <c r="P297" s="25" t="s">
        <v>6</v>
      </c>
      <c r="Q297" s="26" t="s">
        <v>42</v>
      </c>
      <c r="R297" s="27">
        <v>2047.5</v>
      </c>
      <c r="AM297" s="2"/>
    </row>
    <row r="298" spans="2:39" s="4" customFormat="1" ht="15" customHeight="1" x14ac:dyDescent="0.45">
      <c r="C298" s="5"/>
      <c r="D298" s="5"/>
      <c r="F298" s="25" t="s">
        <v>7</v>
      </c>
      <c r="G298" s="29">
        <f>G268</f>
        <v>2050</v>
      </c>
      <c r="H298" s="30"/>
      <c r="I298" s="5"/>
      <c r="J298" s="55"/>
      <c r="K298" s="55"/>
      <c r="L298" s="55"/>
      <c r="M298" s="28"/>
      <c r="N298" s="28"/>
      <c r="P298" s="25" t="s">
        <v>7</v>
      </c>
      <c r="Q298" s="29">
        <f>Q268</f>
        <v>2050</v>
      </c>
      <c r="R298" s="30"/>
      <c r="AM298" s="2"/>
    </row>
    <row r="299" spans="2:39" s="4" customFormat="1" ht="15" customHeight="1" x14ac:dyDescent="0.45">
      <c r="C299" s="5"/>
      <c r="D299" s="5"/>
      <c r="F299" s="25"/>
      <c r="G299" s="26"/>
      <c r="H299" s="30"/>
      <c r="I299" s="5"/>
      <c r="J299" s="55"/>
      <c r="K299" s="55"/>
      <c r="L299" s="55"/>
      <c r="M299" s="28"/>
      <c r="N299" s="28"/>
      <c r="P299" s="25"/>
      <c r="Q299" s="26"/>
      <c r="R299" s="30"/>
      <c r="AM299" s="2"/>
    </row>
    <row r="300" spans="2:39" s="4" customFormat="1" ht="15" customHeight="1" x14ac:dyDescent="0.45">
      <c r="C300" s="5"/>
      <c r="D300" s="5"/>
      <c r="F300" s="25" t="s">
        <v>8</v>
      </c>
      <c r="G300" s="31">
        <f>(G298-H297)/(G298-G296)</f>
        <v>-5.5555555555555552E-2</v>
      </c>
      <c r="H300" s="30"/>
      <c r="I300" s="5"/>
      <c r="J300" s="55"/>
      <c r="K300" s="55"/>
      <c r="L300" s="55"/>
      <c r="M300" s="28"/>
      <c r="N300" s="28"/>
      <c r="P300" s="25" t="s">
        <v>8</v>
      </c>
      <c r="Q300" s="31">
        <f>(Q298-R297)/(Q298-Q296)</f>
        <v>0.05</v>
      </c>
      <c r="R300" s="30"/>
      <c r="AM300" s="2"/>
    </row>
    <row r="301" spans="2:39" s="4" customFormat="1" ht="15" customHeight="1" thickBot="1" x14ac:dyDescent="0.5">
      <c r="C301" s="5"/>
      <c r="D301" s="5"/>
      <c r="F301" s="32" t="s">
        <v>9</v>
      </c>
      <c r="G301" s="33">
        <f>1-G300</f>
        <v>1.0555555555555556</v>
      </c>
      <c r="H301" s="34"/>
      <c r="I301" s="5"/>
      <c r="J301" s="5"/>
      <c r="K301" s="5"/>
      <c r="P301" s="32" t="s">
        <v>9</v>
      </c>
      <c r="Q301" s="33">
        <f>1-Q300</f>
        <v>0.95</v>
      </c>
      <c r="R301" s="34"/>
      <c r="AM301" s="2"/>
    </row>
    <row r="302" spans="2:39" s="4" customFormat="1" ht="15" customHeight="1" x14ac:dyDescent="0.45">
      <c r="B302" s="5"/>
      <c r="C302" s="5"/>
      <c r="D302" s="5"/>
      <c r="F302" s="5"/>
      <c r="G302" s="5"/>
      <c r="H302" s="5"/>
      <c r="I302" s="5"/>
      <c r="J302" s="5"/>
      <c r="K302" s="5"/>
      <c r="AM302" s="2"/>
    </row>
    <row r="303" spans="2:39" s="4" customFormat="1" ht="15" customHeight="1" x14ac:dyDescent="0.45">
      <c r="B303" s="56" t="s">
        <v>21</v>
      </c>
      <c r="C303" s="91" t="s">
        <v>2</v>
      </c>
      <c r="D303" s="92"/>
      <c r="E303" s="92"/>
      <c r="F303" s="92"/>
      <c r="G303" s="92"/>
      <c r="H303" s="92"/>
      <c r="I303" s="92"/>
      <c r="J303" s="93"/>
      <c r="K303" s="6"/>
      <c r="L303" s="35" t="s">
        <v>21</v>
      </c>
      <c r="M303" s="94" t="s">
        <v>3</v>
      </c>
      <c r="N303" s="95"/>
      <c r="O303" s="95"/>
      <c r="P303" s="95"/>
      <c r="Q303" s="95"/>
      <c r="R303" s="95"/>
      <c r="S303" s="95"/>
      <c r="T303" s="96"/>
      <c r="AM303" s="2"/>
    </row>
    <row r="304" spans="2:39" s="4" customFormat="1" ht="15" customHeight="1" x14ac:dyDescent="0.45">
      <c r="B304" s="57">
        <f>H297</f>
        <v>2052.5</v>
      </c>
      <c r="C304" s="58" t="s">
        <v>22</v>
      </c>
      <c r="D304" s="58" t="s">
        <v>23</v>
      </c>
      <c r="E304" s="58" t="s">
        <v>4</v>
      </c>
      <c r="F304" s="58" t="s">
        <v>24</v>
      </c>
      <c r="G304" s="58" t="s">
        <v>25</v>
      </c>
      <c r="H304" s="59" t="s">
        <v>26</v>
      </c>
      <c r="I304" s="59" t="s">
        <v>18</v>
      </c>
      <c r="J304" s="60" t="s">
        <v>19</v>
      </c>
      <c r="K304" s="5"/>
      <c r="L304" s="37">
        <f>H297</f>
        <v>2052.5</v>
      </c>
      <c r="M304" s="38" t="s">
        <v>22</v>
      </c>
      <c r="N304" s="38" t="s">
        <v>23</v>
      </c>
      <c r="O304" s="38" t="s">
        <v>4</v>
      </c>
      <c r="P304" s="38" t="s">
        <v>24</v>
      </c>
      <c r="Q304" s="38" t="s">
        <v>25</v>
      </c>
      <c r="R304" s="39" t="s">
        <v>26</v>
      </c>
      <c r="S304" s="39" t="s">
        <v>18</v>
      </c>
      <c r="T304" s="40" t="s">
        <v>19</v>
      </c>
      <c r="AM304" s="2"/>
    </row>
    <row r="305" spans="2:39" s="4" customFormat="1" ht="15" customHeight="1" x14ac:dyDescent="0.45">
      <c r="B305" s="13" t="s">
        <v>20</v>
      </c>
      <c r="C305" s="13">
        <f>C5</f>
        <v>0</v>
      </c>
      <c r="D305" s="13">
        <v>5</v>
      </c>
      <c r="E305" s="16">
        <v>1</v>
      </c>
      <c r="F305" s="16">
        <f t="shared" ref="F305:F321" si="278">E306/E305</f>
        <v>0.98119904873031139</v>
      </c>
      <c r="G305" s="41">
        <f t="shared" ref="G305:G321" si="279">1-F305</f>
        <v>1.8800951269688615E-2</v>
      </c>
      <c r="H305" s="42">
        <f>2.5*(E305-E306)+E306*5</f>
        <v>4.9529976218257783</v>
      </c>
      <c r="I305" s="43">
        <f t="shared" ref="I305:I322" si="280">SUM(H305,I306)</f>
        <v>71.775879138184962</v>
      </c>
      <c r="J305" s="44">
        <f t="shared" ref="J305:J324" si="281">I305/E305</f>
        <v>71.775879138184962</v>
      </c>
      <c r="L305" s="13" t="s">
        <v>20</v>
      </c>
      <c r="M305" s="13">
        <f>C5</f>
        <v>0</v>
      </c>
      <c r="N305" s="13">
        <f t="shared" ref="N305:N320" si="282">D305</f>
        <v>5</v>
      </c>
      <c r="O305" s="16">
        <v>1</v>
      </c>
      <c r="P305" s="16">
        <f t="shared" ref="P305:P321" si="283">O306/O305</f>
        <v>0.98420820163625611</v>
      </c>
      <c r="Q305" s="41">
        <f t="shared" ref="Q305:Q321" si="284">1-P305</f>
        <v>1.5791798363743892E-2</v>
      </c>
      <c r="R305" s="42">
        <f>2.5*(O305-O306)+O306*5</f>
        <v>4.9605205040906402</v>
      </c>
      <c r="S305" s="43">
        <f t="shared" ref="S305:S322" si="285">SUM(R305,S306)</f>
        <v>78.724175521861582</v>
      </c>
      <c r="T305" s="44">
        <f t="shared" ref="T305:T324" si="286">S305/O305</f>
        <v>78.724175521861582</v>
      </c>
      <c r="AM305" s="2"/>
    </row>
    <row r="306" spans="2:39" s="4" customFormat="1" ht="15" customHeight="1" x14ac:dyDescent="0.45">
      <c r="B306" s="45">
        <f t="shared" ref="B306:B321" si="287">(H6*$G$301)+(F6*$G$300)</f>
        <v>-1.977433937440165</v>
      </c>
      <c r="C306" s="13">
        <f t="shared" ref="C306:C324" si="288">C6</f>
        <v>5</v>
      </c>
      <c r="D306" s="13">
        <v>5</v>
      </c>
      <c r="E306" s="46">
        <f t="shared" ref="E306:E321" si="289">1/(EXP(2*B306)+1)</f>
        <v>0.98119904873031139</v>
      </c>
      <c r="F306" s="46">
        <f t="shared" si="278"/>
        <v>0.99850991347669116</v>
      </c>
      <c r="G306" s="47">
        <f t="shared" si="279"/>
        <v>1.4900865233088423E-3</v>
      </c>
      <c r="H306" s="42">
        <f t="shared" ref="H306:H323" si="290">2.5*(E306-E307)+E307*5</f>
        <v>4.9023400649535658</v>
      </c>
      <c r="I306" s="43">
        <f t="shared" si="280"/>
        <v>66.822881516359189</v>
      </c>
      <c r="J306" s="49">
        <f t="shared" si="281"/>
        <v>68.103288117563054</v>
      </c>
      <c r="L306" s="45">
        <f>(R6*$Q$301)+(P6*$Q$300)</f>
        <v>-2.0661733736716394</v>
      </c>
      <c r="M306" s="13">
        <f t="shared" ref="M306:M324" si="291">C6</f>
        <v>5</v>
      </c>
      <c r="N306" s="19">
        <f t="shared" si="282"/>
        <v>5</v>
      </c>
      <c r="O306" s="46">
        <f t="shared" ref="O306:O321" si="292">1/(EXP(2*L306)+1)</f>
        <v>0.98420820163625611</v>
      </c>
      <c r="P306" s="46">
        <f t="shared" si="283"/>
        <v>0.99880020121553836</v>
      </c>
      <c r="Q306" s="47">
        <f t="shared" si="284"/>
        <v>1.1997987844616365E-3</v>
      </c>
      <c r="R306" s="42">
        <f>2.5*(O306-O307)+O307*5</f>
        <v>4.9180888786713295</v>
      </c>
      <c r="S306" s="43">
        <f t="shared" si="285"/>
        <v>73.763655017770944</v>
      </c>
      <c r="T306" s="49">
        <f t="shared" si="286"/>
        <v>74.947206185782761</v>
      </c>
      <c r="AM306" s="2"/>
    </row>
    <row r="307" spans="2:39" s="4" customFormat="1" ht="15" customHeight="1" x14ac:dyDescent="0.45">
      <c r="B307" s="45">
        <f t="shared" si="287"/>
        <v>-1.9392432297588893</v>
      </c>
      <c r="C307" s="13">
        <f t="shared" si="288"/>
        <v>10</v>
      </c>
      <c r="D307" s="13">
        <v>5</v>
      </c>
      <c r="E307" s="46">
        <f t="shared" si="289"/>
        <v>0.97973697725111486</v>
      </c>
      <c r="F307" s="46">
        <f t="shared" si="278"/>
        <v>0.99801553205070603</v>
      </c>
      <c r="G307" s="47">
        <f t="shared" si="279"/>
        <v>1.9844679492939665E-3</v>
      </c>
      <c r="H307" s="42">
        <f t="shared" si="290"/>
        <v>4.8938242446803422</v>
      </c>
      <c r="I307" s="43">
        <f t="shared" si="280"/>
        <v>61.920541451405626</v>
      </c>
      <c r="J307" s="49">
        <f t="shared" si="281"/>
        <v>63.201188573221387</v>
      </c>
      <c r="L307" s="45">
        <f t="shared" ref="L307:L324" si="293">(R7*$Q$301)+(P7*$Q$300)</f>
        <v>-2.0295168538589041</v>
      </c>
      <c r="M307" s="13">
        <f t="shared" si="291"/>
        <v>10</v>
      </c>
      <c r="N307" s="19">
        <f t="shared" si="282"/>
        <v>5</v>
      </c>
      <c r="O307" s="46">
        <f t="shared" si="292"/>
        <v>0.9830273498322758</v>
      </c>
      <c r="P307" s="46">
        <f t="shared" si="283"/>
        <v>0.99873605096055362</v>
      </c>
      <c r="Q307" s="47">
        <f t="shared" si="284"/>
        <v>1.263949039446377E-3</v>
      </c>
      <c r="R307" s="42">
        <f t="shared" ref="R307:R323" si="294">2.5*(O307-O308)+O308*5</f>
        <v>4.9120305079749542</v>
      </c>
      <c r="S307" s="43">
        <f t="shared" si="285"/>
        <v>68.845566139099617</v>
      </c>
      <c r="T307" s="49">
        <f t="shared" si="286"/>
        <v>70.034232669972056</v>
      </c>
      <c r="AM307" s="2"/>
    </row>
    <row r="308" spans="2:39" s="4" customFormat="1" ht="15" customHeight="1" x14ac:dyDescent="0.45">
      <c r="B308" s="45">
        <f t="shared" si="287"/>
        <v>-1.892438785190929</v>
      </c>
      <c r="C308" s="13">
        <f t="shared" si="288"/>
        <v>15</v>
      </c>
      <c r="D308" s="13">
        <v>5</v>
      </c>
      <c r="E308" s="46">
        <f t="shared" si="289"/>
        <v>0.97779272062102185</v>
      </c>
      <c r="F308" s="46">
        <f t="shared" si="278"/>
        <v>0.9905296744448232</v>
      </c>
      <c r="G308" s="47">
        <f t="shared" si="279"/>
        <v>9.4703255551767951E-3</v>
      </c>
      <c r="H308" s="42">
        <f t="shared" si="290"/>
        <v>4.8658135646307015</v>
      </c>
      <c r="I308" s="43">
        <f t="shared" si="280"/>
        <v>57.026717206725287</v>
      </c>
      <c r="J308" s="49">
        <f t="shared" si="281"/>
        <v>58.321887659898017</v>
      </c>
      <c r="L308" s="45">
        <f t="shared" si="293"/>
        <v>-1.9935593565108456</v>
      </c>
      <c r="M308" s="13">
        <f t="shared" si="291"/>
        <v>15</v>
      </c>
      <c r="N308" s="19">
        <f t="shared" si="282"/>
        <v>5</v>
      </c>
      <c r="O308" s="46">
        <f t="shared" si="292"/>
        <v>0.98178485335770582</v>
      </c>
      <c r="P308" s="46">
        <f t="shared" si="283"/>
        <v>0.99761649676320774</v>
      </c>
      <c r="Q308" s="47">
        <f t="shared" si="284"/>
        <v>2.3835032367922615E-3</v>
      </c>
      <c r="R308" s="42">
        <f t="shared" si="294"/>
        <v>4.9030740483489996</v>
      </c>
      <c r="S308" s="43">
        <f t="shared" si="285"/>
        <v>63.93353563112467</v>
      </c>
      <c r="T308" s="49">
        <f t="shared" si="286"/>
        <v>65.119700525498914</v>
      </c>
      <c r="AM308" s="2"/>
    </row>
    <row r="309" spans="2:39" s="4" customFormat="1" ht="15" customHeight="1" x14ac:dyDescent="0.45">
      <c r="B309" s="45">
        <f t="shared" si="287"/>
        <v>-1.7134167530375182</v>
      </c>
      <c r="C309" s="13">
        <f t="shared" si="288"/>
        <v>20</v>
      </c>
      <c r="D309" s="13">
        <v>5</v>
      </c>
      <c r="E309" s="46">
        <f t="shared" si="289"/>
        <v>0.96853270523125878</v>
      </c>
      <c r="F309" s="46">
        <f t="shared" si="278"/>
        <v>0.98723777770604948</v>
      </c>
      <c r="G309" s="47">
        <f t="shared" si="279"/>
        <v>1.276222229395052E-2</v>
      </c>
      <c r="H309" s="42">
        <f t="shared" si="290"/>
        <v>4.8117619519484878</v>
      </c>
      <c r="I309" s="43">
        <f t="shared" si="280"/>
        <v>52.160903642094588</v>
      </c>
      <c r="J309" s="49">
        <f t="shared" si="281"/>
        <v>53.855593476980225</v>
      </c>
      <c r="L309" s="45">
        <f t="shared" si="293"/>
        <v>-1.9319351202619439</v>
      </c>
      <c r="M309" s="13">
        <f t="shared" si="291"/>
        <v>20</v>
      </c>
      <c r="N309" s="19">
        <f t="shared" si="282"/>
        <v>5</v>
      </c>
      <c r="O309" s="46">
        <f t="shared" si="292"/>
        <v>0.97944476598189412</v>
      </c>
      <c r="P309" s="46">
        <f t="shared" si="283"/>
        <v>0.99714337676178322</v>
      </c>
      <c r="Q309" s="47">
        <f t="shared" si="284"/>
        <v>2.8566232382167822E-3</v>
      </c>
      <c r="R309" s="42">
        <f t="shared" si="294"/>
        <v>4.8902290682118368</v>
      </c>
      <c r="S309" s="43">
        <f t="shared" si="285"/>
        <v>59.030461582775672</v>
      </c>
      <c r="T309" s="49">
        <f t="shared" si="286"/>
        <v>60.269311382349969</v>
      </c>
      <c r="AM309" s="2"/>
    </row>
    <row r="310" spans="2:39" s="4" customFormat="1" ht="15" customHeight="1" x14ac:dyDescent="0.45">
      <c r="B310" s="45">
        <f t="shared" si="287"/>
        <v>-1.5413333666985587</v>
      </c>
      <c r="C310" s="13">
        <f t="shared" si="288"/>
        <v>25</v>
      </c>
      <c r="D310" s="13">
        <v>5</v>
      </c>
      <c r="E310" s="46">
        <f t="shared" si="289"/>
        <v>0.95617207554813621</v>
      </c>
      <c r="F310" s="46">
        <f t="shared" si="278"/>
        <v>0.98810219744027949</v>
      </c>
      <c r="G310" s="47">
        <f t="shared" si="279"/>
        <v>1.1897802559720505E-2</v>
      </c>
      <c r="H310" s="42">
        <f t="shared" si="290"/>
        <v>4.7524195113207064</v>
      </c>
      <c r="I310" s="43">
        <f t="shared" si="280"/>
        <v>47.349141690146098</v>
      </c>
      <c r="J310" s="49">
        <f t="shared" si="281"/>
        <v>49.519477613904044</v>
      </c>
      <c r="L310" s="45">
        <f t="shared" si="293"/>
        <v>-1.8666968699739517</v>
      </c>
      <c r="M310" s="13">
        <f t="shared" si="291"/>
        <v>25</v>
      </c>
      <c r="N310" s="19">
        <f t="shared" si="282"/>
        <v>5</v>
      </c>
      <c r="O310" s="46">
        <f t="shared" si="292"/>
        <v>0.9766468613028404</v>
      </c>
      <c r="P310" s="46">
        <f t="shared" si="283"/>
        <v>0.99665498000619535</v>
      </c>
      <c r="Q310" s="47">
        <f t="shared" si="284"/>
        <v>3.3450199938046543E-3</v>
      </c>
      <c r="R310" s="42">
        <f t="shared" si="294"/>
        <v>4.875067048319341</v>
      </c>
      <c r="S310" s="43">
        <f t="shared" si="285"/>
        <v>54.140232514563834</v>
      </c>
      <c r="T310" s="49">
        <f t="shared" si="286"/>
        <v>55.434809304912037</v>
      </c>
      <c r="AM310" s="2"/>
    </row>
    <row r="311" spans="2:39" s="4" customFormat="1" ht="15" customHeight="1" x14ac:dyDescent="0.45">
      <c r="B311" s="45">
        <f t="shared" si="287"/>
        <v>-1.419964210240265</v>
      </c>
      <c r="C311" s="13">
        <f t="shared" si="288"/>
        <v>30</v>
      </c>
      <c r="D311" s="13">
        <v>5</v>
      </c>
      <c r="E311" s="46">
        <f t="shared" si="289"/>
        <v>0.9447957289801463</v>
      </c>
      <c r="F311" s="46">
        <f t="shared" si="278"/>
        <v>0.98754151343823593</v>
      </c>
      <c r="G311" s="47">
        <f t="shared" si="279"/>
        <v>1.2458486561764071E-2</v>
      </c>
      <c r="H311" s="42">
        <f t="shared" si="290"/>
        <v>4.694551832667953</v>
      </c>
      <c r="I311" s="43">
        <f t="shared" si="280"/>
        <v>42.596722178825395</v>
      </c>
      <c r="J311" s="49">
        <f t="shared" si="281"/>
        <v>45.085642189350445</v>
      </c>
      <c r="L311" s="45">
        <f t="shared" si="293"/>
        <v>-1.7995550588678737</v>
      </c>
      <c r="M311" s="13">
        <f t="shared" si="291"/>
        <v>30</v>
      </c>
      <c r="N311" s="19">
        <f t="shared" si="282"/>
        <v>5</v>
      </c>
      <c r="O311" s="46">
        <f t="shared" si="292"/>
        <v>0.97337995802489585</v>
      </c>
      <c r="P311" s="46">
        <f t="shared" si="283"/>
        <v>0.99552996789962156</v>
      </c>
      <c r="Q311" s="47">
        <f t="shared" si="284"/>
        <v>4.4700321003784405E-3</v>
      </c>
      <c r="R311" s="42">
        <f t="shared" si="294"/>
        <v>4.8560221909788881</v>
      </c>
      <c r="S311" s="43">
        <f t="shared" si="285"/>
        <v>49.26516546624449</v>
      </c>
      <c r="T311" s="49">
        <f t="shared" si="286"/>
        <v>50.612471584281835</v>
      </c>
      <c r="AM311" s="2"/>
    </row>
    <row r="312" spans="2:39" s="4" customFormat="1" ht="15" customHeight="1" x14ac:dyDescent="0.45">
      <c r="B312" s="45">
        <f t="shared" si="287"/>
        <v>-1.3170563228727112</v>
      </c>
      <c r="C312" s="13">
        <f t="shared" si="288"/>
        <v>35</v>
      </c>
      <c r="D312" s="13">
        <v>5</v>
      </c>
      <c r="E312" s="46">
        <f t="shared" si="289"/>
        <v>0.93302500408703504</v>
      </c>
      <c r="F312" s="46">
        <f t="shared" si="278"/>
        <v>0.98549700491086811</v>
      </c>
      <c r="G312" s="47">
        <f t="shared" si="279"/>
        <v>1.4502995089131887E-2</v>
      </c>
      <c r="H312" s="42">
        <f t="shared" si="290"/>
        <v>4.6312958778043969</v>
      </c>
      <c r="I312" s="43">
        <f t="shared" si="280"/>
        <v>37.90217034615744</v>
      </c>
      <c r="J312" s="49">
        <f t="shared" si="281"/>
        <v>40.622888111390665</v>
      </c>
      <c r="L312" s="45">
        <f t="shared" si="293"/>
        <v>-1.7216202681946018</v>
      </c>
      <c r="M312" s="13">
        <f t="shared" si="291"/>
        <v>35</v>
      </c>
      <c r="N312" s="19">
        <f t="shared" si="282"/>
        <v>5</v>
      </c>
      <c r="O312" s="46">
        <f t="shared" si="292"/>
        <v>0.9690289183666595</v>
      </c>
      <c r="P312" s="46">
        <f t="shared" si="283"/>
        <v>0.99383658596086466</v>
      </c>
      <c r="Q312" s="47">
        <f t="shared" si="284"/>
        <v>6.1634140391353398E-3</v>
      </c>
      <c r="R312" s="42">
        <f t="shared" si="294"/>
        <v>4.8302132757338239</v>
      </c>
      <c r="S312" s="43">
        <f t="shared" si="285"/>
        <v>44.409143275265599</v>
      </c>
      <c r="T312" s="49">
        <f t="shared" si="286"/>
        <v>45.828501537517731</v>
      </c>
      <c r="AM312" s="2"/>
    </row>
    <row r="313" spans="2:39" s="4" customFormat="1" ht="15" customHeight="1" x14ac:dyDescent="0.45">
      <c r="B313" s="45">
        <f t="shared" si="287"/>
        <v>-1.2177414910304822</v>
      </c>
      <c r="C313" s="13">
        <f t="shared" si="288"/>
        <v>40</v>
      </c>
      <c r="D313" s="13">
        <v>5</v>
      </c>
      <c r="E313" s="46">
        <f t="shared" si="289"/>
        <v>0.91949334703472352</v>
      </c>
      <c r="F313" s="46">
        <f t="shared" si="278"/>
        <v>0.98118580420295431</v>
      </c>
      <c r="G313" s="47">
        <f t="shared" si="279"/>
        <v>1.8814195797045685E-2</v>
      </c>
      <c r="H313" s="42">
        <f t="shared" si="290"/>
        <v>4.5542179155106366</v>
      </c>
      <c r="I313" s="43">
        <f t="shared" si="280"/>
        <v>33.270874468353043</v>
      </c>
      <c r="J313" s="49">
        <f t="shared" si="281"/>
        <v>36.183920825146124</v>
      </c>
      <c r="L313" s="45">
        <f t="shared" si="293"/>
        <v>-1.6303596623985701</v>
      </c>
      <c r="M313" s="13">
        <f t="shared" si="291"/>
        <v>40</v>
      </c>
      <c r="N313" s="19">
        <f t="shared" si="282"/>
        <v>5</v>
      </c>
      <c r="O313" s="46">
        <f t="shared" si="292"/>
        <v>0.96305639192687031</v>
      </c>
      <c r="P313" s="46">
        <f t="shared" si="283"/>
        <v>0.99100715317766075</v>
      </c>
      <c r="Q313" s="47">
        <f t="shared" si="284"/>
        <v>8.992846822339251E-3</v>
      </c>
      <c r="R313" s="42">
        <f t="shared" si="294"/>
        <v>4.7936304130996694</v>
      </c>
      <c r="S313" s="43">
        <f t="shared" si="285"/>
        <v>39.578929999531773</v>
      </c>
      <c r="T313" s="49">
        <f t="shared" si="286"/>
        <v>41.097209188698471</v>
      </c>
      <c r="AM313" s="2"/>
    </row>
    <row r="314" spans="2:39" s="4" customFormat="1" ht="15" customHeight="1" x14ac:dyDescent="0.45">
      <c r="B314" s="45">
        <f t="shared" si="287"/>
        <v>-1.1109208001942774</v>
      </c>
      <c r="C314" s="13">
        <f t="shared" si="288"/>
        <v>45</v>
      </c>
      <c r="D314" s="13">
        <v>5</v>
      </c>
      <c r="E314" s="46">
        <f t="shared" si="289"/>
        <v>0.90219381916953134</v>
      </c>
      <c r="F314" s="46">
        <f t="shared" si="278"/>
        <v>0.97429348420201578</v>
      </c>
      <c r="G314" s="47">
        <f t="shared" si="279"/>
        <v>2.570651579798422E-2</v>
      </c>
      <c r="H314" s="42">
        <f t="shared" si="290"/>
        <v>4.4529884466843432</v>
      </c>
      <c r="I314" s="43">
        <f t="shared" si="280"/>
        <v>28.716656552842409</v>
      </c>
      <c r="J314" s="49">
        <f t="shared" si="281"/>
        <v>31.82980856516626</v>
      </c>
      <c r="L314" s="45">
        <f t="shared" si="293"/>
        <v>-1.5205390197059818</v>
      </c>
      <c r="M314" s="13">
        <f t="shared" si="291"/>
        <v>45</v>
      </c>
      <c r="N314" s="19">
        <f t="shared" si="282"/>
        <v>5</v>
      </c>
      <c r="O314" s="46">
        <f t="shared" si="292"/>
        <v>0.9543957733129973</v>
      </c>
      <c r="P314" s="46">
        <f t="shared" si="283"/>
        <v>0.9867592678196071</v>
      </c>
      <c r="Q314" s="47">
        <f t="shared" si="284"/>
        <v>1.32407321803929E-2</v>
      </c>
      <c r="R314" s="42">
        <f t="shared" si="294"/>
        <v>4.7403866194936457</v>
      </c>
      <c r="S314" s="43">
        <f t="shared" si="285"/>
        <v>34.785299586432103</v>
      </c>
      <c r="T314" s="49">
        <f t="shared" si="286"/>
        <v>36.447457710004073</v>
      </c>
      <c r="AM314" s="2"/>
    </row>
    <row r="315" spans="2:39" s="4" customFormat="1" ht="15" customHeight="1" x14ac:dyDescent="0.45">
      <c r="B315" s="45">
        <f t="shared" si="287"/>
        <v>-0.99150450740720786</v>
      </c>
      <c r="C315" s="13">
        <f t="shared" si="288"/>
        <v>50</v>
      </c>
      <c r="D315" s="13">
        <v>5</v>
      </c>
      <c r="E315" s="46">
        <f t="shared" si="289"/>
        <v>0.87900155950420611</v>
      </c>
      <c r="F315" s="46">
        <f t="shared" si="278"/>
        <v>0.96357922571447852</v>
      </c>
      <c r="G315" s="47">
        <f t="shared" si="279"/>
        <v>3.6420774285521484E-2</v>
      </c>
      <c r="H315" s="42">
        <f t="shared" si="290"/>
        <v>4.3149730040327201</v>
      </c>
      <c r="I315" s="43">
        <f t="shared" si="280"/>
        <v>24.263668106158065</v>
      </c>
      <c r="J315" s="49">
        <f t="shared" si="281"/>
        <v>27.603669008100276</v>
      </c>
      <c r="L315" s="45">
        <f t="shared" si="293"/>
        <v>-1.3915787703752791</v>
      </c>
      <c r="M315" s="13">
        <f t="shared" si="291"/>
        <v>50</v>
      </c>
      <c r="N315" s="19">
        <f t="shared" si="282"/>
        <v>5</v>
      </c>
      <c r="O315" s="46">
        <f t="shared" si="292"/>
        <v>0.94175887448446094</v>
      </c>
      <c r="P315" s="46">
        <f t="shared" si="283"/>
        <v>0.98039078878725405</v>
      </c>
      <c r="Q315" s="47">
        <f t="shared" si="284"/>
        <v>1.9609211212745947E-2</v>
      </c>
      <c r="R315" s="42">
        <f t="shared" si="294"/>
        <v>4.6626265007191954</v>
      </c>
      <c r="S315" s="43">
        <f t="shared" si="285"/>
        <v>30.044912966938455</v>
      </c>
      <c r="T315" s="49">
        <f t="shared" si="286"/>
        <v>31.902978332310049</v>
      </c>
      <c r="AM315" s="2"/>
    </row>
    <row r="316" spans="2:39" s="4" customFormat="1" ht="15" customHeight="1" x14ac:dyDescent="0.45">
      <c r="B316" s="45">
        <f t="shared" si="287"/>
        <v>-0.85558370784726956</v>
      </c>
      <c r="C316" s="13">
        <f t="shared" si="288"/>
        <v>55</v>
      </c>
      <c r="D316" s="13">
        <v>5</v>
      </c>
      <c r="E316" s="46">
        <f t="shared" si="289"/>
        <v>0.846987642108882</v>
      </c>
      <c r="F316" s="46">
        <f t="shared" si="278"/>
        <v>0.946782859827762</v>
      </c>
      <c r="G316" s="47">
        <f t="shared" si="279"/>
        <v>5.3217140172237998E-2</v>
      </c>
      <c r="H316" s="42">
        <f t="shared" si="290"/>
        <v>4.1222525603587554</v>
      </c>
      <c r="I316" s="43">
        <f t="shared" si="280"/>
        <v>19.948695102125345</v>
      </c>
      <c r="J316" s="49">
        <f t="shared" si="281"/>
        <v>23.552522032618864</v>
      </c>
      <c r="L316" s="45">
        <f t="shared" si="293"/>
        <v>-1.2439678336167246</v>
      </c>
      <c r="M316" s="13">
        <f t="shared" si="291"/>
        <v>55</v>
      </c>
      <c r="N316" s="19">
        <f t="shared" si="282"/>
        <v>5</v>
      </c>
      <c r="O316" s="46">
        <f t="shared" si="292"/>
        <v>0.92329172580321728</v>
      </c>
      <c r="P316" s="46">
        <f t="shared" si="283"/>
        <v>0.97040755091672126</v>
      </c>
      <c r="Q316" s="47">
        <f t="shared" si="284"/>
        <v>2.9592449083278738E-2</v>
      </c>
      <c r="R316" s="42">
        <f t="shared" si="294"/>
        <v>4.5481524705539762</v>
      </c>
      <c r="S316" s="43">
        <f t="shared" si="285"/>
        <v>25.382286466219259</v>
      </c>
      <c r="T316" s="49">
        <f t="shared" si="286"/>
        <v>27.491079749618624</v>
      </c>
      <c r="AM316" s="2"/>
    </row>
    <row r="317" spans="2:39" s="4" customFormat="1" ht="15" customHeight="1" x14ac:dyDescent="0.45">
      <c r="B317" s="45">
        <f t="shared" si="287"/>
        <v>-0.69914810003838312</v>
      </c>
      <c r="C317" s="13">
        <f t="shared" si="288"/>
        <v>60</v>
      </c>
      <c r="D317" s="13">
        <v>5</v>
      </c>
      <c r="E317" s="46">
        <f t="shared" si="289"/>
        <v>0.80191338203462026</v>
      </c>
      <c r="F317" s="46">
        <f t="shared" si="278"/>
        <v>0.92354778424121697</v>
      </c>
      <c r="G317" s="47">
        <f t="shared" si="279"/>
        <v>7.6452215758783026E-2</v>
      </c>
      <c r="H317" s="42">
        <f t="shared" si="290"/>
        <v>3.8562967729151856</v>
      </c>
      <c r="I317" s="43">
        <f t="shared" si="280"/>
        <v>15.826442541766589</v>
      </c>
      <c r="J317" s="49">
        <f t="shared" si="281"/>
        <v>19.73585040021608</v>
      </c>
      <c r="L317" s="45">
        <f t="shared" si="293"/>
        <v>-1.076609848953185</v>
      </c>
      <c r="M317" s="13">
        <f t="shared" si="291"/>
        <v>60</v>
      </c>
      <c r="N317" s="19">
        <f t="shared" si="282"/>
        <v>5</v>
      </c>
      <c r="O317" s="46">
        <f t="shared" si="292"/>
        <v>0.89596926241837305</v>
      </c>
      <c r="P317" s="46">
        <f t="shared" si="283"/>
        <v>0.95564023290646072</v>
      </c>
      <c r="Q317" s="47">
        <f t="shared" si="284"/>
        <v>4.4359767093539282E-2</v>
      </c>
      <c r="R317" s="42">
        <f t="shared" si="294"/>
        <v>4.3804838425822421</v>
      </c>
      <c r="S317" s="43">
        <f t="shared" si="285"/>
        <v>20.834133995665283</v>
      </c>
      <c r="T317" s="49">
        <f t="shared" si="286"/>
        <v>23.253179399737913</v>
      </c>
      <c r="AM317" s="2"/>
    </row>
    <row r="318" spans="2:39" s="4" customFormat="1" ht="15" customHeight="1" x14ac:dyDescent="0.45">
      <c r="B318" s="45">
        <f t="shared" si="287"/>
        <v>-0.52455856306751647</v>
      </c>
      <c r="C318" s="13">
        <f t="shared" si="288"/>
        <v>65</v>
      </c>
      <c r="D318" s="13">
        <v>5</v>
      </c>
      <c r="E318" s="46">
        <f t="shared" si="289"/>
        <v>0.74060532713145411</v>
      </c>
      <c r="F318" s="46">
        <f t="shared" si="278"/>
        <v>0.88684108846255028</v>
      </c>
      <c r="G318" s="47">
        <f t="shared" si="279"/>
        <v>0.11315891153744972</v>
      </c>
      <c r="H318" s="42">
        <f t="shared" si="290"/>
        <v>3.49351140391469</v>
      </c>
      <c r="I318" s="43">
        <f t="shared" si="280"/>
        <v>11.970145768851403</v>
      </c>
      <c r="J318" s="49">
        <f t="shared" si="281"/>
        <v>16.162651455957938</v>
      </c>
      <c r="L318" s="45">
        <f t="shared" si="293"/>
        <v>-0.89213886100490081</v>
      </c>
      <c r="M318" s="13">
        <f t="shared" si="291"/>
        <v>65</v>
      </c>
      <c r="N318" s="19">
        <f t="shared" si="282"/>
        <v>5</v>
      </c>
      <c r="O318" s="46">
        <f t="shared" si="292"/>
        <v>0.85622427461452388</v>
      </c>
      <c r="P318" s="46">
        <f t="shared" si="283"/>
        <v>0.93107034676547495</v>
      </c>
      <c r="Q318" s="47">
        <f t="shared" si="284"/>
        <v>6.8929653234525046E-2</v>
      </c>
      <c r="R318" s="42">
        <f t="shared" si="294"/>
        <v>4.1335732672222143</v>
      </c>
      <c r="S318" s="43">
        <f t="shared" si="285"/>
        <v>16.453650153083039</v>
      </c>
      <c r="T318" s="49">
        <f t="shared" si="286"/>
        <v>19.216519130446926</v>
      </c>
      <c r="AM318" s="2"/>
    </row>
    <row r="319" spans="2:39" s="4" customFormat="1" ht="15" customHeight="1" x14ac:dyDescent="0.45">
      <c r="B319" s="45">
        <f t="shared" si="287"/>
        <v>-0.32453139712902523</v>
      </c>
      <c r="C319" s="13">
        <f t="shared" si="288"/>
        <v>70</v>
      </c>
      <c r="D319" s="13">
        <v>5</v>
      </c>
      <c r="E319" s="46">
        <f t="shared" si="289"/>
        <v>0.6567992344344219</v>
      </c>
      <c r="F319" s="46">
        <f t="shared" si="278"/>
        <v>0.83336444329521375</v>
      </c>
      <c r="G319" s="47">
        <f t="shared" si="279"/>
        <v>0.16663555670478625</v>
      </c>
      <c r="H319" s="42">
        <f t="shared" si="290"/>
        <v>3.0103809069889662</v>
      </c>
      <c r="I319" s="43">
        <f t="shared" si="280"/>
        <v>8.4766343649367126</v>
      </c>
      <c r="J319" s="49">
        <f t="shared" si="281"/>
        <v>12.905974794925042</v>
      </c>
      <c r="L319" s="45">
        <f t="shared" si="293"/>
        <v>-0.68445822166109194</v>
      </c>
      <c r="M319" s="13">
        <f t="shared" si="291"/>
        <v>70</v>
      </c>
      <c r="N319" s="19">
        <f t="shared" si="282"/>
        <v>5</v>
      </c>
      <c r="O319" s="46">
        <f t="shared" si="292"/>
        <v>0.79720503227436201</v>
      </c>
      <c r="P319" s="46">
        <f t="shared" si="283"/>
        <v>0.89310072073998692</v>
      </c>
      <c r="Q319" s="47">
        <f t="shared" si="284"/>
        <v>0.10689927926001308</v>
      </c>
      <c r="R319" s="42">
        <f t="shared" si="294"/>
        <v>3.7729735529403481</v>
      </c>
      <c r="S319" s="43">
        <f>SUM(R319,S320)</f>
        <v>12.320076885860823</v>
      </c>
      <c r="T319" s="49">
        <f t="shared" si="286"/>
        <v>15.454088204527048</v>
      </c>
      <c r="AM319" s="2"/>
    </row>
    <row r="320" spans="2:39" s="4" customFormat="1" ht="15" customHeight="1" x14ac:dyDescent="0.45">
      <c r="B320" s="45">
        <f t="shared" si="287"/>
        <v>-9.4990939159271967E-2</v>
      </c>
      <c r="C320" s="13">
        <f t="shared" si="288"/>
        <v>75</v>
      </c>
      <c r="D320" s="13">
        <v>5</v>
      </c>
      <c r="E320" s="46">
        <f t="shared" si="289"/>
        <v>0.54735312836116456</v>
      </c>
      <c r="F320" s="46">
        <f t="shared" si="278"/>
        <v>0.75476745085787078</v>
      </c>
      <c r="G320" s="47">
        <f t="shared" si="279"/>
        <v>0.24523254914212922</v>
      </c>
      <c r="H320" s="42">
        <f t="shared" si="290"/>
        <v>2.4011936344335041</v>
      </c>
      <c r="I320" s="43">
        <f t="shared" si="280"/>
        <v>5.4662534579477464</v>
      </c>
      <c r="J320" s="49">
        <f t="shared" si="281"/>
        <v>9.986703600862409</v>
      </c>
      <c r="L320" s="45">
        <f t="shared" si="293"/>
        <v>-0.45252065080139692</v>
      </c>
      <c r="M320" s="13">
        <f t="shared" si="291"/>
        <v>75</v>
      </c>
      <c r="N320" s="19">
        <f t="shared" si="282"/>
        <v>5</v>
      </c>
      <c r="O320" s="46">
        <f t="shared" si="292"/>
        <v>0.71198438890177729</v>
      </c>
      <c r="P320" s="46">
        <f t="shared" si="283"/>
        <v>0.8300900509476935</v>
      </c>
      <c r="Q320" s="47">
        <f t="shared" si="284"/>
        <v>0.1699099490523065</v>
      </c>
      <c r="R320" s="42">
        <f t="shared" si="294"/>
        <v>3.2574888663980399</v>
      </c>
      <c r="S320" s="43">
        <f t="shared" si="285"/>
        <v>8.5471033329204751</v>
      </c>
      <c r="T320" s="49">
        <f t="shared" si="286"/>
        <v>12.004621823386076</v>
      </c>
      <c r="AM320" s="2"/>
    </row>
    <row r="321" spans="2:39" s="4" customFormat="1" ht="15" customHeight="1" x14ac:dyDescent="0.45">
      <c r="B321" s="45">
        <f t="shared" si="287"/>
        <v>0.17553221085238183</v>
      </c>
      <c r="C321" s="13">
        <f t="shared" si="288"/>
        <v>80</v>
      </c>
      <c r="D321" s="13">
        <v>5</v>
      </c>
      <c r="E321" s="46">
        <f t="shared" si="289"/>
        <v>0.41312432541223709</v>
      </c>
      <c r="F321" s="46">
        <f t="shared" si="278"/>
        <v>0.62721924535459184</v>
      </c>
      <c r="G321" s="47">
        <f t="shared" si="279"/>
        <v>0.37278075464540816</v>
      </c>
      <c r="H321" s="42">
        <f t="shared" si="290"/>
        <v>1.6806096325873132</v>
      </c>
      <c r="I321" s="43">
        <f t="shared" si="280"/>
        <v>3.0650598235142423</v>
      </c>
      <c r="J321" s="49">
        <f t="shared" si="281"/>
        <v>7.4192189492975631</v>
      </c>
      <c r="L321" s="45">
        <f t="shared" si="293"/>
        <v>-0.18407351058912128</v>
      </c>
      <c r="M321" s="13">
        <f t="shared" si="291"/>
        <v>80</v>
      </c>
      <c r="N321" s="19">
        <v>5</v>
      </c>
      <c r="O321" s="46">
        <f t="shared" si="292"/>
        <v>0.59101115765743872</v>
      </c>
      <c r="P321" s="46">
        <f t="shared" si="283"/>
        <v>0.71844302656421699</v>
      </c>
      <c r="Q321" s="47">
        <f t="shared" si="284"/>
        <v>0.28155697343578301</v>
      </c>
      <c r="R321" s="42">
        <f t="shared" si="294"/>
        <v>2.5390475062451765</v>
      </c>
      <c r="S321" s="43">
        <f t="shared" si="285"/>
        <v>5.2896144665224352</v>
      </c>
      <c r="T321" s="49">
        <f t="shared" si="286"/>
        <v>8.9501093134833773</v>
      </c>
      <c r="AM321" s="2"/>
    </row>
    <row r="322" spans="2:39" s="4" customFormat="1" ht="15" customHeight="1" x14ac:dyDescent="0.45">
      <c r="B322" s="45">
        <f t="shared" ref="B322:B324" si="295">(H22*$G$301)+(F22*$G$300)</f>
        <v>0.52527492729794545</v>
      </c>
      <c r="C322" s="13">
        <f t="shared" si="288"/>
        <v>85</v>
      </c>
      <c r="D322" s="13">
        <v>5</v>
      </c>
      <c r="E322" s="46">
        <f t="shared" ref="E322:E324" si="296">1/(EXP(2*B322)+1)</f>
        <v>0.25911952762268819</v>
      </c>
      <c r="F322" s="46">
        <f t="shared" ref="F322:F324" si="297">E323/E322</f>
        <v>0.45141063271576981</v>
      </c>
      <c r="G322" s="47">
        <f t="shared" ref="G322:G324" si="298">1-F322</f>
        <v>0.54858936728423013</v>
      </c>
      <c r="H322" s="42">
        <f t="shared" si="290"/>
        <v>0.94022209383964317</v>
      </c>
      <c r="I322" s="43">
        <f t="shared" si="280"/>
        <v>1.3844501909269293</v>
      </c>
      <c r="J322" s="49">
        <f t="shared" si="281"/>
        <v>5.3429018014530705</v>
      </c>
      <c r="K322" s="5"/>
      <c r="L322" s="45">
        <f t="shared" si="293"/>
        <v>0.15194289618584222</v>
      </c>
      <c r="M322" s="13">
        <f t="shared" si="291"/>
        <v>85</v>
      </c>
      <c r="N322" s="19">
        <v>5</v>
      </c>
      <c r="O322" s="46">
        <f t="shared" ref="O322:O324" si="299">1/(EXP(2*L322)+1)</f>
        <v>0.42460784484063191</v>
      </c>
      <c r="P322" s="46">
        <f t="shared" ref="P322:P324" si="300">O323/O322</f>
        <v>0.56196396961131401</v>
      </c>
      <c r="Q322" s="47">
        <f t="shared" ref="Q322:Q324" si="301">1-P322</f>
        <v>0.43803603038868599</v>
      </c>
      <c r="R322" s="42">
        <f t="shared" si="294"/>
        <v>1.6580553871384458</v>
      </c>
      <c r="S322" s="43">
        <f t="shared" si="285"/>
        <v>2.7505669602772591</v>
      </c>
      <c r="T322" s="49">
        <f t="shared" si="286"/>
        <v>6.4778995341210184</v>
      </c>
      <c r="AM322" s="2"/>
    </row>
    <row r="323" spans="2:39" s="4" customFormat="1" ht="15" customHeight="1" x14ac:dyDescent="0.45">
      <c r="B323" s="45">
        <f t="shared" si="295"/>
        <v>1.0107241823278807</v>
      </c>
      <c r="C323" s="13">
        <f t="shared" si="288"/>
        <v>90</v>
      </c>
      <c r="D323" s="13">
        <v>5</v>
      </c>
      <c r="E323" s="46">
        <f t="shared" si="296"/>
        <v>0.11696930991316908</v>
      </c>
      <c r="F323" s="46">
        <f t="shared" si="297"/>
        <v>0.22324518164143634</v>
      </c>
      <c r="G323" s="47">
        <f t="shared" si="298"/>
        <v>0.77675481835856364</v>
      </c>
      <c r="H323" s="42">
        <f t="shared" si="290"/>
        <v>0.35770536187801993</v>
      </c>
      <c r="I323" s="43">
        <f>SUM(H323,I324)</f>
        <v>0.44422809708728611</v>
      </c>
      <c r="J323" s="49">
        <f t="shared" si="281"/>
        <v>3.7978175422002072</v>
      </c>
      <c r="K323" s="5"/>
      <c r="L323" s="45">
        <f t="shared" si="293"/>
        <v>0.58014578332283251</v>
      </c>
      <c r="M323" s="13">
        <f t="shared" si="291"/>
        <v>90</v>
      </c>
      <c r="N323" s="19">
        <v>5</v>
      </c>
      <c r="O323" s="46">
        <f t="shared" si="299"/>
        <v>0.23861431001474642</v>
      </c>
      <c r="P323" s="46">
        <f t="shared" si="300"/>
        <v>0.35160168073205272</v>
      </c>
      <c r="Q323" s="47">
        <f t="shared" si="301"/>
        <v>0.64839831926794722</v>
      </c>
      <c r="R323" s="42">
        <f t="shared" si="294"/>
        <v>0.80627875615662581</v>
      </c>
      <c r="S323" s="43">
        <f>SUM(R323,S324)</f>
        <v>1.0925115731388133</v>
      </c>
      <c r="T323" s="49">
        <f t="shared" si="286"/>
        <v>4.5785668641218367</v>
      </c>
      <c r="AM323" s="2"/>
    </row>
    <row r="324" spans="2:39" x14ac:dyDescent="0.45">
      <c r="B324" s="45">
        <f t="shared" si="295"/>
        <v>1.8094342501862983</v>
      </c>
      <c r="C324" s="13">
        <f t="shared" si="288"/>
        <v>95</v>
      </c>
      <c r="D324" s="13" t="s">
        <v>29</v>
      </c>
      <c r="E324" s="46">
        <f t="shared" si="296"/>
        <v>2.611283483803889E-2</v>
      </c>
      <c r="F324" s="46">
        <f t="shared" si="297"/>
        <v>0</v>
      </c>
      <c r="G324" s="47">
        <f t="shared" si="298"/>
        <v>1</v>
      </c>
      <c r="H324" s="48">
        <f t="shared" ref="H324" si="302">(3.269+1.701*E324)*E324</f>
        <v>8.6522735209266191E-2</v>
      </c>
      <c r="I324" s="43">
        <f>H324</f>
        <v>8.6522735209266191E-2</v>
      </c>
      <c r="J324" s="49">
        <f t="shared" si="281"/>
        <v>3.3134179320595041</v>
      </c>
      <c r="K324" s="5"/>
      <c r="L324" s="45">
        <f t="shared" si="293"/>
        <v>1.1952682219290378</v>
      </c>
      <c r="M324" s="13">
        <f t="shared" si="291"/>
        <v>95</v>
      </c>
      <c r="N324" s="19" t="s">
        <v>29</v>
      </c>
      <c r="O324" s="46">
        <f t="shared" si="299"/>
        <v>8.3897192447903918E-2</v>
      </c>
      <c r="P324" s="46">
        <f t="shared" si="300"/>
        <v>0</v>
      </c>
      <c r="Q324" s="47">
        <f t="shared" si="301"/>
        <v>1</v>
      </c>
      <c r="R324" s="48">
        <f t="shared" ref="R324" si="303">(3.269+1.701*O324)*O324</f>
        <v>0.28623281698218761</v>
      </c>
      <c r="S324" s="43">
        <f>R324</f>
        <v>0.28623281698218761</v>
      </c>
      <c r="T324" s="49">
        <f t="shared" si="286"/>
        <v>3.4117091243538846</v>
      </c>
    </row>
  </sheetData>
  <mergeCells count="30">
    <mergeCell ref="V56:AA56"/>
    <mergeCell ref="C183:J183"/>
    <mergeCell ref="M183:T183"/>
    <mergeCell ref="C153:J153"/>
    <mergeCell ref="M153:T153"/>
    <mergeCell ref="K3:K4"/>
    <mergeCell ref="U3:U4"/>
    <mergeCell ref="C33:J33"/>
    <mergeCell ref="AA9:AY9"/>
    <mergeCell ref="E2:H2"/>
    <mergeCell ref="O2:R2"/>
    <mergeCell ref="AA6:AL6"/>
    <mergeCell ref="AN6:AY6"/>
    <mergeCell ref="V33:AA33"/>
    <mergeCell ref="C303:J303"/>
    <mergeCell ref="M303:T303"/>
    <mergeCell ref="M33:T33"/>
    <mergeCell ref="J27:L30"/>
    <mergeCell ref="C273:J273"/>
    <mergeCell ref="M273:T273"/>
    <mergeCell ref="C213:J213"/>
    <mergeCell ref="M213:T213"/>
    <mergeCell ref="C63:J63"/>
    <mergeCell ref="M63:T63"/>
    <mergeCell ref="C93:J93"/>
    <mergeCell ref="M93:T93"/>
    <mergeCell ref="C123:J123"/>
    <mergeCell ref="M123:T123"/>
    <mergeCell ref="C243:J243"/>
    <mergeCell ref="M243:T243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1ª Alternativa</vt:lpstr>
    </vt:vector>
  </TitlesOfParts>
  <Company>Face UFMG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 Face</dc:creator>
  <cp:lastModifiedBy>Bernardo Queiroz</cp:lastModifiedBy>
  <cp:lastPrinted>2012-09-05T18:34:59Z</cp:lastPrinted>
  <dcterms:created xsi:type="dcterms:W3CDTF">2008-11-21T13:13:13Z</dcterms:created>
  <dcterms:modified xsi:type="dcterms:W3CDTF">2023-04-03T09:40:41Z</dcterms:modified>
</cp:coreProperties>
</file>