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ndu\Documents\eagle\Ideamart\STM32F103R\ideaboard\"/>
    </mc:Choice>
  </mc:AlternateContent>
  <xr:revisionPtr revIDLastSave="0" documentId="13_ncr:1_{EB28B7EA-2567-4610-A1E7-EB056567E4FE}" xr6:coauthVersionLast="45" xr6:coauthVersionMax="45" xr10:uidLastSave="{00000000-0000-0000-0000-000000000000}"/>
  <bookViews>
    <workbookView xWindow="28680" yWindow="-120" windowWidth="29040" windowHeight="15840" xr2:uid="{F84AE8A5-7058-4CBE-BC39-579B3FED6586}"/>
  </bookViews>
  <sheets>
    <sheet name="Sheet2" sheetId="2" r:id="rId1"/>
    <sheet name="Sheet1" sheetId="1" r:id="rId2"/>
  </sheets>
  <definedNames>
    <definedName name="ExternalData_1" localSheetId="0" hidden="1">Sheet2!$A$1:$I$49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2" l="1"/>
  <c r="M51" i="2"/>
  <c r="M52" i="2"/>
  <c r="M50" i="2"/>
  <c r="L52" i="2"/>
  <c r="L51" i="2"/>
  <c r="L50" i="2"/>
  <c r="K8" i="2"/>
  <c r="K9" i="2"/>
  <c r="K57" i="2" l="1"/>
  <c r="K56" i="2"/>
  <c r="K3" i="2"/>
  <c r="K4" i="2"/>
  <c r="K5" i="2"/>
  <c r="K6" i="2"/>
  <c r="K7" i="2"/>
  <c r="K13" i="2"/>
  <c r="K14" i="2"/>
  <c r="K15" i="2"/>
  <c r="K17" i="2"/>
  <c r="K18" i="2"/>
  <c r="K19" i="2"/>
  <c r="K20" i="2"/>
  <c r="K21" i="2"/>
  <c r="K22" i="2"/>
  <c r="K25" i="2"/>
  <c r="K26" i="2"/>
  <c r="K27" i="2"/>
  <c r="K28" i="2"/>
  <c r="K30" i="2"/>
  <c r="K31" i="2"/>
  <c r="K32" i="2"/>
  <c r="K33" i="2"/>
  <c r="K34" i="2"/>
  <c r="K35" i="2"/>
  <c r="K36" i="2"/>
  <c r="K45" i="2"/>
  <c r="K49" i="2"/>
  <c r="J49" i="2"/>
  <c r="J48" i="2"/>
  <c r="K48" i="2" s="1"/>
  <c r="J47" i="2"/>
  <c r="K47" i="2" s="1"/>
  <c r="J46" i="2"/>
  <c r="K46" i="2" s="1"/>
  <c r="J45" i="2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29" i="2"/>
  <c r="K29" i="2" s="1"/>
  <c r="J24" i="2"/>
  <c r="K24" i="2" s="1"/>
  <c r="J23" i="2"/>
  <c r="K23" i="2" s="1"/>
  <c r="J16" i="2"/>
  <c r="K16" i="2" s="1"/>
  <c r="J12" i="2"/>
  <c r="K12" i="2" s="1"/>
  <c r="J11" i="2"/>
  <c r="K11" i="2" s="1"/>
  <c r="J10" i="2"/>
  <c r="K10" i="2" s="1"/>
  <c r="J2" i="2"/>
  <c r="K2" i="2" s="1"/>
  <c r="K53" i="2" l="1"/>
  <c r="K61" i="2" l="1"/>
  <c r="J53" i="2"/>
  <c r="K60" i="2"/>
  <c r="J61" i="2" l="1"/>
  <c r="J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42E6C-A166-4956-AB89-4570111A27C6}" keepAlive="1" name="Query - NB-IoT-ideaboard-v2 0-BoM" description="Connection to the 'NB-IoT-ideaboard-v2 0-BoM' query in the workbook." type="5" refreshedVersion="6" background="1" saveData="1">
    <dbPr connection="Provider=Microsoft.Mashup.OleDb.1;Data Source=$Workbook$;Location=NB-IoT-ideaboard-v2 0-BoM;Extended Properties=&quot;&quot;" command="SELECT * FROM [NB-IoT-ideaboard-v2 0-BoM]"/>
  </connection>
</connections>
</file>

<file path=xl/sharedStrings.xml><?xml version="1.0" encoding="utf-8"?>
<sst xmlns="http://schemas.openxmlformats.org/spreadsheetml/2006/main" count="358" uniqueCount="201">
  <si>
    <t>Qty</t>
  </si>
  <si>
    <t>Value</t>
  </si>
  <si>
    <t>Device</t>
  </si>
  <si>
    <t>Package</t>
  </si>
  <si>
    <t>Parts</t>
  </si>
  <si>
    <t>Description</t>
  </si>
  <si>
    <t>MANUFACTURER_PART_NUMBER</t>
  </si>
  <si>
    <t>VENDOR</t>
  </si>
  <si>
    <t/>
  </si>
  <si>
    <t>JST_2PIN-SMT</t>
  </si>
  <si>
    <t>JST-PH-2-SMT</t>
  </si>
  <si>
    <t>LIPO</t>
  </si>
  <si>
    <t>PINHD-1X10</t>
  </si>
  <si>
    <t>1X10</t>
  </si>
  <si>
    <t>JP6</t>
  </si>
  <si>
    <t>PIN HEADER</t>
  </si>
  <si>
    <t>PINHD-1X10_2.54-S</t>
  </si>
  <si>
    <t>1X10-S</t>
  </si>
  <si>
    <t>JP9</t>
  </si>
  <si>
    <t>PINHD-1X6</t>
  </si>
  <si>
    <t>1X06</t>
  </si>
  <si>
    <t>JP4, JP5, SWD</t>
  </si>
  <si>
    <t>PINHD-1X8</t>
  </si>
  <si>
    <t>1X08</t>
  </si>
  <si>
    <t>JP7</t>
  </si>
  <si>
    <t>PINHD-2X03_2.54-SMD</t>
  </si>
  <si>
    <t>2X03SMD</t>
  </si>
  <si>
    <t>BOOT</t>
  </si>
  <si>
    <t>PINHD-2X05_2.54-SMD</t>
  </si>
  <si>
    <t>2X05SMD</t>
  </si>
  <si>
    <t>S1</t>
  </si>
  <si>
    <t>SPDT Switch</t>
  </si>
  <si>
    <t>TVSARRAY_5LANE</t>
  </si>
  <si>
    <t>SOT363</t>
  </si>
  <si>
    <t>D3</t>
  </si>
  <si>
    <t>Voltage Transient Suppressor Array</t>
  </si>
  <si>
    <t>USB_MICRO_20329_V2</t>
  </si>
  <si>
    <t>4UCONN_20329_V2</t>
  </si>
  <si>
    <t>POWER</t>
  </si>
  <si>
    <t>USB Connectors</t>
  </si>
  <si>
    <t>100R</t>
  </si>
  <si>
    <t>R-US_M0805</t>
  </si>
  <si>
    <t>M0805</t>
  </si>
  <si>
    <t>R3</t>
  </si>
  <si>
    <t>RESISTOR, American symbol</t>
  </si>
  <si>
    <t>100k</t>
  </si>
  <si>
    <t>R12, R16</t>
  </si>
  <si>
    <t>CAP_CERAMIC_0805MP</t>
  </si>
  <si>
    <t>_0805MP</t>
  </si>
  <si>
    <t>Ceramic Capacitors</t>
  </si>
  <si>
    <t>100nF</t>
  </si>
  <si>
    <t>CAP_CERAMIC_0805</t>
  </si>
  <si>
    <t>_0805</t>
  </si>
  <si>
    <t>100uF</t>
  </si>
  <si>
    <t>C-USC1210</t>
  </si>
  <si>
    <t>C1210</t>
  </si>
  <si>
    <t>C28</t>
  </si>
  <si>
    <t>CAPACITOR, American symbol</t>
  </si>
  <si>
    <t>10k</t>
  </si>
  <si>
    <t>R-0805</t>
  </si>
  <si>
    <t>0805</t>
  </si>
  <si>
    <t>10pF</t>
  </si>
  <si>
    <t>C33</t>
  </si>
  <si>
    <t>10uF</t>
  </si>
  <si>
    <t>1M</t>
  </si>
  <si>
    <t>R9</t>
  </si>
  <si>
    <t>1k</t>
  </si>
  <si>
    <t>R5, R10, R11</t>
  </si>
  <si>
    <t>1uF</t>
  </si>
  <si>
    <t>C3, C17</t>
  </si>
  <si>
    <t>2.1MMJACKSMT</t>
  </si>
  <si>
    <t>DCJACK_2MM_SMT</t>
  </si>
  <si>
    <t>U$1</t>
  </si>
  <si>
    <t>2.2UH3A</t>
  </si>
  <si>
    <t>INDUCTOR_4X4MM</t>
  </si>
  <si>
    <t>L2</t>
  </si>
  <si>
    <t>Inductors</t>
  </si>
  <si>
    <t>20pF</t>
  </si>
  <si>
    <t>C10, C11</t>
  </si>
  <si>
    <t>22R</t>
  </si>
  <si>
    <t>R17, R18, R24</t>
  </si>
  <si>
    <t>22uF</t>
  </si>
  <si>
    <t>C20, C21</t>
  </si>
  <si>
    <t>32.768kHz</t>
  </si>
  <si>
    <t>CRYSTALTC26H-SMD</t>
  </si>
  <si>
    <t>TC26H-SMD</t>
  </si>
  <si>
    <t>Q1</t>
  </si>
  <si>
    <t>CRYSTAL</t>
  </si>
  <si>
    <t>330R</t>
  </si>
  <si>
    <t>33pF</t>
  </si>
  <si>
    <t>C24, C26, C27, C32</t>
  </si>
  <si>
    <t>4.3pF</t>
  </si>
  <si>
    <t>C12, C13</t>
  </si>
  <si>
    <t>47k</t>
  </si>
  <si>
    <t>R22, R23, R27</t>
  </si>
  <si>
    <t>4k7</t>
  </si>
  <si>
    <t>R6</t>
  </si>
  <si>
    <t>750k</t>
  </si>
  <si>
    <t>R14, R15</t>
  </si>
  <si>
    <t>8MHz</t>
  </si>
  <si>
    <t>CRYSTALSM49</t>
  </si>
  <si>
    <t>SM49</t>
  </si>
  <si>
    <t>Q2</t>
  </si>
  <si>
    <t>TRANSISTOR-NPN-SOT23</t>
  </si>
  <si>
    <t>SOT23</t>
  </si>
  <si>
    <t>Q3, Q4, Q5</t>
  </si>
  <si>
    <t>NPN audion</t>
  </si>
  <si>
    <t>AP2112-3.3</t>
  </si>
  <si>
    <t>VREG_SOT23-5</t>
  </si>
  <si>
    <t>SOT23-5</t>
  </si>
  <si>
    <t>U3</t>
  </si>
  <si>
    <t>SOT23-5 Fixed Voltage Regulators</t>
  </si>
  <si>
    <t>BC92</t>
  </si>
  <si>
    <t>U6</t>
  </si>
  <si>
    <t>BLM21BB201SN1D</t>
  </si>
  <si>
    <t>WE-CBF_0805</t>
  </si>
  <si>
    <t>L1</t>
  </si>
  <si>
    <t>SMD EMI Suppression Ferrite Beads</t>
  </si>
  <si>
    <t>LED</t>
  </si>
  <si>
    <t>KSS-2EG4430</t>
  </si>
  <si>
    <t>NRST, PWRKEY, RESET, USER</t>
  </si>
  <si>
    <t>Size: 3x6mm</t>
  </si>
  <si>
    <t>MCP73831T-2ACI/OT</t>
  </si>
  <si>
    <t>MCP73831/2</t>
  </si>
  <si>
    <t>U2</t>
  </si>
  <si>
    <t>MCP73831/2 LIPO Charger</t>
  </si>
  <si>
    <t>MICROSIM</t>
  </si>
  <si>
    <t>U5</t>
  </si>
  <si>
    <t>MMSZ5231BT1G</t>
  </si>
  <si>
    <t>DIODE-ZENERSOD123</t>
  </si>
  <si>
    <t>SOD-123</t>
  </si>
  <si>
    <t>D4</t>
  </si>
  <si>
    <t>Zener Diode</t>
  </si>
  <si>
    <t>LED0805</t>
  </si>
  <si>
    <t>CHIPLED_0805</t>
  </si>
  <si>
    <t>PAM2401</t>
  </si>
  <si>
    <t>MSOP8</t>
  </si>
  <si>
    <t>U4</t>
  </si>
  <si>
    <t>PAM2401 - Boost PMIC</t>
  </si>
  <si>
    <t>STM32F103RBT6</t>
  </si>
  <si>
    <t>LQFP64-10X10MM</t>
  </si>
  <si>
    <t>U1</t>
  </si>
  <si>
    <t>STMicroelectronics</t>
  </si>
  <si>
    <t>ANTENNA-U-FL</t>
  </si>
  <si>
    <t>4P-U-FL</t>
  </si>
  <si>
    <t>JST 2-Pin Connector for LiPo Battery</t>
  </si>
  <si>
    <t>LCSC</t>
  </si>
  <si>
    <t>SWITCH-SPST-SMD-A</t>
  </si>
  <si>
    <t>SSSS811101</t>
  </si>
  <si>
    <t>SM15C</t>
  </si>
  <si>
    <t>U254-051T-4BH83-F1S</t>
  </si>
  <si>
    <t>C1, C2, C4, C5, C6, C7, C9, C19, C22, C23, C25, C29, C30, C31</t>
  </si>
  <si>
    <t>GRM32ER60J107ME20L</t>
  </si>
  <si>
    <t>R7, R8, R21</t>
  </si>
  <si>
    <t>C8, C15, C16, C14, C18</t>
  </si>
  <si>
    <t>DC-005-5A-2.5-SMT</t>
  </si>
  <si>
    <t>INDUCTOR</t>
  </si>
  <si>
    <t>IFSC1515AHER2R2M01</t>
  </si>
  <si>
    <t>Q11C02RX1001300</t>
  </si>
  <si>
    <t>5k7</t>
  </si>
  <si>
    <t>2k2</t>
  </si>
  <si>
    <t>s9013</t>
  </si>
  <si>
    <t>C08000J060</t>
  </si>
  <si>
    <t>AP2112K-3.3TRG1</t>
  </si>
  <si>
    <t>1TS002E-2500-2500-CT</t>
  </si>
  <si>
    <t>SMC-202-6</t>
  </si>
  <si>
    <t>Micro SIM Card Connector</t>
  </si>
  <si>
    <t>PAM2401SCADJ</t>
  </si>
  <si>
    <t>KH-IPEX4-2020</t>
  </si>
  <si>
    <t>IPEX Connector</t>
  </si>
  <si>
    <t>RF_ANT</t>
  </si>
  <si>
    <t>LED_SMD</t>
  </si>
  <si>
    <t>R4, R19, R20, R26</t>
  </si>
  <si>
    <t>R13, R28</t>
  </si>
  <si>
    <t>PWR,LED, CHG, LED, NET</t>
  </si>
  <si>
    <t>R1, R2</t>
  </si>
  <si>
    <t>22UF-0805-10V-20%</t>
  </si>
  <si>
    <t>Quectel BC92 Module</t>
  </si>
  <si>
    <t>Microcontroller</t>
  </si>
  <si>
    <t>Antenna connector</t>
  </si>
  <si>
    <t>S9013G</t>
  </si>
  <si>
    <t>COMMENTS</t>
  </si>
  <si>
    <t>DO NOT SOLDER</t>
  </si>
  <si>
    <t>Delivery</t>
  </si>
  <si>
    <t>Component cost per PCB</t>
  </si>
  <si>
    <t>Assembly cost (Kitted)</t>
  </si>
  <si>
    <t>Total without assembly</t>
  </si>
  <si>
    <t>Total with assembly</t>
  </si>
  <si>
    <t>TOTAL</t>
  </si>
  <si>
    <t>2.1mm x 5.5mm SMD</t>
  </si>
  <si>
    <t>CC1101</t>
  </si>
  <si>
    <t>MODEMCTL</t>
  </si>
  <si>
    <t>PIN HEADER SMD MALE</t>
  </si>
  <si>
    <t>PIN HEADER SMD FEMALE</t>
  </si>
  <si>
    <t>MALE</t>
  </si>
  <si>
    <t>C124390</t>
  </si>
  <si>
    <t>FEMALE</t>
  </si>
  <si>
    <t>2543U-205CNG1MNT01</t>
  </si>
  <si>
    <t>C124391</t>
  </si>
  <si>
    <t>UNIT PRICE @ 50PCS</t>
  </si>
  <si>
    <t>PCB fabrication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</si>
</sst>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Fill="1"/>
    <xf numFmtId="44" fontId="0" fillId="3" borderId="0" xfId="0" applyNumberFormat="1" applyFill="1"/>
    <xf numFmtId="44" fontId="0" fillId="2" borderId="0" xfId="0" applyNumberFormat="1" applyFill="1"/>
    <xf numFmtId="164" fontId="0" fillId="0" borderId="0" xfId="1" applyNumberFormat="1" applyFont="1"/>
    <xf numFmtId="0" fontId="0" fillId="0" borderId="0" xfId="0" applyAlignment="1"/>
    <xf numFmtId="0" fontId="0" fillId="0" borderId="0" xfId="0" applyNumberFormat="1" applyAlignment="1"/>
    <xf numFmtId="164" fontId="0" fillId="0" borderId="0" xfId="1" applyNumberFormat="1" applyFont="1" applyAlignment="1"/>
    <xf numFmtId="44" fontId="0" fillId="0" borderId="0" xfId="0" applyNumberFormat="1" applyAlignment="1"/>
    <xf numFmtId="164" fontId="0" fillId="0" borderId="0" xfId="0" applyNumberFormat="1"/>
    <xf numFmtId="164" fontId="0" fillId="0" borderId="0" xfId="1" applyNumberFormat="1" applyFont="1" applyFill="1"/>
  </cellXfs>
  <cellStyles count="2">
    <cellStyle name="Currency" xfId="1" builtinId="4"/>
    <cellStyle name="Normal" xfId="0" builtinId="0"/>
  </cellStyles>
  <dxfs count="12">
    <dxf>
      <numFmt numFmtId="164" formatCode="&quot;$&quot;#,##0.0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1426EE-5AC3-4541-9713-E71A6AFAF9D0}" autoFormatId="16" applyNumberFormats="0" applyBorderFormats="0" applyFontFormats="0" applyPatternFormats="0" applyAlignmentFormats="0" applyWidthHeightFormats="0">
  <queryTableRefresh nextId="24" unboundColumnsRight="2">
    <queryTableFields count="11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22" dataBound="0" tableColumnId="22"/>
      <queryTableField id="10" name="MANUFACTURER_PART_NUMBER" tableColumnId="10"/>
      <queryTableField id="18" name="VENDOR" tableColumnId="18"/>
      <queryTableField id="21" dataBound="0" tableColumnId="21"/>
      <queryTableField id="23" dataBound="0" tableColumnId="7"/>
    </queryTableFields>
    <queryTableDeletedFields count="11">
      <deletedField name="Column1"/>
      <deletedField name="MF"/>
      <deletedField name="MPN"/>
      <deletedField name="OC_FARNELL"/>
      <deletedField name="OC_NEWARK"/>
      <deletedField name="PROD_ID"/>
      <deletedField name="SOURCELIBRARY"/>
      <deletedField name="VALUE.1"/>
      <deletedField name="BOM"/>
      <deletedField name="BUILT_BY"/>
      <deletedField name="COPYRIGH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182CF-222C-4D62-B449-28ECC4EF0A55}" name="NB_IoT_ideaboard_v2_0_BoM" displayName="NB_IoT_ideaboard_v2_0_BoM" ref="A1:K49" tableType="queryTable" totalsRowShown="0" dataDxfId="1">
  <autoFilter ref="A1:K49" xr:uid="{59509707-EEDA-4320-BD58-6CE2CAC365B6}"/>
  <tableColumns count="11">
    <tableColumn id="1" xr3:uid="{CAB01B93-E0E1-41F6-9A3B-EF89786EDDE7}" uniqueName="1" name="Qty" queryTableFieldId="1" dataDxfId="11"/>
    <tableColumn id="2" xr3:uid="{4B9A98D9-E2EF-4024-9131-F3993DFE2FB0}" uniqueName="2" name="Value" queryTableFieldId="2" dataDxfId="10"/>
    <tableColumn id="3" xr3:uid="{5B92BC18-3B4B-4D00-84C3-2C3F04D53879}" uniqueName="3" name="Device" queryTableFieldId="3" dataDxfId="9"/>
    <tableColumn id="4" xr3:uid="{C0BCE01D-7CAB-4511-B847-2731BE9443CF}" uniqueName="4" name="Package" queryTableFieldId="4" dataDxfId="8"/>
    <tableColumn id="5" xr3:uid="{239E3ABE-4601-4295-8734-462A4470EA6A}" uniqueName="5" name="Parts" queryTableFieldId="5" dataDxfId="7"/>
    <tableColumn id="6" xr3:uid="{E2C9E764-5FE1-4B67-9CA6-78419C5B7941}" uniqueName="6" name="Description" queryTableFieldId="6" dataDxfId="6"/>
    <tableColumn id="22" xr3:uid="{09326668-0218-4A3C-BEE6-1C0E7BDB6F85}" uniqueName="22" name="COMMENTS" queryTableFieldId="22" dataDxfId="5"/>
    <tableColumn id="10" xr3:uid="{95503C6A-ABC8-4E2D-9190-09F072852BEB}" uniqueName="10" name="MANUFACTURER_PART_NUMBER" queryTableFieldId="10" dataDxfId="4"/>
    <tableColumn id="18" xr3:uid="{9B29B78B-7BC7-41F7-AB9F-0F000839BEAC}" uniqueName="18" name="VENDOR" queryTableFieldId="18" dataDxfId="3"/>
    <tableColumn id="21" xr3:uid="{D57F8D9C-E1A7-4937-AEC4-3DF7C38211B0}" uniqueName="21" name="UNIT PRICE @ 50PCS" queryTableFieldId="21" dataDxfId="0" dataCellStyle="Currency"/>
    <tableColumn id="7" xr3:uid="{E4FEA61D-262F-4168-8C53-D6804EE200F7}" uniqueName="7" name="TOTAL" queryTableFieldId="23" dataDxfId="2">
      <calculatedColumnFormula>NB_IoT_ideaboard_v2_0_BoM[[#This Row],[UNIT PRICE @ 50PCS]]*NB_IoT_ideaboard_v2_0_BoM[[#This Row],[Qty]]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343F-F77B-474E-B1AF-C9ACF7927EBF}">
  <dimension ref="A1:M62"/>
  <sheetViews>
    <sheetView tabSelected="1" topLeftCell="A20" workbookViewId="0">
      <selection activeCell="A56" sqref="A56"/>
    </sheetView>
  </sheetViews>
  <sheetFormatPr defaultRowHeight="14.4" x14ac:dyDescent="0.3"/>
  <cols>
    <col min="1" max="1" width="6.21875" bestFit="1" customWidth="1"/>
    <col min="2" max="2" width="23.88671875" style="1" customWidth="1"/>
    <col min="3" max="3" width="29.88671875" bestFit="1" customWidth="1"/>
    <col min="4" max="4" width="30.6640625" bestFit="1" customWidth="1"/>
    <col min="5" max="5" width="24.5546875" style="1" bestFit="1" customWidth="1"/>
    <col min="6" max="6" width="31.109375" style="1" customWidth="1"/>
    <col min="7" max="7" width="14.77734375" style="1" customWidth="1"/>
    <col min="8" max="8" width="23.21875" customWidth="1"/>
    <col min="9" max="9" width="16.6640625" bestFit="1" customWidth="1"/>
    <col min="10" max="10" width="24" style="7" bestFit="1" customWidth="1"/>
  </cols>
  <sheetData>
    <row r="1" spans="1:11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181</v>
      </c>
      <c r="H1" t="s">
        <v>6</v>
      </c>
      <c r="I1" t="s">
        <v>7</v>
      </c>
      <c r="J1" s="7" t="s">
        <v>199</v>
      </c>
      <c r="K1" t="s">
        <v>188</v>
      </c>
    </row>
    <row r="2" spans="1:11" x14ac:dyDescent="0.3">
      <c r="A2" s="8">
        <v>1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145</v>
      </c>
      <c r="G2" s="9"/>
      <c r="H2" s="9" t="s">
        <v>8</v>
      </c>
      <c r="I2" s="9" t="s">
        <v>8</v>
      </c>
      <c r="J2" s="10">
        <f>0.110447</f>
        <v>0.110447</v>
      </c>
      <c r="K2" s="11">
        <f>NB_IoT_ideaboard_v2_0_BoM[[#This Row],[UNIT PRICE @ 50PCS]]*NB_IoT_ideaboard_v2_0_BoM[[#This Row],[Qty]]</f>
        <v>0.110447</v>
      </c>
    </row>
    <row r="3" spans="1:11" x14ac:dyDescent="0.3">
      <c r="A3" s="8">
        <v>1</v>
      </c>
      <c r="B3" s="9" t="s">
        <v>8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182</v>
      </c>
      <c r="H3" s="9" t="s">
        <v>8</v>
      </c>
      <c r="I3" s="9" t="s">
        <v>8</v>
      </c>
      <c r="J3" s="10"/>
      <c r="K3" s="11">
        <f>NB_IoT_ideaboard_v2_0_BoM[[#This Row],[UNIT PRICE @ 50PCS]]*NB_IoT_ideaboard_v2_0_BoM[[#This Row],[Qty]]</f>
        <v>0</v>
      </c>
    </row>
    <row r="4" spans="1:11" x14ac:dyDescent="0.3">
      <c r="A4" s="8">
        <v>1</v>
      </c>
      <c r="B4" s="9" t="s">
        <v>8</v>
      </c>
      <c r="C4" s="9" t="s">
        <v>16</v>
      </c>
      <c r="D4" s="9" t="s">
        <v>17</v>
      </c>
      <c r="E4" s="9" t="s">
        <v>18</v>
      </c>
      <c r="F4" s="9" t="s">
        <v>15</v>
      </c>
      <c r="G4" s="9" t="s">
        <v>182</v>
      </c>
      <c r="H4" s="9" t="s">
        <v>8</v>
      </c>
      <c r="I4" s="9" t="s">
        <v>8</v>
      </c>
      <c r="J4" s="10"/>
      <c r="K4" s="11">
        <f>NB_IoT_ideaboard_v2_0_BoM[[#This Row],[UNIT PRICE @ 50PCS]]*NB_IoT_ideaboard_v2_0_BoM[[#This Row],[Qty]]</f>
        <v>0</v>
      </c>
    </row>
    <row r="5" spans="1:11" x14ac:dyDescent="0.3">
      <c r="A5" s="8">
        <v>3</v>
      </c>
      <c r="B5" s="9" t="s">
        <v>8</v>
      </c>
      <c r="C5" s="9" t="s">
        <v>19</v>
      </c>
      <c r="D5" s="9" t="s">
        <v>20</v>
      </c>
      <c r="E5" s="9" t="s">
        <v>21</v>
      </c>
      <c r="F5" s="9" t="s">
        <v>15</v>
      </c>
      <c r="G5" s="9" t="s">
        <v>182</v>
      </c>
      <c r="H5" s="9" t="s">
        <v>8</v>
      </c>
      <c r="I5" s="9" t="s">
        <v>8</v>
      </c>
      <c r="J5" s="10"/>
      <c r="K5" s="11">
        <f>NB_IoT_ideaboard_v2_0_BoM[[#This Row],[UNIT PRICE @ 50PCS]]*NB_IoT_ideaboard_v2_0_BoM[[#This Row],[Qty]]</f>
        <v>0</v>
      </c>
    </row>
    <row r="6" spans="1:11" x14ac:dyDescent="0.3">
      <c r="A6" s="8">
        <v>1</v>
      </c>
      <c r="B6" s="9" t="s">
        <v>8</v>
      </c>
      <c r="C6" s="9" t="s">
        <v>22</v>
      </c>
      <c r="D6" s="9" t="s">
        <v>23</v>
      </c>
      <c r="E6" s="9" t="s">
        <v>24</v>
      </c>
      <c r="F6" s="9" t="s">
        <v>15</v>
      </c>
      <c r="G6" s="9" t="s">
        <v>182</v>
      </c>
      <c r="H6" s="9" t="s">
        <v>8</v>
      </c>
      <c r="I6" s="9" t="s">
        <v>8</v>
      </c>
      <c r="J6" s="10"/>
      <c r="K6" s="11">
        <f>NB_IoT_ideaboard_v2_0_BoM[[#This Row],[UNIT PRICE @ 50PCS]]*NB_IoT_ideaboard_v2_0_BoM[[#This Row],[Qty]]</f>
        <v>0</v>
      </c>
    </row>
    <row r="7" spans="1:11" x14ac:dyDescent="0.3">
      <c r="A7" s="8">
        <v>1</v>
      </c>
      <c r="B7" s="9" t="s">
        <v>8</v>
      </c>
      <c r="C7" s="9" t="s">
        <v>25</v>
      </c>
      <c r="D7" s="9" t="s">
        <v>26</v>
      </c>
      <c r="E7" s="9" t="s">
        <v>27</v>
      </c>
      <c r="F7" t="s">
        <v>192</v>
      </c>
      <c r="G7" t="s">
        <v>194</v>
      </c>
      <c r="H7" t="s">
        <v>195</v>
      </c>
      <c r="I7" s="9" t="s">
        <v>8</v>
      </c>
      <c r="J7" s="12">
        <v>4.3297000000000002E-2</v>
      </c>
      <c r="K7" s="11">
        <f>NB_IoT_ideaboard_v2_0_BoM[[#This Row],[UNIT PRICE @ 50PCS]]*NB_IoT_ideaboard_v2_0_BoM[[#This Row],[Qty]]</f>
        <v>4.3297000000000002E-2</v>
      </c>
    </row>
    <row r="8" spans="1:11" x14ac:dyDescent="0.3">
      <c r="A8" s="8">
        <v>1</v>
      </c>
      <c r="B8" s="9" t="s">
        <v>8</v>
      </c>
      <c r="C8" s="9" t="s">
        <v>28</v>
      </c>
      <c r="D8" s="9" t="s">
        <v>29</v>
      </c>
      <c r="E8" s="9" t="s">
        <v>190</v>
      </c>
      <c r="F8" t="s">
        <v>193</v>
      </c>
      <c r="G8" t="s">
        <v>196</v>
      </c>
      <c r="H8" t="s">
        <v>197</v>
      </c>
      <c r="I8" s="9"/>
      <c r="J8" s="12">
        <v>4.3297000000000002E-2</v>
      </c>
      <c r="K8" s="11">
        <f>NB_IoT_ideaboard_v2_0_BoM[[#This Row],[UNIT PRICE @ 50PCS]]*NB_IoT_ideaboard_v2_0_BoM[[#This Row],[Qty]]</f>
        <v>4.3297000000000002E-2</v>
      </c>
    </row>
    <row r="9" spans="1:11" x14ac:dyDescent="0.3">
      <c r="A9" s="8">
        <v>1</v>
      </c>
      <c r="B9" s="9" t="s">
        <v>8</v>
      </c>
      <c r="C9" s="9" t="s">
        <v>28</v>
      </c>
      <c r="D9" s="9" t="s">
        <v>29</v>
      </c>
      <c r="E9" s="9" t="s">
        <v>191</v>
      </c>
      <c r="F9" t="s">
        <v>192</v>
      </c>
      <c r="G9" t="s">
        <v>194</v>
      </c>
      <c r="H9" t="s">
        <v>198</v>
      </c>
      <c r="I9" s="9" t="s">
        <v>8</v>
      </c>
      <c r="J9" s="12">
        <v>4.3297000000000002E-2</v>
      </c>
      <c r="K9" s="11">
        <f>NB_IoT_ideaboard_v2_0_BoM[[#This Row],[UNIT PRICE @ 50PCS]]*NB_IoT_ideaboard_v2_0_BoM[[#This Row],[Qty]]</f>
        <v>4.3297000000000002E-2</v>
      </c>
    </row>
    <row r="10" spans="1:11" x14ac:dyDescent="0.3">
      <c r="A10" s="8">
        <v>1</v>
      </c>
      <c r="B10" s="9" t="s">
        <v>8</v>
      </c>
      <c r="C10" s="9" t="s">
        <v>147</v>
      </c>
      <c r="D10" s="9" t="s">
        <v>147</v>
      </c>
      <c r="E10" s="9" t="s">
        <v>30</v>
      </c>
      <c r="F10" s="9" t="s">
        <v>31</v>
      </c>
      <c r="G10" s="9"/>
      <c r="H10" s="8" t="s">
        <v>148</v>
      </c>
      <c r="I10" s="9" t="s">
        <v>146</v>
      </c>
      <c r="J10" s="10">
        <f>0.084712</f>
        <v>8.4711999999999996E-2</v>
      </c>
      <c r="K10" s="11">
        <f>NB_IoT_ideaboard_v2_0_BoM[[#This Row],[UNIT PRICE @ 50PCS]]*NB_IoT_ideaboard_v2_0_BoM[[#This Row],[Qty]]</f>
        <v>8.4711999999999996E-2</v>
      </c>
    </row>
    <row r="11" spans="1:11" x14ac:dyDescent="0.3">
      <c r="A11" s="8">
        <v>1</v>
      </c>
      <c r="B11" s="9" t="s">
        <v>8</v>
      </c>
      <c r="C11" s="9" t="s">
        <v>32</v>
      </c>
      <c r="D11" s="9" t="s">
        <v>33</v>
      </c>
      <c r="E11" s="9" t="s">
        <v>34</v>
      </c>
      <c r="F11" s="9" t="s">
        <v>35</v>
      </c>
      <c r="G11" s="9"/>
      <c r="H11" s="9" t="s">
        <v>149</v>
      </c>
      <c r="I11" s="9" t="s">
        <v>8</v>
      </c>
      <c r="J11" s="10">
        <f>0.055138</f>
        <v>5.5138E-2</v>
      </c>
      <c r="K11" s="11">
        <f>NB_IoT_ideaboard_v2_0_BoM[[#This Row],[UNIT PRICE @ 50PCS]]*NB_IoT_ideaboard_v2_0_BoM[[#This Row],[Qty]]</f>
        <v>5.5138E-2</v>
      </c>
    </row>
    <row r="12" spans="1:11" x14ac:dyDescent="0.3">
      <c r="A12" s="8">
        <v>1</v>
      </c>
      <c r="B12" s="9" t="s">
        <v>8</v>
      </c>
      <c r="C12" s="9" t="s">
        <v>36</v>
      </c>
      <c r="D12" s="9" t="s">
        <v>37</v>
      </c>
      <c r="E12" s="9" t="s">
        <v>38</v>
      </c>
      <c r="F12" s="9" t="s">
        <v>39</v>
      </c>
      <c r="G12" s="9"/>
      <c r="H12" s="9" t="s">
        <v>150</v>
      </c>
      <c r="I12" s="9" t="s">
        <v>8</v>
      </c>
      <c r="J12" s="10">
        <f>0.020606</f>
        <v>2.0605999999999999E-2</v>
      </c>
      <c r="K12" s="11">
        <f>NB_IoT_ideaboard_v2_0_BoM[[#This Row],[UNIT PRICE @ 50PCS]]*NB_IoT_ideaboard_v2_0_BoM[[#This Row],[Qty]]</f>
        <v>2.0605999999999999E-2</v>
      </c>
    </row>
    <row r="13" spans="1:11" x14ac:dyDescent="0.3">
      <c r="A13" s="8">
        <v>1</v>
      </c>
      <c r="B13" s="9" t="s">
        <v>40</v>
      </c>
      <c r="C13" s="9" t="s">
        <v>41</v>
      </c>
      <c r="D13" s="9" t="s">
        <v>42</v>
      </c>
      <c r="E13" s="9" t="s">
        <v>43</v>
      </c>
      <c r="F13" s="9" t="s">
        <v>44</v>
      </c>
      <c r="G13" s="9"/>
      <c r="H13" s="9" t="s">
        <v>8</v>
      </c>
      <c r="I13" s="9" t="s">
        <v>8</v>
      </c>
      <c r="J13" s="10">
        <v>5.0000000000000001E-3</v>
      </c>
      <c r="K13" s="11">
        <f>NB_IoT_ideaboard_v2_0_BoM[[#This Row],[UNIT PRICE @ 50PCS]]*NB_IoT_ideaboard_v2_0_BoM[[#This Row],[Qty]]</f>
        <v>5.0000000000000001E-3</v>
      </c>
    </row>
    <row r="14" spans="1:11" x14ac:dyDescent="0.3">
      <c r="A14" s="8">
        <v>2</v>
      </c>
      <c r="B14" s="9" t="s">
        <v>45</v>
      </c>
      <c r="C14" s="9" t="s">
        <v>41</v>
      </c>
      <c r="D14" s="9" t="s">
        <v>42</v>
      </c>
      <c r="E14" s="9" t="s">
        <v>46</v>
      </c>
      <c r="F14" s="9" t="s">
        <v>44</v>
      </c>
      <c r="G14" s="9"/>
      <c r="H14" s="9" t="s">
        <v>8</v>
      </c>
      <c r="I14" s="9" t="s">
        <v>8</v>
      </c>
      <c r="J14" s="10">
        <v>5.0000000000000001E-3</v>
      </c>
      <c r="K14" s="11">
        <f>NB_IoT_ideaboard_v2_0_BoM[[#This Row],[UNIT PRICE @ 50PCS]]*NB_IoT_ideaboard_v2_0_BoM[[#This Row],[Qty]]</f>
        <v>0.01</v>
      </c>
    </row>
    <row r="15" spans="1:11" x14ac:dyDescent="0.3">
      <c r="A15" s="8">
        <v>14</v>
      </c>
      <c r="B15" s="9" t="s">
        <v>50</v>
      </c>
      <c r="C15" s="9" t="s">
        <v>51</v>
      </c>
      <c r="D15" s="9" t="s">
        <v>52</v>
      </c>
      <c r="E15" s="9" t="s">
        <v>151</v>
      </c>
      <c r="F15" s="9" t="s">
        <v>49</v>
      </c>
      <c r="G15" s="9"/>
      <c r="H15" s="9" t="s">
        <v>8</v>
      </c>
      <c r="I15" s="9" t="s">
        <v>8</v>
      </c>
      <c r="J15" s="10">
        <v>5.0000000000000001E-3</v>
      </c>
      <c r="K15" s="11">
        <f>NB_IoT_ideaboard_v2_0_BoM[[#This Row],[UNIT PRICE @ 50PCS]]*NB_IoT_ideaboard_v2_0_BoM[[#This Row],[Qty]]</f>
        <v>7.0000000000000007E-2</v>
      </c>
    </row>
    <row r="16" spans="1:11" x14ac:dyDescent="0.3">
      <c r="A16" s="8">
        <v>1</v>
      </c>
      <c r="B16" s="9" t="s">
        <v>53</v>
      </c>
      <c r="C16" s="9" t="s">
        <v>54</v>
      </c>
      <c r="D16" s="9" t="s">
        <v>55</v>
      </c>
      <c r="E16" s="9" t="s">
        <v>56</v>
      </c>
      <c r="F16" s="9" t="s">
        <v>57</v>
      </c>
      <c r="G16" s="9"/>
      <c r="H16" s="9" t="s">
        <v>152</v>
      </c>
      <c r="I16" s="9" t="s">
        <v>8</v>
      </c>
      <c r="J16" s="10">
        <f>0.102884</f>
        <v>0.102884</v>
      </c>
      <c r="K16" s="11">
        <f>NB_IoT_ideaboard_v2_0_BoM[[#This Row],[UNIT PRICE @ 50PCS]]*NB_IoT_ideaboard_v2_0_BoM[[#This Row],[Qty]]</f>
        <v>0.102884</v>
      </c>
    </row>
    <row r="17" spans="1:11" x14ac:dyDescent="0.3">
      <c r="A17" s="8">
        <v>3</v>
      </c>
      <c r="B17" s="9" t="s">
        <v>58</v>
      </c>
      <c r="C17" s="9" t="s">
        <v>59</v>
      </c>
      <c r="D17" s="9" t="s">
        <v>60</v>
      </c>
      <c r="E17" s="9" t="s">
        <v>153</v>
      </c>
      <c r="F17" s="9" t="s">
        <v>44</v>
      </c>
      <c r="G17" s="9"/>
      <c r="H17" s="9" t="s">
        <v>8</v>
      </c>
      <c r="I17" s="9" t="s">
        <v>8</v>
      </c>
      <c r="J17" s="10">
        <v>5.0000000000000001E-3</v>
      </c>
      <c r="K17" s="11">
        <f>NB_IoT_ideaboard_v2_0_BoM[[#This Row],[UNIT PRICE @ 50PCS]]*NB_IoT_ideaboard_v2_0_BoM[[#This Row],[Qty]]</f>
        <v>1.4999999999999999E-2</v>
      </c>
    </row>
    <row r="18" spans="1:11" x14ac:dyDescent="0.3">
      <c r="A18" s="8">
        <v>1</v>
      </c>
      <c r="B18" s="9" t="s">
        <v>61</v>
      </c>
      <c r="C18" s="9" t="s">
        <v>51</v>
      </c>
      <c r="D18" s="9" t="s">
        <v>52</v>
      </c>
      <c r="E18" s="9" t="s">
        <v>62</v>
      </c>
      <c r="F18" s="9" t="s">
        <v>49</v>
      </c>
      <c r="G18" s="9"/>
      <c r="H18" s="9" t="s">
        <v>8</v>
      </c>
      <c r="I18" s="9" t="s">
        <v>8</v>
      </c>
      <c r="J18" s="10">
        <v>5.0000000000000001E-3</v>
      </c>
      <c r="K18" s="11">
        <f>NB_IoT_ideaboard_v2_0_BoM[[#This Row],[UNIT PRICE @ 50PCS]]*NB_IoT_ideaboard_v2_0_BoM[[#This Row],[Qty]]</f>
        <v>5.0000000000000001E-3</v>
      </c>
    </row>
    <row r="19" spans="1:11" x14ac:dyDescent="0.3">
      <c r="A19" s="8">
        <v>5</v>
      </c>
      <c r="B19" s="9" t="s">
        <v>63</v>
      </c>
      <c r="C19" s="9" t="s">
        <v>51</v>
      </c>
      <c r="D19" s="9" t="s">
        <v>52</v>
      </c>
      <c r="E19" s="9" t="s">
        <v>154</v>
      </c>
      <c r="F19" s="9" t="s">
        <v>49</v>
      </c>
      <c r="G19" s="9"/>
      <c r="H19" s="9" t="s">
        <v>8</v>
      </c>
      <c r="I19" s="9" t="s">
        <v>8</v>
      </c>
      <c r="J19" s="10">
        <v>5.0000000000000001E-3</v>
      </c>
      <c r="K19" s="11">
        <f>NB_IoT_ideaboard_v2_0_BoM[[#This Row],[UNIT PRICE @ 50PCS]]*NB_IoT_ideaboard_v2_0_BoM[[#This Row],[Qty]]</f>
        <v>2.5000000000000001E-2</v>
      </c>
    </row>
    <row r="20" spans="1:11" x14ac:dyDescent="0.3">
      <c r="A20" s="8">
        <v>1</v>
      </c>
      <c r="B20" s="9" t="s">
        <v>64</v>
      </c>
      <c r="C20" s="9" t="s">
        <v>41</v>
      </c>
      <c r="D20" s="9" t="s">
        <v>42</v>
      </c>
      <c r="E20" s="9" t="s">
        <v>65</v>
      </c>
      <c r="F20" s="9" t="s">
        <v>44</v>
      </c>
      <c r="G20" s="9"/>
      <c r="H20" s="9" t="s">
        <v>8</v>
      </c>
      <c r="I20" s="9" t="s">
        <v>8</v>
      </c>
      <c r="J20" s="10">
        <v>5.0000000000000001E-3</v>
      </c>
      <c r="K20" s="11">
        <f>NB_IoT_ideaboard_v2_0_BoM[[#This Row],[UNIT PRICE @ 50PCS]]*NB_IoT_ideaboard_v2_0_BoM[[#This Row],[Qty]]</f>
        <v>5.0000000000000001E-3</v>
      </c>
    </row>
    <row r="21" spans="1:11" x14ac:dyDescent="0.3">
      <c r="A21" s="8">
        <v>3</v>
      </c>
      <c r="B21" s="9" t="s">
        <v>66</v>
      </c>
      <c r="C21" s="9" t="s">
        <v>41</v>
      </c>
      <c r="D21" s="9" t="s">
        <v>42</v>
      </c>
      <c r="E21" s="9" t="s">
        <v>67</v>
      </c>
      <c r="F21" s="9" t="s">
        <v>44</v>
      </c>
      <c r="G21" s="9"/>
      <c r="H21" s="9" t="s">
        <v>8</v>
      </c>
      <c r="I21" s="9" t="s">
        <v>8</v>
      </c>
      <c r="J21" s="10">
        <v>5.0000000000000001E-3</v>
      </c>
      <c r="K21" s="11">
        <f>NB_IoT_ideaboard_v2_0_BoM[[#This Row],[UNIT PRICE @ 50PCS]]*NB_IoT_ideaboard_v2_0_BoM[[#This Row],[Qty]]</f>
        <v>1.4999999999999999E-2</v>
      </c>
    </row>
    <row r="22" spans="1:11" x14ac:dyDescent="0.3">
      <c r="A22" s="8">
        <v>2</v>
      </c>
      <c r="B22" s="9" t="s">
        <v>68</v>
      </c>
      <c r="C22" s="9" t="s">
        <v>47</v>
      </c>
      <c r="D22" s="9" t="s">
        <v>48</v>
      </c>
      <c r="E22" s="9" t="s">
        <v>69</v>
      </c>
      <c r="F22" s="9" t="s">
        <v>49</v>
      </c>
      <c r="G22" s="9"/>
      <c r="H22" s="9" t="s">
        <v>8</v>
      </c>
      <c r="I22" s="9" t="s">
        <v>8</v>
      </c>
      <c r="J22" s="10">
        <v>5.0000000000000001E-3</v>
      </c>
      <c r="K22" s="11">
        <f>NB_IoT_ideaboard_v2_0_BoM[[#This Row],[UNIT PRICE @ 50PCS]]*NB_IoT_ideaboard_v2_0_BoM[[#This Row],[Qty]]</f>
        <v>0.01</v>
      </c>
    </row>
    <row r="23" spans="1:11" x14ac:dyDescent="0.3">
      <c r="A23" s="8">
        <v>1</v>
      </c>
      <c r="B23" s="9" t="s">
        <v>70</v>
      </c>
      <c r="C23" s="9" t="s">
        <v>70</v>
      </c>
      <c r="D23" s="9" t="s">
        <v>71</v>
      </c>
      <c r="E23" s="9" t="s">
        <v>72</v>
      </c>
      <c r="F23" s="9" t="s">
        <v>189</v>
      </c>
      <c r="G23" s="9"/>
      <c r="H23" s="9" t="s">
        <v>155</v>
      </c>
      <c r="I23" s="9" t="s">
        <v>8</v>
      </c>
      <c r="J23" s="10">
        <f>0.137139</f>
        <v>0.13713900000000001</v>
      </c>
      <c r="K23" s="11">
        <f>NB_IoT_ideaboard_v2_0_BoM[[#This Row],[UNIT PRICE @ 50PCS]]*NB_IoT_ideaboard_v2_0_BoM[[#This Row],[Qty]]</f>
        <v>0.13713900000000001</v>
      </c>
    </row>
    <row r="24" spans="1:11" x14ac:dyDescent="0.3">
      <c r="A24" s="8">
        <v>1</v>
      </c>
      <c r="B24" s="9" t="s">
        <v>73</v>
      </c>
      <c r="C24" s="9" t="s">
        <v>156</v>
      </c>
      <c r="D24" s="9" t="s">
        <v>74</v>
      </c>
      <c r="E24" s="9" t="s">
        <v>75</v>
      </c>
      <c r="F24" s="9" t="s">
        <v>76</v>
      </c>
      <c r="G24" s="9"/>
      <c r="H24" s="9" t="s">
        <v>157</v>
      </c>
      <c r="I24" s="9" t="s">
        <v>8</v>
      </c>
      <c r="J24" s="10">
        <f>0.71</f>
        <v>0.71</v>
      </c>
      <c r="K24" s="11">
        <f>NB_IoT_ideaboard_v2_0_BoM[[#This Row],[UNIT PRICE @ 50PCS]]*NB_IoT_ideaboard_v2_0_BoM[[#This Row],[Qty]]</f>
        <v>0.71</v>
      </c>
    </row>
    <row r="25" spans="1:11" x14ac:dyDescent="0.3">
      <c r="A25" s="8">
        <v>2</v>
      </c>
      <c r="B25" s="9" t="s">
        <v>160</v>
      </c>
      <c r="C25" s="9" t="s">
        <v>41</v>
      </c>
      <c r="D25" s="9" t="s">
        <v>42</v>
      </c>
      <c r="E25" s="9" t="s">
        <v>173</v>
      </c>
      <c r="F25" s="9" t="s">
        <v>44</v>
      </c>
      <c r="G25" s="9"/>
      <c r="H25" s="9" t="s">
        <v>8</v>
      </c>
      <c r="I25" s="9" t="s">
        <v>8</v>
      </c>
      <c r="J25" s="10">
        <v>5.0000000000000001E-3</v>
      </c>
      <c r="K25" s="11">
        <f>NB_IoT_ideaboard_v2_0_BoM[[#This Row],[UNIT PRICE @ 50PCS]]*NB_IoT_ideaboard_v2_0_BoM[[#This Row],[Qty]]</f>
        <v>0.01</v>
      </c>
    </row>
    <row r="26" spans="1:11" x14ac:dyDescent="0.3">
      <c r="A26" s="8">
        <v>2</v>
      </c>
      <c r="B26" s="9" t="s">
        <v>77</v>
      </c>
      <c r="C26" s="9" t="s">
        <v>47</v>
      </c>
      <c r="D26" s="9" t="s">
        <v>48</v>
      </c>
      <c r="E26" s="9" t="s">
        <v>78</v>
      </c>
      <c r="F26" s="9" t="s">
        <v>49</v>
      </c>
      <c r="G26" s="9"/>
      <c r="H26" s="9" t="s">
        <v>8</v>
      </c>
      <c r="I26" s="9" t="s">
        <v>8</v>
      </c>
      <c r="J26" s="10">
        <v>5.0000000000000001E-3</v>
      </c>
      <c r="K26" s="11">
        <f>NB_IoT_ideaboard_v2_0_BoM[[#This Row],[UNIT PRICE @ 50PCS]]*NB_IoT_ideaboard_v2_0_BoM[[#This Row],[Qty]]</f>
        <v>0.01</v>
      </c>
    </row>
    <row r="27" spans="1:11" x14ac:dyDescent="0.3">
      <c r="A27" s="8">
        <v>3</v>
      </c>
      <c r="B27" s="9" t="s">
        <v>79</v>
      </c>
      <c r="C27" s="9" t="s">
        <v>59</v>
      </c>
      <c r="D27" s="9" t="s">
        <v>60</v>
      </c>
      <c r="E27" s="9" t="s">
        <v>80</v>
      </c>
      <c r="F27" s="9" t="s">
        <v>44</v>
      </c>
      <c r="G27" s="9"/>
      <c r="H27" s="9" t="s">
        <v>8</v>
      </c>
      <c r="I27" s="9" t="s">
        <v>8</v>
      </c>
      <c r="J27" s="10">
        <v>5.0000000000000001E-3</v>
      </c>
      <c r="K27" s="11">
        <f>NB_IoT_ideaboard_v2_0_BoM[[#This Row],[UNIT PRICE @ 50PCS]]*NB_IoT_ideaboard_v2_0_BoM[[#This Row],[Qty]]</f>
        <v>1.4999999999999999E-2</v>
      </c>
    </row>
    <row r="28" spans="1:11" x14ac:dyDescent="0.3">
      <c r="A28" s="8">
        <v>2</v>
      </c>
      <c r="B28" s="9" t="s">
        <v>81</v>
      </c>
      <c r="C28" s="9" t="s">
        <v>176</v>
      </c>
      <c r="D28" s="9" t="s">
        <v>60</v>
      </c>
      <c r="E28" s="9" t="s">
        <v>82</v>
      </c>
      <c r="F28" s="9" t="s">
        <v>49</v>
      </c>
      <c r="G28" s="9"/>
      <c r="H28" s="9" t="s">
        <v>8</v>
      </c>
      <c r="I28" s="9" t="s">
        <v>8</v>
      </c>
      <c r="J28" s="10">
        <v>5.0000000000000001E-3</v>
      </c>
      <c r="K28" s="11">
        <f>NB_IoT_ideaboard_v2_0_BoM[[#This Row],[UNIT PRICE @ 50PCS]]*NB_IoT_ideaboard_v2_0_BoM[[#This Row],[Qty]]</f>
        <v>0.01</v>
      </c>
    </row>
    <row r="29" spans="1:11" x14ac:dyDescent="0.3">
      <c r="A29" s="8">
        <v>1</v>
      </c>
      <c r="B29" s="9" t="s">
        <v>83</v>
      </c>
      <c r="C29" s="9" t="s">
        <v>84</v>
      </c>
      <c r="D29" s="9" t="s">
        <v>85</v>
      </c>
      <c r="E29" s="9" t="s">
        <v>86</v>
      </c>
      <c r="F29" s="9" t="s">
        <v>87</v>
      </c>
      <c r="G29" s="9"/>
      <c r="H29" s="9" t="s">
        <v>158</v>
      </c>
      <c r="I29" s="9" t="s">
        <v>8</v>
      </c>
      <c r="J29" s="10">
        <f>0.10542</f>
        <v>0.10542</v>
      </c>
      <c r="K29" s="11">
        <f>NB_IoT_ideaboard_v2_0_BoM[[#This Row],[UNIT PRICE @ 50PCS]]*NB_IoT_ideaboard_v2_0_BoM[[#This Row],[Qty]]</f>
        <v>0.10542</v>
      </c>
    </row>
    <row r="30" spans="1:11" x14ac:dyDescent="0.3">
      <c r="A30" s="8">
        <v>2</v>
      </c>
      <c r="B30" s="9" t="s">
        <v>88</v>
      </c>
      <c r="C30" s="9" t="s">
        <v>41</v>
      </c>
      <c r="D30" s="9" t="s">
        <v>42</v>
      </c>
      <c r="E30" s="9" t="s">
        <v>175</v>
      </c>
      <c r="F30" s="9" t="s">
        <v>44</v>
      </c>
      <c r="G30" s="9"/>
      <c r="H30" s="9" t="s">
        <v>8</v>
      </c>
      <c r="I30" s="9" t="s">
        <v>8</v>
      </c>
      <c r="J30" s="10">
        <v>5.0000000000000001E-3</v>
      </c>
      <c r="K30" s="11">
        <f>NB_IoT_ideaboard_v2_0_BoM[[#This Row],[UNIT PRICE @ 50PCS]]*NB_IoT_ideaboard_v2_0_BoM[[#This Row],[Qty]]</f>
        <v>0.01</v>
      </c>
    </row>
    <row r="31" spans="1:11" x14ac:dyDescent="0.3">
      <c r="A31" s="8">
        <v>4</v>
      </c>
      <c r="B31" s="9" t="s">
        <v>89</v>
      </c>
      <c r="C31" s="9" t="s">
        <v>51</v>
      </c>
      <c r="D31" s="9" t="s">
        <v>52</v>
      </c>
      <c r="E31" s="9" t="s">
        <v>90</v>
      </c>
      <c r="F31" s="9" t="s">
        <v>49</v>
      </c>
      <c r="G31" s="9"/>
      <c r="H31" s="9" t="s">
        <v>8</v>
      </c>
      <c r="I31" s="9" t="s">
        <v>8</v>
      </c>
      <c r="J31" s="10">
        <v>5.0000000000000001E-3</v>
      </c>
      <c r="K31" s="11">
        <f>NB_IoT_ideaboard_v2_0_BoM[[#This Row],[UNIT PRICE @ 50PCS]]*NB_IoT_ideaboard_v2_0_BoM[[#This Row],[Qty]]</f>
        <v>0.02</v>
      </c>
    </row>
    <row r="32" spans="1:11" x14ac:dyDescent="0.3">
      <c r="A32" s="8">
        <v>2</v>
      </c>
      <c r="B32" s="9" t="s">
        <v>91</v>
      </c>
      <c r="C32" s="9" t="s">
        <v>47</v>
      </c>
      <c r="D32" s="9" t="s">
        <v>48</v>
      </c>
      <c r="E32" s="9" t="s">
        <v>92</v>
      </c>
      <c r="F32" s="9" t="s">
        <v>49</v>
      </c>
      <c r="G32" s="9"/>
      <c r="H32" s="9" t="s">
        <v>8</v>
      </c>
      <c r="I32" s="9" t="s">
        <v>8</v>
      </c>
      <c r="J32" s="10">
        <v>5.0000000000000001E-3</v>
      </c>
      <c r="K32" s="11">
        <f>NB_IoT_ideaboard_v2_0_BoM[[#This Row],[UNIT PRICE @ 50PCS]]*NB_IoT_ideaboard_v2_0_BoM[[#This Row],[Qty]]</f>
        <v>0.01</v>
      </c>
    </row>
    <row r="33" spans="1:11" x14ac:dyDescent="0.3">
      <c r="A33" s="8">
        <v>3</v>
      </c>
      <c r="B33" s="9" t="s">
        <v>93</v>
      </c>
      <c r="C33" s="9" t="s">
        <v>59</v>
      </c>
      <c r="D33" s="9" t="s">
        <v>60</v>
      </c>
      <c r="E33" s="9" t="s">
        <v>94</v>
      </c>
      <c r="F33" s="9" t="s">
        <v>44</v>
      </c>
      <c r="G33" s="9"/>
      <c r="H33" s="9" t="s">
        <v>8</v>
      </c>
      <c r="I33" s="9" t="s">
        <v>8</v>
      </c>
      <c r="J33" s="10">
        <v>5.0000000000000001E-3</v>
      </c>
      <c r="K33" s="11">
        <f>NB_IoT_ideaboard_v2_0_BoM[[#This Row],[UNIT PRICE @ 50PCS]]*NB_IoT_ideaboard_v2_0_BoM[[#This Row],[Qty]]</f>
        <v>1.4999999999999999E-2</v>
      </c>
    </row>
    <row r="34" spans="1:11" x14ac:dyDescent="0.3">
      <c r="A34" s="8">
        <v>4</v>
      </c>
      <c r="B34" s="9" t="s">
        <v>95</v>
      </c>
      <c r="C34" s="9" t="s">
        <v>41</v>
      </c>
      <c r="D34" s="9" t="s">
        <v>42</v>
      </c>
      <c r="E34" s="9" t="s">
        <v>172</v>
      </c>
      <c r="F34" s="9" t="s">
        <v>44</v>
      </c>
      <c r="G34" s="9"/>
      <c r="H34" s="9" t="s">
        <v>8</v>
      </c>
      <c r="I34" s="9" t="s">
        <v>8</v>
      </c>
      <c r="J34" s="10">
        <v>5.0000000000000001E-3</v>
      </c>
      <c r="K34" s="11">
        <f>NB_IoT_ideaboard_v2_0_BoM[[#This Row],[UNIT PRICE @ 50PCS]]*NB_IoT_ideaboard_v2_0_BoM[[#This Row],[Qty]]</f>
        <v>0.02</v>
      </c>
    </row>
    <row r="35" spans="1:11" x14ac:dyDescent="0.3">
      <c r="A35" s="8">
        <v>1</v>
      </c>
      <c r="B35" s="9" t="s">
        <v>159</v>
      </c>
      <c r="C35" s="9" t="s">
        <v>41</v>
      </c>
      <c r="D35" s="9" t="s">
        <v>42</v>
      </c>
      <c r="E35" s="9" t="s">
        <v>96</v>
      </c>
      <c r="F35" s="9" t="s">
        <v>44</v>
      </c>
      <c r="G35" s="9"/>
      <c r="H35" s="9" t="s">
        <v>8</v>
      </c>
      <c r="I35" s="9" t="s">
        <v>8</v>
      </c>
      <c r="J35" s="10">
        <v>5.0000000000000001E-3</v>
      </c>
      <c r="K35" s="11">
        <f>NB_IoT_ideaboard_v2_0_BoM[[#This Row],[UNIT PRICE @ 50PCS]]*NB_IoT_ideaboard_v2_0_BoM[[#This Row],[Qty]]</f>
        <v>5.0000000000000001E-3</v>
      </c>
    </row>
    <row r="36" spans="1:11" x14ac:dyDescent="0.3">
      <c r="A36" s="8">
        <v>2</v>
      </c>
      <c r="B36" s="9" t="s">
        <v>97</v>
      </c>
      <c r="C36" s="9" t="s">
        <v>41</v>
      </c>
      <c r="D36" s="9" t="s">
        <v>42</v>
      </c>
      <c r="E36" s="9" t="s">
        <v>98</v>
      </c>
      <c r="F36" s="9" t="s">
        <v>44</v>
      </c>
      <c r="G36" s="9"/>
      <c r="H36" s="9" t="s">
        <v>8</v>
      </c>
      <c r="I36" s="9" t="s">
        <v>8</v>
      </c>
      <c r="J36" s="10">
        <v>5.0000000000000001E-3</v>
      </c>
      <c r="K36" s="11">
        <f>NB_IoT_ideaboard_v2_0_BoM[[#This Row],[UNIT PRICE @ 50PCS]]*NB_IoT_ideaboard_v2_0_BoM[[#This Row],[Qty]]</f>
        <v>0.01</v>
      </c>
    </row>
    <row r="37" spans="1:11" x14ac:dyDescent="0.3">
      <c r="A37" s="8">
        <v>1</v>
      </c>
      <c r="B37" s="9" t="s">
        <v>99</v>
      </c>
      <c r="C37" s="9" t="s">
        <v>100</v>
      </c>
      <c r="D37" s="9" t="s">
        <v>101</v>
      </c>
      <c r="E37" s="9" t="s">
        <v>102</v>
      </c>
      <c r="F37" s="9" t="s">
        <v>87</v>
      </c>
      <c r="G37" s="9"/>
      <c r="H37" s="9" t="s">
        <v>162</v>
      </c>
      <c r="I37" s="9" t="s">
        <v>8</v>
      </c>
      <c r="J37" s="10">
        <f>0.047637</f>
        <v>4.7636999999999999E-2</v>
      </c>
      <c r="K37" s="11">
        <f>NB_IoT_ideaboard_v2_0_BoM[[#This Row],[UNIT PRICE @ 50PCS]]*NB_IoT_ideaboard_v2_0_BoM[[#This Row],[Qty]]</f>
        <v>4.7636999999999999E-2</v>
      </c>
    </row>
    <row r="38" spans="1:11" x14ac:dyDescent="0.3">
      <c r="A38" s="8">
        <v>3</v>
      </c>
      <c r="B38" s="9" t="s">
        <v>161</v>
      </c>
      <c r="C38" s="9" t="s">
        <v>103</v>
      </c>
      <c r="D38" s="9" t="s">
        <v>104</v>
      </c>
      <c r="E38" s="9" t="s">
        <v>105</v>
      </c>
      <c r="F38" s="9" t="s">
        <v>106</v>
      </c>
      <c r="G38" s="9"/>
      <c r="H38" s="9" t="s">
        <v>180</v>
      </c>
      <c r="I38" s="9" t="s">
        <v>8</v>
      </c>
      <c r="J38" s="10">
        <f>0.008938</f>
        <v>8.9379999999999998E-3</v>
      </c>
      <c r="K38" s="11">
        <f>NB_IoT_ideaboard_v2_0_BoM[[#This Row],[UNIT PRICE @ 50PCS]]*NB_IoT_ideaboard_v2_0_BoM[[#This Row],[Qty]]</f>
        <v>2.6813999999999998E-2</v>
      </c>
    </row>
    <row r="39" spans="1:11" x14ac:dyDescent="0.3">
      <c r="A39" s="8">
        <v>1</v>
      </c>
      <c r="B39" s="9" t="s">
        <v>107</v>
      </c>
      <c r="C39" s="9" t="s">
        <v>108</v>
      </c>
      <c r="D39" s="9" t="s">
        <v>109</v>
      </c>
      <c r="E39" s="9" t="s">
        <v>110</v>
      </c>
      <c r="F39" s="9" t="s">
        <v>111</v>
      </c>
      <c r="G39" s="9"/>
      <c r="H39" s="9" t="s">
        <v>163</v>
      </c>
      <c r="I39" s="9" t="s">
        <v>8</v>
      </c>
      <c r="J39" s="10">
        <f>0.093489</f>
        <v>9.3489000000000003E-2</v>
      </c>
      <c r="K39" s="11">
        <f>NB_IoT_ideaboard_v2_0_BoM[[#This Row],[UNIT PRICE @ 50PCS]]*NB_IoT_ideaboard_v2_0_BoM[[#This Row],[Qty]]</f>
        <v>9.3489000000000003E-2</v>
      </c>
    </row>
    <row r="40" spans="1:11" x14ac:dyDescent="0.3">
      <c r="A40" s="8">
        <v>1</v>
      </c>
      <c r="B40" s="9" t="s">
        <v>112</v>
      </c>
      <c r="C40" s="9" t="s">
        <v>112</v>
      </c>
      <c r="D40" s="9" t="s">
        <v>112</v>
      </c>
      <c r="E40" s="9" t="s">
        <v>113</v>
      </c>
      <c r="F40" s="9" t="s">
        <v>177</v>
      </c>
      <c r="G40" s="9"/>
      <c r="H40" s="9" t="s">
        <v>8</v>
      </c>
      <c r="I40" s="9" t="s">
        <v>8</v>
      </c>
      <c r="J40" s="10">
        <f>3.8</f>
        <v>3.8</v>
      </c>
      <c r="K40" s="11">
        <f>NB_IoT_ideaboard_v2_0_BoM[[#This Row],[UNIT PRICE @ 50PCS]]*NB_IoT_ideaboard_v2_0_BoM[[#This Row],[Qty]]</f>
        <v>3.8</v>
      </c>
    </row>
    <row r="41" spans="1:11" x14ac:dyDescent="0.3">
      <c r="A41" s="8">
        <v>1</v>
      </c>
      <c r="B41" s="9" t="s">
        <v>114</v>
      </c>
      <c r="C41" s="9" t="s">
        <v>115</v>
      </c>
      <c r="D41" s="9" t="s">
        <v>60</v>
      </c>
      <c r="E41" s="9" t="s">
        <v>116</v>
      </c>
      <c r="F41" s="9" t="s">
        <v>117</v>
      </c>
      <c r="G41" s="9"/>
      <c r="H41" s="9" t="s">
        <v>8</v>
      </c>
      <c r="I41" s="9" t="s">
        <v>8</v>
      </c>
      <c r="J41" s="10">
        <f>0.058276</f>
        <v>5.8276000000000001E-2</v>
      </c>
      <c r="K41" s="11">
        <f>NB_IoT_ideaboard_v2_0_BoM[[#This Row],[UNIT PRICE @ 50PCS]]*NB_IoT_ideaboard_v2_0_BoM[[#This Row],[Qty]]</f>
        <v>5.8276000000000001E-2</v>
      </c>
    </row>
    <row r="42" spans="1:11" x14ac:dyDescent="0.3">
      <c r="A42" s="8">
        <v>4</v>
      </c>
      <c r="B42" s="9" t="s">
        <v>119</v>
      </c>
      <c r="C42" s="9" t="s">
        <v>119</v>
      </c>
      <c r="D42" s="9" t="s">
        <v>119</v>
      </c>
      <c r="E42" s="9" t="s">
        <v>120</v>
      </c>
      <c r="F42" s="9" t="s">
        <v>121</v>
      </c>
      <c r="G42" s="9"/>
      <c r="H42" s="9" t="s">
        <v>164</v>
      </c>
      <c r="I42" s="9" t="s">
        <v>8</v>
      </c>
      <c r="J42" s="10">
        <f>0.033722</f>
        <v>3.3722000000000002E-2</v>
      </c>
      <c r="K42" s="11">
        <f>NB_IoT_ideaboard_v2_0_BoM[[#This Row],[UNIT PRICE @ 50PCS]]*NB_IoT_ideaboard_v2_0_BoM[[#This Row],[Qty]]</f>
        <v>0.13488800000000001</v>
      </c>
    </row>
    <row r="43" spans="1:11" x14ac:dyDescent="0.3">
      <c r="A43" s="8">
        <v>1</v>
      </c>
      <c r="B43" s="9" t="s">
        <v>122</v>
      </c>
      <c r="C43" s="9" t="s">
        <v>123</v>
      </c>
      <c r="D43" s="9" t="s">
        <v>109</v>
      </c>
      <c r="E43" s="9" t="s">
        <v>124</v>
      </c>
      <c r="F43" s="9" t="s">
        <v>125</v>
      </c>
      <c r="G43" s="9"/>
      <c r="H43" s="9" t="s">
        <v>122</v>
      </c>
      <c r="I43" s="9" t="s">
        <v>8</v>
      </c>
      <c r="J43" s="10">
        <f>0.446875</f>
        <v>0.44687500000000002</v>
      </c>
      <c r="K43" s="11">
        <f>NB_IoT_ideaboard_v2_0_BoM[[#This Row],[UNIT PRICE @ 50PCS]]*NB_IoT_ideaboard_v2_0_BoM[[#This Row],[Qty]]</f>
        <v>0.44687500000000002</v>
      </c>
    </row>
    <row r="44" spans="1:11" x14ac:dyDescent="0.3">
      <c r="A44" s="8">
        <v>1</v>
      </c>
      <c r="B44" s="9" t="s">
        <v>126</v>
      </c>
      <c r="C44" s="9" t="s">
        <v>126</v>
      </c>
      <c r="D44" s="9" t="s">
        <v>126</v>
      </c>
      <c r="E44" s="9" t="s">
        <v>127</v>
      </c>
      <c r="F44" s="9" t="s">
        <v>166</v>
      </c>
      <c r="G44" s="9"/>
      <c r="H44" s="9" t="s">
        <v>165</v>
      </c>
      <c r="I44" s="8"/>
      <c r="J44" s="10">
        <f>0.338594</f>
        <v>0.33859400000000001</v>
      </c>
      <c r="K44" s="11">
        <f>NB_IoT_ideaboard_v2_0_BoM[[#This Row],[UNIT PRICE @ 50PCS]]*NB_IoT_ideaboard_v2_0_BoM[[#This Row],[Qty]]</f>
        <v>0.33859400000000001</v>
      </c>
    </row>
    <row r="45" spans="1:11" x14ac:dyDescent="0.3">
      <c r="A45" s="8">
        <v>1</v>
      </c>
      <c r="B45" s="9" t="s">
        <v>128</v>
      </c>
      <c r="C45" s="9" t="s">
        <v>129</v>
      </c>
      <c r="D45" s="9" t="s">
        <v>130</v>
      </c>
      <c r="E45" s="9" t="s">
        <v>131</v>
      </c>
      <c r="F45" s="9" t="s">
        <v>132</v>
      </c>
      <c r="G45" s="9"/>
      <c r="H45" s="8" t="s">
        <v>128</v>
      </c>
      <c r="I45" s="9" t="s">
        <v>8</v>
      </c>
      <c r="J45" s="10">
        <f>0.023796</f>
        <v>2.3796000000000001E-2</v>
      </c>
      <c r="K45" s="11">
        <f>NB_IoT_ideaboard_v2_0_BoM[[#This Row],[UNIT PRICE @ 50PCS]]*NB_IoT_ideaboard_v2_0_BoM[[#This Row],[Qty]]</f>
        <v>2.3796000000000001E-2</v>
      </c>
    </row>
    <row r="46" spans="1:11" x14ac:dyDescent="0.3">
      <c r="A46" s="8">
        <v>5</v>
      </c>
      <c r="B46" s="9" t="s">
        <v>171</v>
      </c>
      <c r="C46" s="9" t="s">
        <v>133</v>
      </c>
      <c r="D46" s="9" t="s">
        <v>134</v>
      </c>
      <c r="E46" s="9" t="s">
        <v>174</v>
      </c>
      <c r="F46" s="9" t="s">
        <v>118</v>
      </c>
      <c r="G46" s="9"/>
      <c r="H46" s="9" t="s">
        <v>8</v>
      </c>
      <c r="I46" s="9" t="s">
        <v>8</v>
      </c>
      <c r="J46" s="10">
        <f>0.026142</f>
        <v>2.6141999999999999E-2</v>
      </c>
      <c r="K46" s="11">
        <f>NB_IoT_ideaboard_v2_0_BoM[[#This Row],[UNIT PRICE @ 50PCS]]*NB_IoT_ideaboard_v2_0_BoM[[#This Row],[Qty]]</f>
        <v>0.13070999999999999</v>
      </c>
    </row>
    <row r="47" spans="1:11" x14ac:dyDescent="0.3">
      <c r="A47" s="8">
        <v>1</v>
      </c>
      <c r="B47" s="9" t="s">
        <v>135</v>
      </c>
      <c r="C47" s="9" t="s">
        <v>135</v>
      </c>
      <c r="D47" s="9" t="s">
        <v>136</v>
      </c>
      <c r="E47" s="9" t="s">
        <v>137</v>
      </c>
      <c r="F47" s="9" t="s">
        <v>138</v>
      </c>
      <c r="G47" s="9"/>
      <c r="H47" s="9" t="s">
        <v>167</v>
      </c>
      <c r="I47" s="9" t="s">
        <v>8</v>
      </c>
      <c r="J47" s="10">
        <f>0.280156</f>
        <v>0.28015600000000002</v>
      </c>
      <c r="K47" s="11">
        <f>NB_IoT_ideaboard_v2_0_BoM[[#This Row],[UNIT PRICE @ 50PCS]]*NB_IoT_ideaboard_v2_0_BoM[[#This Row],[Qty]]</f>
        <v>0.28015600000000002</v>
      </c>
    </row>
    <row r="48" spans="1:11" x14ac:dyDescent="0.3">
      <c r="A48" s="8">
        <v>1</v>
      </c>
      <c r="B48" s="9" t="s">
        <v>139</v>
      </c>
      <c r="C48" s="9" t="s">
        <v>139</v>
      </c>
      <c r="D48" s="9" t="s">
        <v>140</v>
      </c>
      <c r="E48" s="9" t="s">
        <v>141</v>
      </c>
      <c r="F48" s="9" t="s">
        <v>178</v>
      </c>
      <c r="G48" s="9"/>
      <c r="H48" s="9" t="s">
        <v>139</v>
      </c>
      <c r="I48" s="9" t="s">
        <v>142</v>
      </c>
      <c r="J48" s="10">
        <f>3.815625</f>
        <v>3.8156249999999998</v>
      </c>
      <c r="K48" s="11">
        <f>NB_IoT_ideaboard_v2_0_BoM[[#This Row],[UNIT PRICE @ 50PCS]]*NB_IoT_ideaboard_v2_0_BoM[[#This Row],[Qty]]</f>
        <v>3.8156249999999998</v>
      </c>
    </row>
    <row r="49" spans="1:13" x14ac:dyDescent="0.3">
      <c r="A49" s="8">
        <v>1</v>
      </c>
      <c r="B49" s="9" t="s">
        <v>169</v>
      </c>
      <c r="C49" s="9" t="s">
        <v>143</v>
      </c>
      <c r="D49" s="9" t="s">
        <v>144</v>
      </c>
      <c r="E49" s="9" t="s">
        <v>170</v>
      </c>
      <c r="F49" s="9" t="s">
        <v>179</v>
      </c>
      <c r="G49" s="9"/>
      <c r="H49" s="9" t="s">
        <v>168</v>
      </c>
      <c r="I49" s="9" t="s">
        <v>8</v>
      </c>
      <c r="J49" s="10">
        <f>0.080142</f>
        <v>8.0142000000000005E-2</v>
      </c>
      <c r="K49" s="11">
        <f>NB_IoT_ideaboard_v2_0_BoM[[#This Row],[UNIT PRICE @ 50PCS]]*NB_IoT_ideaboard_v2_0_BoM[[#This Row],[Qty]]</f>
        <v>8.0142000000000005E-2</v>
      </c>
    </row>
    <row r="50" spans="1:13" x14ac:dyDescent="0.3">
      <c r="A50" s="8"/>
      <c r="B50" s="9"/>
      <c r="C50" s="9"/>
      <c r="D50" s="9"/>
      <c r="E50" s="9"/>
      <c r="F50" s="9"/>
      <c r="G50" s="9"/>
      <c r="H50" s="9"/>
      <c r="I50" s="9"/>
      <c r="J50" s="10"/>
      <c r="K50" s="11"/>
      <c r="L50" s="2">
        <f>SUM(K13,K14,K17,K20,K21,K25,K27,K30,K33,K34,K35,K36)</f>
        <v>0.13500000000000001</v>
      </c>
      <c r="M50" s="2">
        <f>L50*10</f>
        <v>1.35</v>
      </c>
    </row>
    <row r="51" spans="1:13" x14ac:dyDescent="0.3">
      <c r="A51" s="8"/>
      <c r="B51" s="9"/>
      <c r="C51" s="9"/>
      <c r="D51" s="9"/>
      <c r="E51" s="9"/>
      <c r="F51" s="9"/>
      <c r="G51" s="9"/>
      <c r="H51" s="9"/>
      <c r="I51" s="9"/>
      <c r="J51" s="10"/>
      <c r="K51" s="11"/>
      <c r="L51" s="2">
        <f>SUM(K15,K16,K18,K19,K22,K26,K28,K31,K32)</f>
        <v>0.26288400000000006</v>
      </c>
      <c r="M51" s="2">
        <f t="shared" ref="M51:M52" si="0">L51*10</f>
        <v>2.6288400000000007</v>
      </c>
    </row>
    <row r="52" spans="1:13" x14ac:dyDescent="0.3">
      <c r="L52" s="2">
        <f>SUM(L50:L51)</f>
        <v>0.39788400000000007</v>
      </c>
      <c r="M52" s="2">
        <f t="shared" si="0"/>
        <v>3.9788400000000008</v>
      </c>
    </row>
    <row r="53" spans="1:13" x14ac:dyDescent="0.3">
      <c r="H53" s="1" t="s">
        <v>184</v>
      </c>
      <c r="J53" s="7">
        <f>K53*50</f>
        <v>551.41194999999993</v>
      </c>
      <c r="K53" s="2">
        <f>SUM(NB_IoT_ideaboard_v2_0_BoM[TOTAL])</f>
        <v>11.028238999999999</v>
      </c>
    </row>
    <row r="56" spans="1:13" x14ac:dyDescent="0.3">
      <c r="A56">
        <f>SUM(A12:A49)</f>
        <v>86</v>
      </c>
      <c r="H56" s="1" t="s">
        <v>185</v>
      </c>
      <c r="J56" s="7">
        <v>439</v>
      </c>
      <c r="K56">
        <f>J56/50</f>
        <v>8.7799999999999994</v>
      </c>
    </row>
    <row r="57" spans="1:13" x14ac:dyDescent="0.3">
      <c r="H57" s="1" t="s">
        <v>200</v>
      </c>
      <c r="J57" s="7">
        <v>43</v>
      </c>
      <c r="K57">
        <f>J57/50</f>
        <v>0.86</v>
      </c>
    </row>
    <row r="58" spans="1:13" x14ac:dyDescent="0.3">
      <c r="H58" s="1" t="s">
        <v>183</v>
      </c>
    </row>
    <row r="59" spans="1:13" x14ac:dyDescent="0.3">
      <c r="H59" s="1"/>
    </row>
    <row r="60" spans="1:13" x14ac:dyDescent="0.3">
      <c r="C60" s="4"/>
      <c r="D60" s="4"/>
      <c r="E60" s="3"/>
      <c r="F60" s="3"/>
      <c r="G60" s="3"/>
      <c r="H60" s="3" t="s">
        <v>187</v>
      </c>
      <c r="I60" s="4"/>
      <c r="J60" s="13">
        <f>SUM(J53:J59)</f>
        <v>1033.4119499999999</v>
      </c>
      <c r="K60" s="6">
        <f>SUM(K53:K59)</f>
        <v>20.668239</v>
      </c>
    </row>
    <row r="61" spans="1:13" x14ac:dyDescent="0.3">
      <c r="C61" s="4"/>
      <c r="D61" s="4"/>
      <c r="E61" s="3"/>
      <c r="F61" s="3"/>
      <c r="G61" s="3"/>
      <c r="H61" s="3" t="s">
        <v>186</v>
      </c>
      <c r="I61" s="4"/>
      <c r="J61" s="13">
        <f>SUM(J53:J55,J57:J59)</f>
        <v>594.41194999999993</v>
      </c>
      <c r="K61" s="5">
        <f>SUM(K53,K57)</f>
        <v>11.888238999999999</v>
      </c>
    </row>
    <row r="62" spans="1:13" s="4" customFormat="1" x14ac:dyDescent="0.3">
      <c r="B62" s="3"/>
      <c r="E62" s="3"/>
      <c r="F62" s="3"/>
      <c r="G62" s="3"/>
      <c r="J62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B27D-9ABF-468C-BCB1-7472D49BD2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6 A F i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o A W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A F i U W C 5 m y z b A Q A A 6 w M A A B M A H A B G b 3 J t d W x h c y 9 T Z W N 0 a W 9 u M S 5 t I K I Y A C i g F A A A A A A A A A A A A A A A A A A A A A A A A A A A A H W S X 2 + b M B T F 3 y P l O 1 j 0 J Z U I a t J t 0 h b x w L + s a A m k B j p V Z U I u 3 K V o Y F e 2 i R Z F / e 4 z J V 2 2 O f M L 5 n e u z r 1 X P g J K W T O K k u E 7 W 4 x H 4 5 F 4 I h w q d G F E 7 j R k 6 b S u g D w y w q v p b o 6 u p i 5 b G 8 h G D c j x C K m T s I 6 X o I g n d p b P y q 4 F K i f L u g H L Y 1 S q H z E x v E 9 5 J o C L 3 C e 0 p l W X v x W K H M i 2 g T x U T V r C Z Z 6 k 6 + v 5 c n Z 1 j f P f j f M z k 1 i v k 1 i l 2 B m X 5 o M P T d 3 W E r h t L A w T e a z p W i r s 2 U c T B b R k V U 2 3 9 m z + f m 6 i 2 4 5 J S O S + A f t 0 t S J G 4 d u l O W x 0 Y W w 4 a 5 V W o R s g l R q 7 X z g l j 6 r w q B z 5 Z F j e R A 9 H 7 j R N U p K G c G F L 3 v 1 p 6 T 0 R u l W O 6 f 4 Z T n Y p J 1 R 8 Z 7 w d J u 5 F M T n T 3 z w c j F u 5 V 6 u F V H 5 4 Z / W F L y Y 6 G H e k 6 U B h q Q C S 8 F O + U h 9 2 d a n j D S l / k O 0 5 z q U 4 Y y J K X j / 3 w d A 0 N 1 7 r L A t X a e H e a 4 I X b + 5 x + P k m 1 Z S 1 E 2 V L x 0 s z H O B i 4 + C 0 i L K 1 G 2 C 9 c K m j T a S x 2 C u W D o 6 C 1 e q c F A V f H f x F 3 x 7 H f h H 6 G k / i D H v B K n S x g / W l 7 p x V F u g 0 i P x Y H / 8 v 8 H I K B Q Z K W v X M x 7 y e c j E I R z z 5 J z 1 9 G N 7 a D x d r Z i j b 8 a i m / 3 N e / A J Q S w E C L Q A U A A I A C A D o A W J R 6 f x a K q Y A A A D 4 A A A A E g A A A A A A A A A A A A A A A A A A A A A A Q 2 9 u Z m l n L 1 B h Y 2 t h Z 2 U u e G 1 s U E s B A i 0 A F A A C A A g A 6 A F i U Q / K 6 a u k A A A A 6 Q A A A B M A A A A A A A A A A A A A A A A A 8 g A A A F t D b 2 5 0 Z W 5 0 X 1 R 5 c G V z X S 5 4 b W x Q S w E C L Q A U A A I A C A D o A W J R Y L m b L N s B A A D r A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F Q A A A A A A A A I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I t S W 9 U L W l k Z W F i b 2 F y Z C 1 2 M i U y M D A t Q m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k J f S W 9 U X 2 l k Z W F i b 2 F y Z F 9 2 M l 8 w X 0 J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M V Q x O D o 0 N T o x N i 4 2 M z U 0 M z M 0 W i I g L z 4 8 R W 5 0 c n k g V H l w Z T 0 i R m l s b E N v b H V t b l R 5 c G V z I i B W Y W x 1 Z T 0 i c 0 F 3 W U d C Z 1 l H Q m d Z R 0 J n W U d C Z 1 l H Q m d Z R 0 J n P T 0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J P T S Z x d W 9 0 O y w m c X V v d D t C V U l M V F 9 C W S Z x d W 9 0 O y w m c X V v d D t D T 1 B Z U k l H S F Q m c X V v d D s s J n F 1 b 3 Q 7 T U F O V U Z B Q 1 R V U k V S X 1 B B U l R f T l V N Q k V S J n F 1 b 3 Q 7 L C Z x d W 9 0 O 0 1 G J n F 1 b 3 Q 7 L C Z x d W 9 0 O 0 1 Q T i Z x d W 9 0 O y w m c X V v d D t P Q 1 9 G Q V J O R U x M J n F 1 b 3 Q 7 L C Z x d W 9 0 O 0 9 D X 0 5 F V 0 F S S y Z x d W 9 0 O y w m c X V v d D t Q U k 9 E X 0 l E J n F 1 b 3 Q 7 L C Z x d W 9 0 O 1 N P V V J D R U x J Q l J B U l k m c X V v d D s s J n F 1 b 3 Q 7 V k F M V U U u M S Z x d W 9 0 O y w m c X V v d D t W R U 5 E T 1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i 1 J b 1 Q t a W R l Y W J v Y X J k L X Y y I D A t Q m 9 N L 0 N o Y W 5 n Z W Q g V H l w Z S 5 7 U X R 5 L D B 9 J n F 1 b 3 Q 7 L C Z x d W 9 0 O 1 N l Y 3 R p b 2 4 x L 0 5 C L U l v V C 1 p Z G V h Y m 9 h c m Q t d j I g M C 1 C b 0 0 v Q 2 h h b m d l Z C B U e X B l L n t W Y W x 1 Z S w x f S Z x d W 9 0 O y w m c X V v d D t T Z W N 0 a W 9 u M S 9 O Q i 1 J b 1 Q t a W R l Y W J v Y X J k L X Y y I D A t Q m 9 N L 0 N o Y W 5 n Z W Q g V H l w Z S 5 7 R G V 2 a W N l L D J 9 J n F 1 b 3 Q 7 L C Z x d W 9 0 O 1 N l Y 3 R p b 2 4 x L 0 5 C L U l v V C 1 p Z G V h Y m 9 h c m Q t d j I g M C 1 C b 0 0 v Q 2 h h b m d l Z C B U e X B l L n t Q Y W N r Y W d l L D N 9 J n F 1 b 3 Q 7 L C Z x d W 9 0 O 1 N l Y 3 R p b 2 4 x L 0 5 C L U l v V C 1 p Z G V h Y m 9 h c m Q t d j I g M C 1 C b 0 0 v Q 2 h h b m d l Z C B U e X B l L n t Q Y X J 0 c y w 0 f S Z x d W 9 0 O y w m c X V v d D t T Z W N 0 a W 9 u M S 9 O Q i 1 J b 1 Q t a W R l Y W J v Y X J k L X Y y I D A t Q m 9 N L 0 N o Y W 5 n Z W Q g V H l w Z S 5 7 R G V z Y 3 J p c H R p b 2 4 s N X 0 m c X V v d D s s J n F 1 b 3 Q 7 U 2 V j d G l v b j E v T k I t S W 9 U L W l k Z W F i b 2 F y Z C 1 2 M i A w L U J v T S 9 D a G F u Z 2 V k I F R 5 c G U u e 0 J P T S w 2 f S Z x d W 9 0 O y w m c X V v d D t T Z W N 0 a W 9 u M S 9 O Q i 1 J b 1 Q t a W R l Y W J v Y X J k L X Y y I D A t Q m 9 N L 0 N o Y W 5 n Z W Q g V H l w Z S 5 7 Q l V J T F R f Q l k s N 3 0 m c X V v d D s s J n F 1 b 3 Q 7 U 2 V j d G l v b j E v T k I t S W 9 U L W l k Z W F i b 2 F y Z C 1 2 M i A w L U J v T S 9 D a G F u Z 2 V k I F R 5 c G U u e 0 N P U F l S S U d I V C w 4 f S Z x d W 9 0 O y w m c X V v d D t T Z W N 0 a W 9 u M S 9 O Q i 1 J b 1 Q t a W R l Y W J v Y X J k L X Y y I D A t Q m 9 N L 0 N o Y W 5 n Z W Q g V H l w Z S 5 7 T U F O V U Z B Q 1 R V U k V S X 1 B B U l R f T l V N Q k V S L D l 9 J n F 1 b 3 Q 7 L C Z x d W 9 0 O 1 N l Y 3 R p b 2 4 x L 0 5 C L U l v V C 1 p Z G V h Y m 9 h c m Q t d j I g M C 1 C b 0 0 v Q 2 h h b m d l Z C B U e X B l L n t N R i w x M H 0 m c X V v d D s s J n F 1 b 3 Q 7 U 2 V j d G l v b j E v T k I t S W 9 U L W l k Z W F i b 2 F y Z C 1 2 M i A w L U J v T S 9 D a G F u Z 2 V k I F R 5 c G U u e 0 1 Q T i w x M X 0 m c X V v d D s s J n F 1 b 3 Q 7 U 2 V j d G l v b j E v T k I t S W 9 U L W l k Z W F i b 2 F y Z C 1 2 M i A w L U J v T S 9 D a G F u Z 2 V k I F R 5 c G U u e 0 9 D X 0 Z B U k 5 F T E w s M T J 9 J n F 1 b 3 Q 7 L C Z x d W 9 0 O 1 N l Y 3 R p b 2 4 x L 0 5 C L U l v V C 1 p Z G V h Y m 9 h c m Q t d j I g M C 1 C b 0 0 v Q 2 h h b m d l Z C B U e X B l L n t P Q 1 9 O R V d B U k s s M T N 9 J n F 1 b 3 Q 7 L C Z x d W 9 0 O 1 N l Y 3 R p b 2 4 x L 0 5 C L U l v V C 1 p Z G V h Y m 9 h c m Q t d j I g M C 1 C b 0 0 v Q 2 h h b m d l Z C B U e X B l L n t Q U k 9 E X 0 l E L D E 0 f S Z x d W 9 0 O y w m c X V v d D t T Z W N 0 a W 9 u M S 9 O Q i 1 J b 1 Q t a W R l Y W J v Y X J k L X Y y I D A t Q m 9 N L 0 N o Y W 5 n Z W Q g V H l w Z S 5 7 U 0 9 V U k N F T E l C U k F S W S w x N X 0 m c X V v d D s s J n F 1 b 3 Q 7 U 2 V j d G l v b j E v T k I t S W 9 U L W l k Z W F i b 2 F y Z C 1 2 M i A w L U J v T S 9 D a G F u Z 2 V k I F R 5 c G U u e 1 Z B T F V F L D E 2 f S Z x d W 9 0 O y w m c X V v d D t T Z W N 0 a W 9 u M S 9 O Q i 1 J b 1 Q t a W R l Y W J v Y X J k L X Y y I D A t Q m 9 N L 0 N o Y W 5 n Z W Q g V H l w Z S 5 7 V k V O R E 9 S L D E 3 f S Z x d W 9 0 O y w m c X V v d D t T Z W N 0 a W 9 u M S 9 O Q i 1 J b 1 Q t a W R l Y W J v Y X J k L X Y y I D A t Q m 9 N L 0 N o Y W 5 n Z W Q g V H l w Z S 5 7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k I t S W 9 U L W l k Z W F i b 2 F y Z C 1 2 M i A w L U J v T S 9 D a G F u Z 2 V k I F R 5 c G U u e 1 F 0 e S w w f S Z x d W 9 0 O y w m c X V v d D t T Z W N 0 a W 9 u M S 9 O Q i 1 J b 1 Q t a W R l Y W J v Y X J k L X Y y I D A t Q m 9 N L 0 N o Y W 5 n Z W Q g V H l w Z S 5 7 V m F s d W U s M X 0 m c X V v d D s s J n F 1 b 3 Q 7 U 2 V j d G l v b j E v T k I t S W 9 U L W l k Z W F i b 2 F y Z C 1 2 M i A w L U J v T S 9 D a G F u Z 2 V k I F R 5 c G U u e 0 R l d m l j Z S w y f S Z x d W 9 0 O y w m c X V v d D t T Z W N 0 a W 9 u M S 9 O Q i 1 J b 1 Q t a W R l Y W J v Y X J k L X Y y I D A t Q m 9 N L 0 N o Y W 5 n Z W Q g V H l w Z S 5 7 U G F j a 2 F n Z S w z f S Z x d W 9 0 O y w m c X V v d D t T Z W N 0 a W 9 u M S 9 O Q i 1 J b 1 Q t a W R l Y W J v Y X J k L X Y y I D A t Q m 9 N L 0 N o Y W 5 n Z W Q g V H l w Z S 5 7 U G F y d H M s N H 0 m c X V v d D s s J n F 1 b 3 Q 7 U 2 V j d G l v b j E v T k I t S W 9 U L W l k Z W F i b 2 F y Z C 1 2 M i A w L U J v T S 9 D a G F u Z 2 V k I F R 5 c G U u e 0 R l c 2 N y a X B 0 a W 9 u L D V 9 J n F 1 b 3 Q 7 L C Z x d W 9 0 O 1 N l Y 3 R p b 2 4 x L 0 5 C L U l v V C 1 p Z G V h Y m 9 h c m Q t d j I g M C 1 C b 0 0 v Q 2 h h b m d l Z C B U e X B l L n t C T 0 0 s N n 0 m c X V v d D s s J n F 1 b 3 Q 7 U 2 V j d G l v b j E v T k I t S W 9 U L W l k Z W F i b 2 F y Z C 1 2 M i A w L U J v T S 9 D a G F u Z 2 V k I F R 5 c G U u e 0 J V S U x U X 0 J Z L D d 9 J n F 1 b 3 Q 7 L C Z x d W 9 0 O 1 N l Y 3 R p b 2 4 x L 0 5 C L U l v V C 1 p Z G V h Y m 9 h c m Q t d j I g M C 1 C b 0 0 v Q 2 h h b m d l Z C B U e X B l L n t D T 1 B Z U k l H S F Q s O H 0 m c X V v d D s s J n F 1 b 3 Q 7 U 2 V j d G l v b j E v T k I t S W 9 U L W l k Z W F i b 2 F y Z C 1 2 M i A w L U J v T S 9 D a G F u Z 2 V k I F R 5 c G U u e 0 1 B T l V G Q U N U V V J F U l 9 Q Q V J U X 0 5 V T U J F U i w 5 f S Z x d W 9 0 O y w m c X V v d D t T Z W N 0 a W 9 u M S 9 O Q i 1 J b 1 Q t a W R l Y W J v Y X J k L X Y y I D A t Q m 9 N L 0 N o Y W 5 n Z W Q g V H l w Z S 5 7 T U Y s M T B 9 J n F 1 b 3 Q 7 L C Z x d W 9 0 O 1 N l Y 3 R p b 2 4 x L 0 5 C L U l v V C 1 p Z G V h Y m 9 h c m Q t d j I g M C 1 C b 0 0 v Q 2 h h b m d l Z C B U e X B l L n t N U E 4 s M T F 9 J n F 1 b 3 Q 7 L C Z x d W 9 0 O 1 N l Y 3 R p b 2 4 x L 0 5 C L U l v V C 1 p Z G V h Y m 9 h c m Q t d j I g M C 1 C b 0 0 v Q 2 h h b m d l Z C B U e X B l L n t P Q 1 9 G Q V J O R U x M L D E y f S Z x d W 9 0 O y w m c X V v d D t T Z W N 0 a W 9 u M S 9 O Q i 1 J b 1 Q t a W R l Y W J v Y X J k L X Y y I D A t Q m 9 N L 0 N o Y W 5 n Z W Q g V H l w Z S 5 7 T 0 N f T k V X Q V J L L D E z f S Z x d W 9 0 O y w m c X V v d D t T Z W N 0 a W 9 u M S 9 O Q i 1 J b 1 Q t a W R l Y W J v Y X J k L X Y y I D A t Q m 9 N L 0 N o Y W 5 n Z W Q g V H l w Z S 5 7 U F J P R F 9 J R C w x N H 0 m c X V v d D s s J n F 1 b 3 Q 7 U 2 V j d G l v b j E v T k I t S W 9 U L W l k Z W F i b 2 F y Z C 1 2 M i A w L U J v T S 9 D a G F u Z 2 V k I F R 5 c G U u e 1 N P V V J D R U x J Q l J B U l k s M T V 9 J n F 1 b 3 Q 7 L C Z x d W 9 0 O 1 N l Y 3 R p b 2 4 x L 0 5 C L U l v V C 1 p Z G V h Y m 9 h c m Q t d j I g M C 1 C b 0 0 v Q 2 h h b m d l Z C B U e X B l L n t W Q U x V R S w x N n 0 m c X V v d D s s J n F 1 b 3 Q 7 U 2 V j d G l v b j E v T k I t S W 9 U L W l k Z W F i b 2 F y Z C 1 2 M i A w L U J v T S 9 D a G F u Z 2 V k I F R 5 c G U u e 1 Z F T k R P U i w x N 3 0 m c X V v d D s s J n F 1 b 3 Q 7 U 2 V j d G l v b j E v T k I t S W 9 U L W l k Z W F i b 2 F y Z C 1 2 M i A w L U J v T S 9 D a G F u Z 2 V k I F R 5 c G U u e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C L U l v V C 1 p Z G V h Y m 9 h c m Q t d j I l M j A w L U J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i 1 J b 1 Q t a W R l Y W J v Y X J k L X Y y J T I w M C 1 C b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I t S W 9 U L W l k Z W F i b 2 F y Z C 1 2 M i U y M D A t Q m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I t S W 9 U L W l k Z W F i b 2 F y Z C 1 2 M i U y M D A t Q m 9 N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M W f k l q N d H l t B X m y E E D q Q A A A A A A g A A A A A A E G Y A A A A B A A A g A A A A O P 2 e V z D G x F c X K P t 3 0 m Z C 4 / L 8 v U h e 4 a M m B B / y 7 M G E Y 1 o A A A A A D o A A A A A C A A A g A A A A X V M X f Q L 1 b I n r 5 Z L u 6 p Q Z 8 h g T V V L U l a y / s R I h W + Z e 2 x 9 Q A A A A W D e C s C / 1 2 v i Z w T E 7 4 Q C b R Z v G W B 1 6 m H 6 p c t L 3 g i 0 H a T 2 r r L X U m 6 b P k T L k Q f / z g C s J v S l c b w T K w n I Y T w z p X u j C y X P E W z k v 8 Q K j 2 B o H 5 y A t L L B A A A A A J / 2 N F / S 0 E 0 R F I F B w t z X + 4 b X + 7 A 5 L J 7 s 6 D Y H C t T o D f A y i q E L p 0 0 Q A H F P u N 7 i z W j 9 I w h X L L B o + 4 J y y X u O f C I M O 1 w = = < / D a t a M a s h u p > 
</file>

<file path=customXml/itemProps1.xml><?xml version="1.0" encoding="utf-8"?>
<ds:datastoreItem xmlns:ds="http://schemas.openxmlformats.org/officeDocument/2006/customXml" ds:itemID="{2C172559-87AB-45DC-9451-413DB0C454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Danindu</dc:creator>
  <cp:lastModifiedBy>Danindu</cp:lastModifiedBy>
  <dcterms:created xsi:type="dcterms:W3CDTF">2020-11-01T18:44:42Z</dcterms:created>
  <dcterms:modified xsi:type="dcterms:W3CDTF">2020-11-03T20:40:49Z</dcterms:modified>
</cp:coreProperties>
</file>