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Mathematica\Chem 1b Sets\"/>
    </mc:Choice>
  </mc:AlternateContent>
  <bookViews>
    <workbookView xWindow="0" yWindow="0" windowWidth="23040" windowHeight="9048" activeTab="1" xr2:uid="{8EDEB39E-162E-4358-B461-D0597C9892A8}"/>
  </bookViews>
  <sheets>
    <sheet name="Problem 3" sheetId="1" r:id="rId1"/>
    <sheet name="Problem 4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H11" i="2"/>
  <c r="H10" i="2"/>
  <c r="H3" i="2"/>
  <c r="H4" i="2"/>
  <c r="H5" i="2"/>
  <c r="H2" i="2"/>
  <c r="G3" i="2"/>
  <c r="G4" i="2"/>
  <c r="G5" i="2"/>
  <c r="G2" i="2"/>
  <c r="E3" i="2"/>
  <c r="E4" i="2"/>
  <c r="E5" i="2"/>
  <c r="E2" i="2"/>
  <c r="D3" i="2"/>
  <c r="D4" i="2"/>
  <c r="D5" i="2"/>
  <c r="D2" i="2"/>
  <c r="I5" i="1"/>
  <c r="I4" i="1"/>
  <c r="H2" i="1"/>
  <c r="I3" i="1"/>
  <c r="F2" i="1"/>
  <c r="E3" i="1"/>
  <c r="E4" i="1"/>
  <c r="E2" i="1"/>
  <c r="F3" i="1"/>
  <c r="F4" i="1"/>
  <c r="H1" i="1" l="1"/>
</calcChain>
</file>

<file path=xl/sharedStrings.xml><?xml version="1.0" encoding="utf-8"?>
<sst xmlns="http://schemas.openxmlformats.org/spreadsheetml/2006/main" count="17" uniqueCount="16">
  <si>
    <t>Rate Const</t>
  </si>
  <si>
    <t>Temp</t>
  </si>
  <si>
    <t>1 / T</t>
  </si>
  <si>
    <t>ln K</t>
  </si>
  <si>
    <t>Ea</t>
  </si>
  <si>
    <t>A</t>
  </si>
  <si>
    <t>k @ 45 oC</t>
  </si>
  <si>
    <t>Cyclopentadiene</t>
  </si>
  <si>
    <t>Cyclopentadiene Dimer</t>
  </si>
  <si>
    <t>Temperature (oC)</t>
  </si>
  <si>
    <t>Kelvin</t>
  </si>
  <si>
    <t>k eq</t>
  </si>
  <si>
    <t>ln k eq</t>
  </si>
  <si>
    <t>Slope</t>
  </si>
  <si>
    <t>Intercept</t>
  </si>
  <si>
    <t>delta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</si>
</sst>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'Problem 3'!$F$1</c:f>
              <c:strCache>
                <c:ptCount val="1"/>
                <c:pt idx="0">
                  <c:v>ln 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620078740157484E-2"/>
                  <c:y val="0.166825969670457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3'!$E$2:$E$4</c:f>
              <c:numCache>
                <c:formatCode>General</c:formatCode>
                <c:ptCount val="3"/>
                <c:pt idx="0">
                  <c:v>3.3003300330033004E-3</c:v>
                </c:pt>
                <c:pt idx="1">
                  <c:v>3.003003003003003E-3</c:v>
                </c:pt>
                <c:pt idx="2">
                  <c:v>2.8328611898016999E-3</c:v>
                </c:pt>
              </c:numCache>
            </c:numRef>
          </c:xVal>
          <c:yVal>
            <c:numRef>
              <c:f>'Problem 3'!$F$2:$F$4</c:f>
              <c:numCache>
                <c:formatCode>General</c:formatCode>
                <c:ptCount val="3"/>
                <c:pt idx="0">
                  <c:v>11.127262984158243</c:v>
                </c:pt>
                <c:pt idx="1">
                  <c:v>14.690979295318174</c:v>
                </c:pt>
                <c:pt idx="2">
                  <c:v>16.733281290048552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66-4C1A-852A-ECE44F9D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457160"/>
        <c:axId val="528457488"/>
      </c:scatterChart>
      <c:valAx>
        <c:axId val="528457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 / 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57488"/>
        <c:crossesAt val="-1"/>
        <c:crossBetween val="midCat"/>
      </c:valAx>
      <c:valAx>
        <c:axId val="528457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57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'Problem 4'!$H$1</c:f>
              <c:strCache>
                <c:ptCount val="1"/>
                <c:pt idx="0">
                  <c:v>ln k eq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813692038495189"/>
                  <c:y val="-9.055118110236220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4'!$G$2:$G$5</c:f>
              <c:numCache>
                <c:formatCode>General</c:formatCode>
                <c:ptCount val="4"/>
                <c:pt idx="0">
                  <c:v>2.3640661938534278E-3</c:v>
                </c:pt>
                <c:pt idx="1">
                  <c:v>2.1141649048625794E-3</c:v>
                </c:pt>
                <c:pt idx="2">
                  <c:v>1.9120458891013384E-3</c:v>
                </c:pt>
                <c:pt idx="3">
                  <c:v>1.7452006980802793E-3</c:v>
                </c:pt>
              </c:numCache>
            </c:numRef>
          </c:xVal>
          <c:yVal>
            <c:numRef>
              <c:f>'Problem 4'!$H$2:$H$5</c:f>
              <c:numCache>
                <c:formatCode>General</c:formatCode>
                <c:ptCount val="4"/>
                <c:pt idx="0">
                  <c:v>4.7718593636048494</c:v>
                </c:pt>
                <c:pt idx="1">
                  <c:v>2.4603054276039229</c:v>
                </c:pt>
                <c:pt idx="2">
                  <c:v>0.58944532765956537</c:v>
                </c:pt>
                <c:pt idx="3">
                  <c:v>-0.95463499509845418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9C-45BC-A7FE-EC4D69F64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248424"/>
        <c:axId val="528247768"/>
      </c:scatterChart>
      <c:valAx>
        <c:axId val="528248424"/>
        <c:scaling>
          <c:orientation val="minMax"/>
          <c:min val="1.7000000000000006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 / 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47768"/>
        <c:crosses val="autoZero"/>
        <c:crossBetween val="midCat"/>
      </c:valAx>
      <c:valAx>
        <c:axId val="528247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( k eq)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48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6</xdr:row>
      <xdr:rowOff>49530</xdr:rowOff>
    </xdr:from>
    <xdr:to>
      <xdr:col>7</xdr:col>
      <xdr:colOff>548640</xdr:colOff>
      <xdr:row>21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40F26C-0556-4695-BD67-3B5E5F3D1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560070</xdr:colOff>
      <xdr:row>8</xdr:row>
      <xdr:rowOff>26670</xdr:rowOff>
    </xdr:from>
    <xdr:to>
      <xdr:col>5</xdr:col>
      <xdr:colOff>483870</xdr:colOff>
      <xdr:row>23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DBA302-C5EC-4D89-9790-700DB8BA3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C919-20A6-4CD2-A914-D77793C75F79}">
  <dimension ref="A1:J5"/>
  <sheetViews>
    <sheetView workbookViewId="0">
      <selection activeCell="K10" sqref="K10"/>
    </sheetView>
  </sheetViews>
  <sheetFormatPr defaultRowHeight="14.4" x14ac:dyDescent="0.3"/>
  <cols>
    <col min="8" max="8" width="11.6640625" bestFit="1" customWidth="1"/>
    <col min="9" max="9" width="12" bestFit="1" customWidth="1"/>
  </cols>
  <sheetData>
    <row r="1" spans="1:10" x14ac:dyDescent="0.3">
      <c r="A1" t="s">
        <v>0</v>
      </c>
      <c r="B1" t="s">
        <v>1</v>
      </c>
      <c r="E1" t="s">
        <v>2</v>
      </c>
      <c r="F1" t="s">
        <v>3</v>
      </c>
      <c r="H1">
        <f>SLOPE(F2:F4,E2:E4)</f>
        <v>-11991.557722591333</v>
      </c>
    </row>
    <row r="2" spans="1:10" x14ac:dyDescent="0.3">
      <c r="A2" s="1">
        <v>68000</v>
      </c>
      <c r="B2">
        <v>30</v>
      </c>
      <c r="E2">
        <f>1/(B2+273)</f>
        <v>3.3003300330033004E-3</v>
      </c>
      <c r="F2">
        <f>LN(A2)</f>
        <v>11.127262984158243</v>
      </c>
      <c r="H2">
        <f>INTERCEPT(F2:F4,E2:E4)</f>
        <v>50.702907997702425</v>
      </c>
    </row>
    <row r="3" spans="1:10" x14ac:dyDescent="0.3">
      <c r="A3" s="1">
        <v>2400000</v>
      </c>
      <c r="B3">
        <v>60</v>
      </c>
      <c r="E3">
        <f t="shared" ref="E3:E4" si="0">1/(B3+273)</f>
        <v>3.003003003003003E-3</v>
      </c>
      <c r="F3">
        <f>LN(A3)</f>
        <v>14.690979295318174</v>
      </c>
      <c r="H3" t="s">
        <v>4</v>
      </c>
      <c r="I3">
        <f>H1*-8.315</f>
        <v>99709.802463346932</v>
      </c>
    </row>
    <row r="4" spans="1:10" x14ac:dyDescent="0.3">
      <c r="A4" s="1">
        <v>18500000</v>
      </c>
      <c r="B4">
        <v>80</v>
      </c>
      <c r="E4">
        <f t="shared" si="0"/>
        <v>2.8328611898016999E-3</v>
      </c>
      <c r="F4">
        <f>LN(A4)</f>
        <v>16.733281290048552</v>
      </c>
      <c r="H4" t="s">
        <v>5</v>
      </c>
      <c r="I4">
        <f>EXP(H2)</f>
        <v>1.0471120558784365E+22</v>
      </c>
    </row>
    <row r="5" spans="1:10" x14ac:dyDescent="0.3">
      <c r="H5" t="s">
        <v>6</v>
      </c>
      <c r="I5">
        <f>I4 * EXP(-I3/(8.315*(45+273)))</f>
        <v>439594.05741863657</v>
      </c>
      <c r="J5" s="1">
        <v>439594.05741863657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60D5-A3BC-446E-99EC-4ECA08A17176}">
  <dimension ref="A1:H13"/>
  <sheetViews>
    <sheetView tabSelected="1" workbookViewId="0">
      <selection activeCell="H13" sqref="H13"/>
    </sheetView>
  </sheetViews>
  <sheetFormatPr defaultRowHeight="14.4" x14ac:dyDescent="0.3"/>
  <cols>
    <col min="1" max="1" width="15.109375" customWidth="1"/>
    <col min="2" max="2" width="19.88671875" customWidth="1"/>
    <col min="3" max="3" width="15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G1" t="s">
        <v>2</v>
      </c>
      <c r="H1" t="s">
        <v>12</v>
      </c>
    </row>
    <row r="2" spans="1:8" x14ac:dyDescent="0.3">
      <c r="A2">
        <v>7.8100000000000003E-2</v>
      </c>
      <c r="B2">
        <v>0.72060000000000002</v>
      </c>
      <c r="C2">
        <v>150</v>
      </c>
      <c r="D2">
        <f>C2+273</f>
        <v>423</v>
      </c>
      <c r="E2">
        <f>B2/(A2^2)</f>
        <v>118.13870067102651</v>
      </c>
      <c r="G2">
        <f>1 / D2</f>
        <v>2.3640661938534278E-3</v>
      </c>
      <c r="H2">
        <f>LN(E2)</f>
        <v>4.7718593636048494</v>
      </c>
    </row>
    <row r="3" spans="1:8" x14ac:dyDescent="0.3">
      <c r="A3">
        <v>0.2142</v>
      </c>
      <c r="B3">
        <v>0.53720000000000001</v>
      </c>
      <c r="C3">
        <v>200</v>
      </c>
      <c r="D3">
        <f t="shared" ref="D3:D5" si="0">C3+273</f>
        <v>473</v>
      </c>
      <c r="E3">
        <f t="shared" ref="E3:E5" si="1">B3/(A3^2)</f>
        <v>11.708387058527114</v>
      </c>
      <c r="G3">
        <f t="shared" ref="G3:G5" si="2">1 / D3</f>
        <v>2.1141649048625794E-3</v>
      </c>
      <c r="H3">
        <f t="shared" ref="H3:H5" si="3">LN(E3)</f>
        <v>2.4603054276039229</v>
      </c>
    </row>
    <row r="4" spans="1:8" x14ac:dyDescent="0.3">
      <c r="A4">
        <v>0.43469999999999998</v>
      </c>
      <c r="B4">
        <v>0.3407</v>
      </c>
      <c r="C4">
        <v>250</v>
      </c>
      <c r="D4">
        <f t="shared" si="0"/>
        <v>523</v>
      </c>
      <c r="E4">
        <f t="shared" si="1"/>
        <v>1.802988070378875</v>
      </c>
      <c r="G4">
        <f t="shared" si="2"/>
        <v>1.9120458891013384E-3</v>
      </c>
      <c r="H4">
        <f t="shared" si="3"/>
        <v>0.58944532765956537</v>
      </c>
    </row>
    <row r="5" spans="1:8" x14ac:dyDescent="0.3">
      <c r="A5">
        <v>0.67769999999999997</v>
      </c>
      <c r="B5">
        <v>0.17680000000000001</v>
      </c>
      <c r="C5">
        <v>300</v>
      </c>
      <c r="D5">
        <f t="shared" si="0"/>
        <v>573</v>
      </c>
      <c r="E5">
        <f t="shared" si="1"/>
        <v>0.38495262850902129</v>
      </c>
      <c r="G5">
        <f t="shared" si="2"/>
        <v>1.7452006980802793E-3</v>
      </c>
      <c r="H5">
        <f t="shared" si="3"/>
        <v>-0.95463499509845418</v>
      </c>
    </row>
    <row r="10" spans="1:8" x14ac:dyDescent="0.3">
      <c r="G10" t="s">
        <v>13</v>
      </c>
      <c r="H10">
        <f>SLOPE(H2:H5,G2:G5)</f>
        <v>9253.3983728298026</v>
      </c>
    </row>
    <row r="11" spans="1:8" x14ac:dyDescent="0.3">
      <c r="G11" t="s">
        <v>14</v>
      </c>
      <c r="H11">
        <f>INTERCEPT(H2:H5,G2:G5)</f>
        <v>-17.103460214277092</v>
      </c>
    </row>
    <row r="13" spans="1:8" x14ac:dyDescent="0.3">
      <c r="G13" t="s">
        <v>15</v>
      </c>
      <c r="H13">
        <f xml:space="preserve"> - H10 * 8.315</f>
        <v>-76942.0074700798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3</vt:lpstr>
      <vt:lpstr>Problem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Neamati</dc:creator>
  <cp:lastModifiedBy>Daniel Neamati</cp:lastModifiedBy>
  <dcterms:created xsi:type="dcterms:W3CDTF">2018-02-16T06:45:13Z</dcterms:created>
  <dcterms:modified xsi:type="dcterms:W3CDTF">2018-02-16T07:32:06Z</dcterms:modified>
</cp:coreProperties>
</file>