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Escritorio\6 version con imagen\"/>
    </mc:Choice>
  </mc:AlternateContent>
  <xr:revisionPtr revIDLastSave="0" documentId="13_ncr:1_{6DB8A033-8561-4E1A-BEFA-6A5660C04E90}" xr6:coauthVersionLast="47" xr6:coauthVersionMax="47" xr10:uidLastSave="{00000000-0000-0000-0000-000000000000}"/>
  <bookViews>
    <workbookView xWindow="-9310" yWindow="5030" windowWidth="19310" windowHeight="10490" xr2:uid="{3DD39737-F450-4FBD-9F8B-F5FDB7CDB1A1}"/>
  </bookViews>
  <sheets>
    <sheet name="REBA" sheetId="1" r:id="rId1"/>
    <sheet name="datos programa inter" sheetId="3" r:id="rId2"/>
    <sheet name="datos para program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" i="1" l="1" a="1"/>
  <c r="C109" i="1" s="1"/>
  <c r="C43" i="1" a="1"/>
  <c r="C43" i="1" s="1"/>
  <c r="C93" i="1" a="1"/>
  <c r="C93" i="1" s="1"/>
  <c r="E1" i="2"/>
  <c r="D1" i="2"/>
  <c r="A23" i="2"/>
  <c r="A22" i="2"/>
  <c r="B5" i="3"/>
  <c r="C5" i="3" s="1"/>
  <c r="O1" i="2" s="1"/>
  <c r="B1" i="3"/>
  <c r="C1" i="3" s="1"/>
  <c r="K1" i="2" s="1"/>
  <c r="B2" i="3"/>
  <c r="C2" i="3" s="1"/>
  <c r="L1" i="2" s="1"/>
  <c r="B8" i="3"/>
  <c r="C8" i="3" s="1"/>
  <c r="R1" i="2" s="1"/>
  <c r="B23" i="3"/>
  <c r="C23" i="3" s="1"/>
  <c r="AG1" i="2" s="1"/>
  <c r="B18" i="3"/>
  <c r="C18" i="3" s="1"/>
  <c r="AB1" i="2" s="1"/>
  <c r="B17" i="3"/>
  <c r="C17" i="3" s="1"/>
  <c r="AA1" i="2" s="1"/>
  <c r="B16" i="3"/>
  <c r="C16" i="3" s="1"/>
  <c r="Z1" i="2" s="1"/>
  <c r="B33" i="3"/>
  <c r="C33" i="3" s="1"/>
  <c r="AQ1" i="2" s="1"/>
  <c r="B32" i="3"/>
  <c r="C32" i="3" s="1"/>
  <c r="AP1" i="2" s="1"/>
  <c r="B31" i="3"/>
  <c r="C31" i="3" s="1"/>
  <c r="AO1" i="2" s="1"/>
  <c r="B13" i="3"/>
  <c r="C13" i="3" s="1"/>
  <c r="W1" i="2" s="1"/>
  <c r="B20" i="2"/>
  <c r="A20" i="2" s="1"/>
  <c r="B19" i="2"/>
  <c r="A19" i="2" s="1"/>
  <c r="J1" i="2"/>
  <c r="I1" i="2"/>
  <c r="H1" i="2"/>
  <c r="G1" i="2"/>
  <c r="F1" i="2"/>
  <c r="C1" i="2"/>
  <c r="B1" i="2"/>
  <c r="A1" i="2"/>
  <c r="B26" i="3"/>
  <c r="C26" i="3" s="1"/>
  <c r="AJ1" i="2" s="1"/>
  <c r="B27" i="3"/>
  <c r="C27" i="3" s="1"/>
  <c r="AK1" i="2" s="1"/>
  <c r="B22" i="3"/>
  <c r="C22" i="3" s="1"/>
  <c r="AF1" i="2" s="1"/>
  <c r="B20" i="3"/>
  <c r="C20" i="3" s="1"/>
  <c r="AD1" i="2" s="1"/>
  <c r="B15" i="3"/>
  <c r="C15" i="3" s="1"/>
  <c r="Y1" i="2" s="1"/>
  <c r="B12" i="3"/>
  <c r="C12" i="3" s="1"/>
  <c r="V1" i="2" s="1"/>
  <c r="B7" i="3"/>
  <c r="C7" i="3" s="1"/>
  <c r="Q1" i="2" s="1"/>
  <c r="B4" i="3"/>
  <c r="C4" i="3" s="1"/>
  <c r="N1" i="2" s="1"/>
  <c r="C120" i="1"/>
  <c r="B30" i="3" s="1"/>
  <c r="C30" i="3" s="1"/>
  <c r="AN1" i="2" s="1"/>
  <c r="C91" i="1"/>
  <c r="B24" i="3" s="1"/>
  <c r="C24" i="3" s="1"/>
  <c r="AH1" i="2" s="1"/>
  <c r="C82" i="1"/>
  <c r="B21" i="3" s="1"/>
  <c r="C21" i="3" s="1"/>
  <c r="AE1" i="2" s="1"/>
  <c r="C73" i="1"/>
  <c r="B19" i="3" s="1"/>
  <c r="C19" i="3" s="1"/>
  <c r="AC1" i="2" s="1"/>
  <c r="C53" i="1"/>
  <c r="B11" i="3" s="1"/>
  <c r="C11" i="3" s="1"/>
  <c r="U1" i="2" s="1"/>
  <c r="C40" i="1"/>
  <c r="B9" i="3" s="1"/>
  <c r="C9" i="3" s="1"/>
  <c r="S1" i="2" s="1"/>
  <c r="C31" i="1"/>
  <c r="B6" i="3" s="1"/>
  <c r="C6" i="3" s="1"/>
  <c r="P1" i="2" s="1"/>
  <c r="C21" i="1"/>
  <c r="B3" i="3" s="1"/>
  <c r="C3" i="3" s="1"/>
  <c r="M1" i="2" s="1"/>
  <c r="K15" i="3" l="1"/>
  <c r="A17" i="2" s="1"/>
  <c r="K13" i="3"/>
  <c r="A15" i="2" s="1"/>
  <c r="K12" i="3"/>
  <c r="A14" i="2" s="1"/>
  <c r="K14" i="3"/>
  <c r="A16" i="2" s="1"/>
  <c r="K11" i="3"/>
  <c r="A13" i="2" s="1"/>
  <c r="K10" i="3"/>
  <c r="A12" i="2" s="1"/>
  <c r="K9" i="3"/>
  <c r="A11" i="2" s="1"/>
  <c r="K8" i="3"/>
  <c r="A10" i="2" s="1"/>
  <c r="K7" i="3"/>
  <c r="A9" i="2" s="1"/>
  <c r="K6" i="3"/>
  <c r="A8" i="2" s="1"/>
  <c r="K5" i="3"/>
  <c r="A7" i="2" s="1"/>
  <c r="K4" i="3"/>
  <c r="A6" i="2" s="1"/>
  <c r="K3" i="3"/>
  <c r="A5" i="2" s="1"/>
  <c r="K2" i="3"/>
  <c r="A4" i="2" s="1"/>
  <c r="K1" i="3"/>
  <c r="A3" i="2" s="1"/>
  <c r="K18" i="3"/>
  <c r="A2" i="2" s="1"/>
  <c r="C104" i="1"/>
  <c r="B28" i="3" s="1"/>
  <c r="C28" i="3" s="1"/>
  <c r="AL1" i="2" s="1"/>
  <c r="B25" i="3"/>
  <c r="C25" i="3" s="1"/>
  <c r="AI1" i="2" s="1"/>
  <c r="B10" i="3"/>
  <c r="C10" i="3" s="1"/>
  <c r="T1" i="2" s="1"/>
  <c r="C56" i="1"/>
  <c r="B14" i="3" s="1"/>
  <c r="C14" i="3" s="1"/>
  <c r="X1" i="2" s="1"/>
  <c r="K17" i="3" l="1"/>
  <c r="B3" i="2" s="1"/>
  <c r="B124" i="1"/>
  <c r="B29" i="3" l="1"/>
  <c r="C29" i="3" s="1"/>
  <c r="AM1" i="2" s="1"/>
  <c r="C125" i="1"/>
  <c r="B34" i="3"/>
  <c r="C34" i="3" s="1"/>
  <c r="AR1" i="2" s="1"/>
  <c r="C127" i="1" l="1" a="1"/>
  <c r="C127" i="1" s="1"/>
  <c r="B37" i="3" s="1"/>
  <c r="C37" i="3" s="1"/>
  <c r="AU1" i="2" s="1"/>
  <c r="C126" i="1" a="1"/>
  <c r="C126" i="1" s="1"/>
  <c r="B36" i="3" s="1"/>
  <c r="C36" i="3" s="1"/>
  <c r="AT1" i="2" s="1"/>
  <c r="B35" i="3"/>
  <c r="C35" i="3" s="1"/>
  <c r="AS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<sst xmlns="http://schemas.openxmlformats.org/spreadsheetml/2006/main" count="231" uniqueCount="188">
  <si>
    <t>Puesto de trabajo:</t>
  </si>
  <si>
    <t>Grupo A</t>
  </si>
  <si>
    <t>Tronco</t>
  </si>
  <si>
    <t>Movimiento</t>
  </si>
  <si>
    <t>Puntuación</t>
  </si>
  <si>
    <t>Erguido</t>
  </si>
  <si>
    <t>Más de 60° de flexión</t>
  </si>
  <si>
    <t>Imagen</t>
  </si>
  <si>
    <t>Puntuación del movimiento--&gt;</t>
  </si>
  <si>
    <t>Puntuación de la corrección--&gt;</t>
  </si>
  <si>
    <t xml:space="preserve">Puntuación tronco --&gt; </t>
  </si>
  <si>
    <t>Cuello</t>
  </si>
  <si>
    <t>0° a 20° de flexión</t>
  </si>
  <si>
    <t>Posición</t>
  </si>
  <si>
    <t>TABLA A</t>
  </si>
  <si>
    <t> Cuello</t>
  </si>
  <si>
    <t> 1</t>
  </si>
  <si>
    <t> 2</t>
  </si>
  <si>
    <t> 3</t>
  </si>
  <si>
    <t>Piernas</t>
  </si>
  <si>
    <t xml:space="preserve">Puntuación cuello --&gt; </t>
  </si>
  <si>
    <t xml:space="preserve">Puntuación piernas --&gt; </t>
  </si>
  <si>
    <t>Coeficiente Grupo A (Tabla A) --&gt;</t>
  </si>
  <si>
    <t>Carga o Fuerza</t>
  </si>
  <si>
    <t>Inferior a 5 Kg</t>
  </si>
  <si>
    <t>Superior a 10 Kg</t>
  </si>
  <si>
    <t>Puntuación de la carga o fuerza--&gt;</t>
  </si>
  <si>
    <t>Coeficiente Total Grupo A --&gt;</t>
  </si>
  <si>
    <t>Grupo B</t>
  </si>
  <si>
    <t>Brazos</t>
  </si>
  <si>
    <t>De 0 a 20° de flexión o extensión</t>
  </si>
  <si>
    <t>Más de 20° de extensión</t>
  </si>
  <si>
    <t>De 20 a 45° de flexión</t>
  </si>
  <si>
    <t>De 45 a 90° de flexión</t>
  </si>
  <si>
    <t>Más de 90° de flexión</t>
  </si>
  <si>
    <t>Puntuación de la posición--&gt;</t>
  </si>
  <si>
    <t>Puntuación de la corrección por abducción o rotación--&gt;</t>
  </si>
  <si>
    <t>Puntuación de la corrección por elevación del hombro--&gt;</t>
  </si>
  <si>
    <t>Puntuación corrección por apoyo o postura a favor de gravedad--&gt;</t>
  </si>
  <si>
    <t>Antebrazos</t>
  </si>
  <si>
    <t>De 0 a 15° de flexión o extensión</t>
  </si>
  <si>
    <t>De 60 a 100° de flexión</t>
  </si>
  <si>
    <t xml:space="preserve">Puntuación Brazos --&gt; </t>
  </si>
  <si>
    <t xml:space="preserve">Puntuación Antebrazos --&gt; </t>
  </si>
  <si>
    <t>Muñecas</t>
  </si>
  <si>
    <t>Sumar +1 si hay torsión o desviación lateral</t>
  </si>
  <si>
    <t xml:space="preserve">Puntuación Muñecas --&gt; </t>
  </si>
  <si>
    <t>Coeficiente Grupo B (Tabla B) --&gt;</t>
  </si>
  <si>
    <t>Antebrazo</t>
  </si>
  <si>
    <t>Muñeca</t>
  </si>
  <si>
    <t>Brazo</t>
  </si>
  <si>
    <t>Agarre</t>
  </si>
  <si>
    <t>Descripción</t>
  </si>
  <si>
    <t>Bueno</t>
  </si>
  <si>
    <t>Regular</t>
  </si>
  <si>
    <t>Malo</t>
  </si>
  <si>
    <t>Inaceptable</t>
  </si>
  <si>
    <t>Buen agarre y fuerza de agarre</t>
  </si>
  <si>
    <t>Agarre aceptable</t>
  </si>
  <si>
    <t>Agarre posible pero no aceptable</t>
  </si>
  <si>
    <t>Incómodo, sin agarre manual</t>
  </si>
  <si>
    <t xml:space="preserve">Puntuación Agarre --&gt; </t>
  </si>
  <si>
    <t>TABLA B</t>
  </si>
  <si>
    <t>Grupo C</t>
  </si>
  <si>
    <t>Coeficiente Total Grupo B --&gt;</t>
  </si>
  <si>
    <t>Coeficiente Grupo C (Tabla C) --&gt;</t>
  </si>
  <si>
    <t>TABLA C</t>
  </si>
  <si>
    <t>Puntuación B</t>
  </si>
  <si>
    <t>Puntuación A</t>
  </si>
  <si>
    <t>Correcciones</t>
  </si>
  <si>
    <t>Estáticas</t>
  </si>
  <si>
    <t>Repetitivos</t>
  </si>
  <si>
    <t>Cambios o Inestabilidad</t>
  </si>
  <si>
    <t>Se suma +1 si se realizan movimientos repetitivos</t>
  </si>
  <si>
    <t>Se suma +1 si hay cambios posturales importantes</t>
  </si>
  <si>
    <t>Coeficiente Final REBA</t>
  </si>
  <si>
    <t>Nivel de riesgo</t>
  </si>
  <si>
    <t>Nivel de acción</t>
  </si>
  <si>
    <t>Intervención y posterior análisis</t>
  </si>
  <si>
    <t>Inapreciable</t>
  </si>
  <si>
    <t>No necesario</t>
  </si>
  <si>
    <t>Bajo</t>
  </si>
  <si>
    <t>Puede ser necesario</t>
  </si>
  <si>
    <t>Medio</t>
  </si>
  <si>
    <t>Necesario</t>
  </si>
  <si>
    <t>Alto</t>
  </si>
  <si>
    <t>Necesario pronto</t>
  </si>
  <si>
    <t>Muy alto</t>
  </si>
  <si>
    <t>Actuación inmediata</t>
  </si>
  <si>
    <t>De 2 a 3</t>
  </si>
  <si>
    <t>De 4 a 7</t>
  </si>
  <si>
    <t>De 8 a 10</t>
  </si>
  <si>
    <t>De 11 a 15</t>
  </si>
  <si>
    <t>Nivel de Riesgo --&gt;</t>
  </si>
  <si>
    <t>Nivel de Acción --&gt;</t>
  </si>
  <si>
    <t>Medidas concretas que el evaluador considera introducir</t>
  </si>
  <si>
    <t xml:space="preserve">Puntuación cargas o fuerzas --&gt; </t>
  </si>
  <si>
    <t xml:space="preserve">Sumar +1 si hay flexión de rodillas de entre 30° y 60° </t>
  </si>
  <si>
    <t>Observaciones/Comentarios del evaluador</t>
  </si>
  <si>
    <t>Correcion tronco</t>
  </si>
  <si>
    <t>Extensión o Más de 20° de flexión</t>
  </si>
  <si>
    <t>El soporte es bilateral, esta andando o sentado.</t>
  </si>
  <si>
    <t>Puntuacion Tronco</t>
  </si>
  <si>
    <t>Moviemiento cuello</t>
  </si>
  <si>
    <t>Moviemiento tronco</t>
  </si>
  <si>
    <t>Correción cuello</t>
  </si>
  <si>
    <t>Puntuación cuello</t>
  </si>
  <si>
    <t>Posición piernas</t>
  </si>
  <si>
    <t>Correcion piernas</t>
  </si>
  <si>
    <t xml:space="preserve">Puntuacion piernas </t>
  </si>
  <si>
    <t>Coeficiente según tabla A</t>
  </si>
  <si>
    <t>Carga o fuerza</t>
  </si>
  <si>
    <t>De entre 5 Kg y 10 Kg</t>
  </si>
  <si>
    <t>Correcion carga o fuerza</t>
  </si>
  <si>
    <t>Puntuacion carga fuerza</t>
  </si>
  <si>
    <t>Coeficiente grupo A</t>
  </si>
  <si>
    <t>Posicion brazos</t>
  </si>
  <si>
    <t>Correcion Brazos 1</t>
  </si>
  <si>
    <t>Correcion Brazos 2</t>
  </si>
  <si>
    <t>Correcion Brazos 3</t>
  </si>
  <si>
    <t>Puntuacion brazos</t>
  </si>
  <si>
    <t>Moviemiento antebrazos</t>
  </si>
  <si>
    <t>Menos de 60° de flexión o Más de 100° de flexión</t>
  </si>
  <si>
    <t>Puntuacion antebrazos</t>
  </si>
  <si>
    <t>Movimiento muñecas</t>
  </si>
  <si>
    <t>Correcion muñecas</t>
  </si>
  <si>
    <t>Puntuacion muñecas</t>
  </si>
  <si>
    <t>Coeficiente tabla B</t>
  </si>
  <si>
    <t>Puntuacion agarre</t>
  </si>
  <si>
    <t>Coeficiente grupo B</t>
  </si>
  <si>
    <t>Coeficiente tabla C</t>
  </si>
  <si>
    <t>Correccion 1</t>
  </si>
  <si>
    <t>Correccion 2</t>
  </si>
  <si>
    <t>Correccion 3</t>
  </si>
  <si>
    <t>Total correciones</t>
  </si>
  <si>
    <t>Coeficeinte final REBA</t>
  </si>
  <si>
    <t>Nivel de accion</t>
  </si>
  <si>
    <t>Intervención</t>
  </si>
  <si>
    <t>Empresa Evaluadora:</t>
  </si>
  <si>
    <t>Evaluador:</t>
  </si>
  <si>
    <t>Dirección:</t>
  </si>
  <si>
    <t>Teléfono:</t>
  </si>
  <si>
    <t>Email:</t>
  </si>
  <si>
    <t>Empresa evaluada:</t>
  </si>
  <si>
    <t>XXX XXX XXX</t>
  </si>
  <si>
    <t>700773@unizar.es</t>
  </si>
  <si>
    <t>Zaragoza</t>
  </si>
  <si>
    <t>Daniel Pérez Molina</t>
  </si>
  <si>
    <t>Fecha visita del puesto:</t>
  </si>
  <si>
    <t>El soporte es unilateral, el soporte es ligero o la postura es inestable</t>
  </si>
  <si>
    <t xml:space="preserve">Puntuación Estáticas --&gt; </t>
  </si>
  <si>
    <t xml:space="preserve">Puntuación Repetitivos --&gt; </t>
  </si>
  <si>
    <t>0° a 20° de flexión /
0° a 20° de extensión</t>
  </si>
  <si>
    <t>de 20° a 60° de flexión /
Mas de 20° de extensión</t>
  </si>
  <si>
    <t>Instrucciones</t>
  </si>
  <si>
    <t>No se debe modificar ni eliminar ninguna hoja, si se hace el programa no funcionara correctamente. Se debe rellenar el Excel de la siguiente forma:</t>
  </si>
  <si>
    <t>Corrección</t>
  </si>
  <si>
    <t>Sumar +1 en el caso de que haya torsión o inclinación lateral</t>
  </si>
  <si>
    <t>Sumar +2 si las rodillas están flexionadas más de 60°, excepto cuando la postura sea sedante</t>
  </si>
  <si>
    <t>Se suma +1 si la instauración es rápida o brusca</t>
  </si>
  <si>
    <t>Se suma +1 por abducción o rotación
Se suma +1 si hay elevación del hombro
Se resta -1 si hay apoyo o postura a favor de gravedad</t>
  </si>
  <si>
    <t>Más de 15° de flexión o extensión</t>
  </si>
  <si>
    <t>Se suma +1 si una o mas partes del cuerpo están estáticas</t>
  </si>
  <si>
    <t xml:space="preserve">Puntuación Total Correcciones --&gt; </t>
  </si>
  <si>
    <t>Descripción de la tarea:</t>
  </si>
  <si>
    <t>Las celdas con este color naranja deben rellenarse escribiendo.</t>
  </si>
  <si>
    <t>Las celdas con este color verde deben rellenarse mediante los desplegables que tienen.</t>
  </si>
  <si>
    <t>Método REBA (Rapid Entire Body Assessment) (Hignett &amp; McAtamney, 2000)</t>
  </si>
  <si>
    <t>Las imágenes se han obtenido de la NTP 601: Evaluación de las condiciones de trabajo: carga 
postural. Método REBA (Rapid Entire Body Assessment), del INSST, del año 2001.</t>
  </si>
  <si>
    <t>Bibliografía</t>
  </si>
  <si>
    <t>Hignett, S., &amp; McAtamney, L. (2000). Rapid entire body assessment (REBA). Applied ergonomics, 31, 201-5. doi:10.1016/S0003-6870(99)00039-3
INSST (2001). NTP 601: Evaluación de las condiciones de trabajo: carga postural. Método REBA (Rapid Entire Body Assessment)</t>
  </si>
  <si>
    <t xml:space="preserve">Excel y programa desarrollado por Daniel Pérez.
GitHub: https://github.com/danipmoli </t>
  </si>
  <si>
    <t>Tarea evaluada:</t>
  </si>
  <si>
    <t>Lado del cuerpo evaluado:</t>
  </si>
  <si>
    <t>Izquierdo</t>
  </si>
  <si>
    <t>Derecho</t>
  </si>
  <si>
    <t>Observaciones/Comentarios realizados por el operario del puesto evaluado</t>
  </si>
  <si>
    <t xml:space="preserve">Puntuación Cambios/Inestabilidad-&gt; </t>
  </si>
  <si>
    <t>Intervención -----&gt;</t>
  </si>
  <si>
    <t>Hospital Norte</t>
  </si>
  <si>
    <t>Trabajador sanitario</t>
  </si>
  <si>
    <t>Deslizar al paciente hasta la cabecera de la cama</t>
  </si>
  <si>
    <t>El trabajador con ayuda de otra persona desliza al paciente hasta la cabecera de la cama. Tiene una pierna y los dos brazos apoyados en la cama.</t>
  </si>
  <si>
    <t>11/11/2021</t>
  </si>
  <si>
    <t>Servicio Prevención Hospital</t>
  </si>
  <si>
    <t xml:space="preserve">El trabajador manifiesta realiza la tarea 4 veces al día. </t>
  </si>
  <si>
    <t xml:space="preserve">La tarea se realiza entre dos personas. No se tiene constancia de que el trabajador haya recibido formación sobre como realizar la tarea. </t>
  </si>
  <si>
    <t xml:space="preserve">Proporcionar formación al trabajador sobre movilización de enfermos en la cama.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</si>
</sst>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2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 applyProtection="1">
      <alignment horizontal="center" vertical="center" wrapText="1"/>
      <protection hidden="1"/>
    </xf>
    <xf numFmtId="49" fontId="2" fillId="5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4" xfId="0" applyBorder="1" applyAlignment="1">
      <alignment horizontal="center" vertical="center"/>
    </xf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5" fillId="0" borderId="5" xfId="0" applyFont="1" applyBorder="1" applyProtection="1">
      <protection hidden="1"/>
    </xf>
    <xf numFmtId="0" fontId="5" fillId="0" borderId="5" xfId="0" applyFont="1" applyBorder="1"/>
    <xf numFmtId="0" fontId="5" fillId="0" borderId="5" xfId="0" applyFont="1" applyFill="1" applyBorder="1"/>
    <xf numFmtId="0" fontId="6" fillId="0" borderId="5" xfId="0" applyFont="1" applyBorder="1"/>
    <xf numFmtId="0" fontId="8" fillId="0" borderId="5" xfId="0" applyFont="1" applyFill="1" applyBorder="1" applyAlignment="1" applyProtection="1">
      <alignment horizontal="center" vertical="center" wrapText="1"/>
      <protection hidden="1"/>
    </xf>
    <xf numFmtId="0" fontId="0" fillId="0" borderId="11" xfId="0" applyFill="1" applyBorder="1"/>
    <xf numFmtId="0" fontId="0" fillId="0" borderId="6" xfId="0" applyBorder="1"/>
    <xf numFmtId="0" fontId="0" fillId="0" borderId="10" xfId="0" applyFill="1" applyBorder="1"/>
    <xf numFmtId="0" fontId="0" fillId="0" borderId="7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6" fillId="10" borderId="0" xfId="0" applyFont="1" applyFill="1" applyBorder="1" applyAlignment="1">
      <alignment vertical="center"/>
    </xf>
    <xf numFmtId="0" fontId="5" fillId="0" borderId="8" xfId="0" applyFont="1" applyFill="1" applyBorder="1"/>
    <xf numFmtId="0" fontId="5" fillId="0" borderId="11" xfId="0" applyFont="1" applyFill="1" applyBorder="1"/>
    <xf numFmtId="0" fontId="0" fillId="10" borderId="8" xfId="0" applyFill="1" applyBorder="1"/>
    <xf numFmtId="0" fontId="0" fillId="2" borderId="1" xfId="0" applyFill="1" applyBorder="1" applyAlignment="1">
      <alignment horizontal="right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top"/>
    </xf>
    <xf numFmtId="0" fontId="11" fillId="0" borderId="5" xfId="0" applyFont="1" applyBorder="1"/>
    <xf numFmtId="0" fontId="11" fillId="0" borderId="8" xfId="0" applyFont="1" applyBorder="1"/>
    <xf numFmtId="0" fontId="0" fillId="0" borderId="3" xfId="0" applyBorder="1" applyAlignment="1">
      <alignment horizontal="center" vertical="center"/>
    </xf>
    <xf numFmtId="0" fontId="5" fillId="0" borderId="0" xfId="0" applyFont="1" applyFill="1" applyProtection="1"/>
    <xf numFmtId="0" fontId="5" fillId="0" borderId="0" xfId="0" applyNumberFormat="1" applyFont="1" applyFill="1"/>
    <xf numFmtId="49" fontId="5" fillId="0" borderId="0" xfId="0" applyNumberFormat="1" applyFont="1" applyFill="1"/>
    <xf numFmtId="14" fontId="5" fillId="0" borderId="0" xfId="0" applyNumberFormat="1" applyFont="1" applyFill="1"/>
    <xf numFmtId="0" fontId="5" fillId="0" borderId="0" xfId="0" applyFont="1" applyFill="1"/>
    <xf numFmtId="0" fontId="0" fillId="9" borderId="1" xfId="0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0" fontId="0" fillId="9" borderId="1" xfId="0" applyFill="1" applyBorder="1" applyAlignment="1" applyProtection="1">
      <alignment horizontal="center" vertical="center" wrapText="1"/>
      <protection locked="0"/>
    </xf>
    <xf numFmtId="0" fontId="0" fillId="9" borderId="1" xfId="0" applyFill="1" applyBorder="1" applyAlignment="1" applyProtection="1">
      <alignment horizontal="center" vertical="center"/>
      <protection locked="0"/>
    </xf>
    <xf numFmtId="0" fontId="0" fillId="0" borderId="28" xfId="0" applyBorder="1"/>
    <xf numFmtId="0" fontId="5" fillId="0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49" fontId="0" fillId="8" borderId="1" xfId="0" applyNumberFormat="1" applyFill="1" applyBorder="1" applyAlignment="1" applyProtection="1">
      <alignment horizontal="left" vertical="center"/>
      <protection locked="0"/>
    </xf>
    <xf numFmtId="0" fontId="0" fillId="8" borderId="1" xfId="0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18" xfId="0" applyFont="1" applyFill="1" applyBorder="1" applyAlignment="1">
      <alignment horizontal="left" vertical="top"/>
    </xf>
    <xf numFmtId="0" fontId="6" fillId="11" borderId="20" xfId="0" applyFont="1" applyFill="1" applyBorder="1" applyAlignment="1">
      <alignment horizontal="left" vertical="top"/>
    </xf>
    <xf numFmtId="0" fontId="6" fillId="11" borderId="21" xfId="0" applyFont="1" applyFill="1" applyBorder="1" applyAlignment="1">
      <alignment horizontal="left" vertical="top"/>
    </xf>
    <xf numFmtId="0" fontId="6" fillId="11" borderId="0" xfId="0" applyFont="1" applyFill="1" applyBorder="1" applyAlignment="1">
      <alignment horizontal="left" vertical="top"/>
    </xf>
    <xf numFmtId="0" fontId="6" fillId="11" borderId="22" xfId="0" applyFont="1" applyFill="1" applyBorder="1" applyAlignment="1">
      <alignment horizontal="left" vertical="top"/>
    </xf>
    <xf numFmtId="0" fontId="6" fillId="11" borderId="23" xfId="0" applyFont="1" applyFill="1" applyBorder="1" applyAlignment="1">
      <alignment horizontal="left" vertical="top"/>
    </xf>
    <xf numFmtId="0" fontId="6" fillId="11" borderId="24" xfId="0" applyFont="1" applyFill="1" applyBorder="1" applyAlignment="1">
      <alignment horizontal="left" vertical="top"/>
    </xf>
    <xf numFmtId="0" fontId="6" fillId="11" borderId="25" xfId="0" applyFont="1" applyFill="1" applyBorder="1" applyAlignment="1">
      <alignment horizontal="left" vertical="top"/>
    </xf>
    <xf numFmtId="0" fontId="10" fillId="11" borderId="15" xfId="0" applyFont="1" applyFill="1" applyBorder="1" applyAlignment="1">
      <alignment horizontal="center"/>
    </xf>
    <xf numFmtId="0" fontId="10" fillId="11" borderId="16" xfId="0" applyFont="1" applyFill="1" applyBorder="1" applyAlignment="1">
      <alignment horizontal="center"/>
    </xf>
    <xf numFmtId="0" fontId="10" fillId="11" borderId="17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9" fillId="7" borderId="15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left" vertical="center"/>
    </xf>
    <xf numFmtId="0" fontId="10" fillId="8" borderId="0" xfId="0" applyFont="1" applyFill="1" applyBorder="1" applyAlignment="1">
      <alignment horizontal="left" vertical="center"/>
    </xf>
    <xf numFmtId="0" fontId="10" fillId="8" borderId="22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top"/>
    </xf>
    <xf numFmtId="0" fontId="10" fillId="0" borderId="20" xfId="0" applyFont="1" applyFill="1" applyBorder="1" applyAlignment="1">
      <alignment horizontal="left" vertical="top"/>
    </xf>
    <xf numFmtId="0" fontId="10" fillId="0" borderId="21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2" xfId="0" applyFont="1" applyFill="1" applyBorder="1" applyAlignment="1">
      <alignment horizontal="left" vertical="top"/>
    </xf>
    <xf numFmtId="0" fontId="10" fillId="9" borderId="23" xfId="0" applyFont="1" applyFill="1" applyBorder="1" applyAlignment="1">
      <alignment horizontal="left" vertical="center"/>
    </xf>
    <xf numFmtId="0" fontId="10" fillId="9" borderId="24" xfId="0" applyFont="1" applyFill="1" applyBorder="1" applyAlignment="1">
      <alignment horizontal="left" vertical="center"/>
    </xf>
    <xf numFmtId="0" fontId="10" fillId="9" borderId="25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 applyProtection="1">
      <alignment horizontal="left" vertical="center" wrapText="1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center"/>
    </xf>
    <xf numFmtId="0" fontId="10" fillId="11" borderId="19" xfId="0" applyFont="1" applyFill="1" applyBorder="1" applyAlignment="1">
      <alignment horizontal="left" vertical="top" wrapText="1"/>
    </xf>
    <xf numFmtId="0" fontId="10" fillId="11" borderId="18" xfId="0" applyFont="1" applyFill="1" applyBorder="1" applyAlignment="1">
      <alignment horizontal="left" vertical="top" wrapText="1"/>
    </xf>
    <xf numFmtId="0" fontId="10" fillId="11" borderId="20" xfId="0" applyFont="1" applyFill="1" applyBorder="1" applyAlignment="1">
      <alignment horizontal="left" vertical="top" wrapText="1"/>
    </xf>
    <xf numFmtId="0" fontId="10" fillId="11" borderId="21" xfId="0" applyFont="1" applyFill="1" applyBorder="1" applyAlignment="1">
      <alignment horizontal="left" vertical="top" wrapText="1"/>
    </xf>
    <xf numFmtId="0" fontId="10" fillId="11" borderId="0" xfId="0" applyFont="1" applyFill="1" applyBorder="1" applyAlignment="1">
      <alignment horizontal="left" vertical="top" wrapText="1"/>
    </xf>
    <xf numFmtId="0" fontId="10" fillId="11" borderId="22" xfId="0" applyFont="1" applyFill="1" applyBorder="1" applyAlignment="1">
      <alignment horizontal="left" vertical="top" wrapText="1"/>
    </xf>
    <xf numFmtId="0" fontId="10" fillId="11" borderId="23" xfId="0" applyFont="1" applyFill="1" applyBorder="1" applyAlignment="1">
      <alignment horizontal="left" vertical="top" wrapText="1"/>
    </xf>
    <xf numFmtId="0" fontId="10" fillId="11" borderId="24" xfId="0" applyFont="1" applyFill="1" applyBorder="1" applyAlignment="1">
      <alignment horizontal="left" vertical="top" wrapText="1"/>
    </xf>
    <xf numFmtId="0" fontId="10" fillId="11" borderId="25" xfId="0" applyFont="1" applyFill="1" applyBorder="1" applyAlignment="1">
      <alignment horizontal="left" vertical="top" wrapText="1"/>
    </xf>
    <xf numFmtId="0" fontId="0" fillId="9" borderId="3" xfId="0" applyFill="1" applyBorder="1" applyAlignment="1" applyProtection="1">
      <alignment horizontal="left" vertical="center"/>
      <protection locked="0"/>
    </xf>
    <xf numFmtId="0" fontId="0" fillId="9" borderId="26" xfId="0" applyFill="1" applyBorder="1" applyAlignment="1" applyProtection="1">
      <alignment horizontal="left" vertical="center"/>
      <protection locked="0"/>
    </xf>
    <xf numFmtId="0" fontId="0" fillId="9" borderId="27" xfId="0" applyFill="1" applyBorder="1" applyAlignment="1" applyProtection="1">
      <alignment horizontal="left" vertical="center"/>
      <protection locked="0"/>
    </xf>
    <xf numFmtId="0" fontId="0" fillId="6" borderId="1" xfId="0" applyFill="1" applyBorder="1" applyAlignment="1">
      <alignment horizontal="left" vertical="top"/>
    </xf>
    <xf numFmtId="0" fontId="0" fillId="8" borderId="1" xfId="0" applyNumberFormat="1" applyFill="1" applyBorder="1" applyAlignment="1" applyProtection="1">
      <alignment horizontal="left" vertical="center"/>
      <protection locked="0"/>
    </xf>
    <xf numFmtId="0" fontId="0" fillId="8" borderId="1" xfId="0" applyFill="1" applyBorder="1" applyAlignment="1" applyProtection="1">
      <alignment horizontal="left" vertical="center"/>
      <protection locked="0"/>
    </xf>
    <xf numFmtId="0" fontId="0" fillId="10" borderId="0" xfId="0" applyFill="1" applyBorder="1" applyAlignment="1">
      <alignment horizontal="left" vertical="center"/>
    </xf>
    <xf numFmtId="0" fontId="4" fillId="8" borderId="1" xfId="1" applyNumberFormat="1" applyFill="1" applyBorder="1" applyAlignment="1" applyProtection="1">
      <alignment horizontal="left" vertical="center"/>
      <protection locked="0"/>
    </xf>
    <xf numFmtId="0" fontId="4" fillId="10" borderId="0" xfId="1" applyNumberFormat="1" applyFill="1" applyBorder="1" applyAlignment="1" applyProtection="1">
      <alignment horizontal="left" vertical="center"/>
      <protection locked="0"/>
    </xf>
    <xf numFmtId="0" fontId="0" fillId="10" borderId="0" xfId="0" applyNumberFormat="1" applyFill="1" applyBorder="1" applyAlignment="1" applyProtection="1">
      <alignment horizontal="left" vertical="center"/>
      <protection locked="0"/>
    </xf>
    <xf numFmtId="0" fontId="11" fillId="0" borderId="5" xfId="0" applyFont="1" applyFill="1" applyBorder="1"/>
    <xf numFmtId="0" fontId="12" fillId="0" borderId="5" xfId="0" applyFont="1" applyFill="1" applyBorder="1" applyAlignment="1">
      <alignment horizontal="center" vertical="center"/>
    </xf>
    <xf numFmtId="0" fontId="11" fillId="0" borderId="11" xfId="0" applyFont="1" applyBorder="1"/>
    <xf numFmtId="0" fontId="5" fillId="0" borderId="8" xfId="0" applyFont="1" applyBorder="1"/>
    <xf numFmtId="0" fontId="0" fillId="10" borderId="9" xfId="0" applyFill="1" applyBorder="1"/>
    <xf numFmtId="0" fontId="11" fillId="10" borderId="9" xfId="0" applyFont="1" applyFill="1" applyBorder="1"/>
    <xf numFmtId="0" fontId="5" fillId="10" borderId="0" xfId="0" applyFont="1" applyFill="1" applyBorder="1"/>
    <xf numFmtId="0" fontId="7" fillId="10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1" fillId="10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21167</xdr:colOff>
      <xdr:row>13</xdr:row>
      <xdr:rowOff>3</xdr:rowOff>
    </xdr:from>
    <xdr:to>
      <xdr:col>5</xdr:col>
      <xdr:colOff>752724</xdr:colOff>
      <xdr:row>19</xdr:row>
      <xdr:rowOff>180182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05068-EC64-4802-8C28-EE4719D71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542" y="2238378"/>
          <a:ext cx="1487207" cy="1672164"/>
        </a:xfrm>
        <a:prstGeom prst="rect">
          <a:avLst/>
        </a:prstGeom>
      </xdr:spPr>
    </xdr:pic>
    <xdr:clientData/>
  </xdr:twoCellAnchor>
  <xdr:twoCellAnchor editAs="oneCell">
    <xdr:from>
      <xdr:col>4</xdr:col>
      <xdr:colOff>10583</xdr:colOff>
      <xdr:row>24</xdr:row>
      <xdr:rowOff>174625</xdr:rowOff>
    </xdr:from>
    <xdr:to>
      <xdr:col>5</xdr:col>
      <xdr:colOff>761118</xdr:colOff>
      <xdr:row>28</xdr:row>
      <xdr:rowOff>143933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F6809F-C425-4138-9661-0D0EB516F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2958" y="4831292"/>
          <a:ext cx="1512535" cy="889000"/>
        </a:xfrm>
        <a:prstGeom prst="rect">
          <a:avLst/>
        </a:prstGeom>
      </xdr:spPr>
    </xdr:pic>
    <xdr:clientData/>
  </xdr:twoCellAnchor>
  <xdr:twoCellAnchor editAs="oneCell">
    <xdr:from>
      <xdr:col>4</xdr:col>
      <xdr:colOff>30690</xdr:colOff>
      <xdr:row>34</xdr:row>
      <xdr:rowOff>12699</xdr:rowOff>
    </xdr:from>
    <xdr:to>
      <xdr:col>6</xdr:col>
      <xdr:colOff>761999</xdr:colOff>
      <xdr:row>35</xdr:row>
      <xdr:rowOff>525248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8313F13-39DD-4104-AF28-F082DDBFB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9890" y="6623049"/>
          <a:ext cx="2255309" cy="1423774"/>
        </a:xfrm>
        <a:prstGeom prst="rect">
          <a:avLst/>
        </a:prstGeom>
      </xdr:spPr>
    </xdr:pic>
    <xdr:clientData/>
  </xdr:twoCellAnchor>
  <xdr:twoCellAnchor editAs="oneCell">
    <xdr:from>
      <xdr:col>4</xdr:col>
      <xdr:colOff>21168</xdr:colOff>
      <xdr:row>62</xdr:row>
      <xdr:rowOff>63501</xdr:rowOff>
    </xdr:from>
    <xdr:to>
      <xdr:col>5</xdr:col>
      <xdr:colOff>751418</xdr:colOff>
      <xdr:row>66</xdr:row>
      <xdr:rowOff>209524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F6D3E89-1CB9-448D-83AF-EACDA0046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3543" y="12996334"/>
          <a:ext cx="1492250" cy="1204356"/>
        </a:xfrm>
        <a:prstGeom prst="rect">
          <a:avLst/>
        </a:prstGeom>
      </xdr:spPr>
    </xdr:pic>
    <xdr:clientData/>
  </xdr:twoCellAnchor>
  <xdr:twoCellAnchor editAs="oneCell">
    <xdr:from>
      <xdr:col>3</xdr:col>
      <xdr:colOff>1026585</xdr:colOff>
      <xdr:row>76</xdr:row>
      <xdr:rowOff>15875</xdr:rowOff>
    </xdr:from>
    <xdr:to>
      <xdr:col>4</xdr:col>
      <xdr:colOff>501828</xdr:colOff>
      <xdr:row>82</xdr:row>
      <xdr:rowOff>20714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562F4FF-2966-451F-9AC9-5A3740C6E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5543" y="16970375"/>
          <a:ext cx="995010" cy="1111249"/>
        </a:xfrm>
        <a:prstGeom prst="rect">
          <a:avLst/>
        </a:prstGeom>
      </xdr:spPr>
    </xdr:pic>
    <xdr:clientData/>
  </xdr:twoCellAnchor>
  <xdr:twoCellAnchor editAs="oneCell">
    <xdr:from>
      <xdr:col>4</xdr:col>
      <xdr:colOff>26458</xdr:colOff>
      <xdr:row>85</xdr:row>
      <xdr:rowOff>42334</xdr:rowOff>
    </xdr:from>
    <xdr:to>
      <xdr:col>5</xdr:col>
      <xdr:colOff>752225</xdr:colOff>
      <xdr:row>89</xdr:row>
      <xdr:rowOff>95250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6BDC59DA-153B-4CAC-AB23-04392A2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8833" y="18674292"/>
          <a:ext cx="1494117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700773@unizar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6CDC-C6B5-4B6C-B538-7A5144F2E14A}">
  <dimension ref="A1:AB163"/>
  <sheetViews>
    <sheetView tabSelected="1" zoomScaleNormal="100" workbookViewId="0">
      <selection activeCell="J100" sqref="J100"/>
    </sheetView>
  </sheetViews>
  <sheetFormatPr baseColWidth="10" defaultRowHeight="14.5" x14ac:dyDescent="0.35"/>
  <cols>
    <col min="1" max="1" width="10.90625" style="12"/>
    <col min="2" max="2" width="33.453125" style="12" customWidth="1"/>
    <col min="3" max="3" width="11.36328125" style="12" customWidth="1"/>
    <col min="4" max="4" width="21.6328125" style="12" customWidth="1"/>
    <col min="5" max="16384" width="10.90625" style="12"/>
  </cols>
  <sheetData>
    <row r="1" spans="1:28" x14ac:dyDescent="0.35">
      <c r="A1" s="122" t="s">
        <v>167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1"/>
      <c r="S1" s="51"/>
      <c r="T1" s="15">
        <v>0</v>
      </c>
      <c r="U1" s="16">
        <v>-2</v>
      </c>
      <c r="V1" s="16" t="s">
        <v>174</v>
      </c>
      <c r="W1" s="51"/>
      <c r="X1" s="51"/>
      <c r="Y1" s="51"/>
      <c r="Z1" s="51"/>
      <c r="AA1" s="51"/>
      <c r="AB1" s="51"/>
    </row>
    <row r="2" spans="1:28" ht="15" thickBot="1" x14ac:dyDescent="0.4">
      <c r="A2" s="20"/>
      <c r="B2" s="22"/>
      <c r="C2" s="22"/>
      <c r="D2" s="22"/>
      <c r="E2" s="22"/>
      <c r="F2" s="22"/>
      <c r="G2" s="20"/>
      <c r="H2" s="22"/>
      <c r="I2" s="22"/>
      <c r="J2" s="22"/>
      <c r="K2" s="22"/>
      <c r="L2" s="22"/>
      <c r="M2" s="22"/>
      <c r="N2" s="22"/>
      <c r="O2" s="20"/>
      <c r="P2" s="22"/>
      <c r="Q2" s="22"/>
      <c r="R2" s="8"/>
      <c r="S2" s="51"/>
      <c r="T2" s="15">
        <v>1</v>
      </c>
      <c r="U2" s="16">
        <v>-1</v>
      </c>
      <c r="V2" s="16" t="s">
        <v>175</v>
      </c>
      <c r="W2" s="51"/>
      <c r="X2" s="51"/>
      <c r="Y2" s="51"/>
      <c r="Z2" s="51"/>
      <c r="AA2" s="51"/>
      <c r="AB2" s="51"/>
    </row>
    <row r="3" spans="1:28" ht="14.5" customHeight="1" x14ac:dyDescent="0.35">
      <c r="A3" s="21"/>
      <c r="B3" s="7" t="s">
        <v>143</v>
      </c>
      <c r="C3" s="138" t="s">
        <v>179</v>
      </c>
      <c r="D3" s="138"/>
      <c r="E3" s="138"/>
      <c r="F3" s="138"/>
      <c r="G3" s="23"/>
      <c r="H3" s="123" t="s">
        <v>138</v>
      </c>
      <c r="I3" s="123"/>
      <c r="J3" s="137" t="s">
        <v>184</v>
      </c>
      <c r="K3" s="137"/>
      <c r="L3" s="137"/>
      <c r="M3" s="137"/>
      <c r="N3" s="137"/>
      <c r="O3" s="23"/>
      <c r="P3" s="124" t="s">
        <v>171</v>
      </c>
      <c r="Q3" s="125"/>
      <c r="R3" s="126"/>
      <c r="S3" s="52"/>
      <c r="T3" s="15">
        <v>2</v>
      </c>
      <c r="U3" s="16">
        <v>0</v>
      </c>
      <c r="V3" s="16"/>
      <c r="W3" s="51"/>
      <c r="X3" s="51"/>
      <c r="Y3" s="51"/>
      <c r="Z3" s="51"/>
      <c r="AA3" s="51"/>
      <c r="AB3" s="51"/>
    </row>
    <row r="4" spans="1:28" x14ac:dyDescent="0.35">
      <c r="A4" s="21"/>
      <c r="B4" s="7" t="s">
        <v>0</v>
      </c>
      <c r="C4" s="138" t="s">
        <v>180</v>
      </c>
      <c r="D4" s="138"/>
      <c r="E4" s="138"/>
      <c r="F4" s="138"/>
      <c r="G4" s="23"/>
      <c r="H4" s="123" t="s">
        <v>139</v>
      </c>
      <c r="I4" s="123"/>
      <c r="J4" s="137" t="s">
        <v>147</v>
      </c>
      <c r="K4" s="137"/>
      <c r="L4" s="137"/>
      <c r="M4" s="137"/>
      <c r="N4" s="137"/>
      <c r="O4" s="23"/>
      <c r="P4" s="127"/>
      <c r="Q4" s="128"/>
      <c r="R4" s="129"/>
      <c r="S4" s="52"/>
      <c r="T4" s="15">
        <v>3</v>
      </c>
      <c r="U4" s="16">
        <v>1</v>
      </c>
      <c r="V4" s="16"/>
      <c r="W4" s="51"/>
      <c r="X4" s="51"/>
      <c r="Y4" s="51"/>
      <c r="Z4" s="51"/>
      <c r="AA4" s="51"/>
      <c r="AB4" s="51"/>
    </row>
    <row r="5" spans="1:28" x14ac:dyDescent="0.35">
      <c r="A5" s="21"/>
      <c r="B5" s="7" t="s">
        <v>172</v>
      </c>
      <c r="C5" s="138" t="s">
        <v>181</v>
      </c>
      <c r="D5" s="138"/>
      <c r="E5" s="138"/>
      <c r="F5" s="138"/>
      <c r="G5" s="23"/>
      <c r="H5" s="123" t="s">
        <v>140</v>
      </c>
      <c r="I5" s="123"/>
      <c r="J5" s="137" t="s">
        <v>146</v>
      </c>
      <c r="K5" s="137"/>
      <c r="L5" s="137"/>
      <c r="M5" s="137"/>
      <c r="N5" s="137"/>
      <c r="O5" s="23"/>
      <c r="P5" s="127"/>
      <c r="Q5" s="128"/>
      <c r="R5" s="129"/>
      <c r="S5" s="52"/>
      <c r="T5" s="15">
        <v>4</v>
      </c>
      <c r="U5" s="16">
        <v>2</v>
      </c>
      <c r="V5" s="16"/>
      <c r="W5" s="51"/>
      <c r="X5" s="51"/>
      <c r="Y5" s="51"/>
      <c r="Z5" s="51"/>
      <c r="AA5" s="51"/>
      <c r="AB5" s="51"/>
    </row>
    <row r="6" spans="1:28" ht="16" customHeight="1" x14ac:dyDescent="0.35">
      <c r="A6" s="21"/>
      <c r="B6" s="7" t="s">
        <v>173</v>
      </c>
      <c r="C6" s="133" t="s">
        <v>175</v>
      </c>
      <c r="D6" s="134"/>
      <c r="E6" s="134"/>
      <c r="F6" s="135"/>
      <c r="G6" s="23"/>
      <c r="H6" s="136" t="s">
        <v>141</v>
      </c>
      <c r="I6" s="136"/>
      <c r="J6" s="137" t="s">
        <v>144</v>
      </c>
      <c r="K6" s="137"/>
      <c r="L6" s="137"/>
      <c r="M6" s="137"/>
      <c r="N6" s="137"/>
      <c r="O6" s="23"/>
      <c r="P6" s="127"/>
      <c r="Q6" s="128"/>
      <c r="R6" s="129"/>
      <c r="S6" s="52"/>
      <c r="T6" s="15">
        <v>5</v>
      </c>
      <c r="U6" s="16">
        <v>3</v>
      </c>
      <c r="V6" s="16"/>
      <c r="W6" s="51"/>
      <c r="X6" s="51"/>
      <c r="Y6" s="51"/>
      <c r="Z6" s="51"/>
      <c r="AA6" s="51"/>
      <c r="AB6" s="51"/>
    </row>
    <row r="7" spans="1:28" ht="45.5" customHeight="1" thickBot="1" x14ac:dyDescent="0.4">
      <c r="A7" s="21"/>
      <c r="B7" s="50" t="s">
        <v>164</v>
      </c>
      <c r="C7" s="78" t="s">
        <v>182</v>
      </c>
      <c r="D7" s="78"/>
      <c r="E7" s="78"/>
      <c r="F7" s="78"/>
      <c r="G7" s="23"/>
      <c r="H7" s="123" t="s">
        <v>142</v>
      </c>
      <c r="I7" s="123"/>
      <c r="J7" s="140" t="s">
        <v>145</v>
      </c>
      <c r="K7" s="137"/>
      <c r="L7" s="137"/>
      <c r="M7" s="137"/>
      <c r="N7" s="137"/>
      <c r="O7" s="23"/>
      <c r="P7" s="130"/>
      <c r="Q7" s="131"/>
      <c r="R7" s="132"/>
      <c r="S7" s="52"/>
      <c r="T7" s="15">
        <v>6</v>
      </c>
      <c r="U7" s="16"/>
      <c r="V7" s="16"/>
      <c r="W7" s="51"/>
      <c r="X7" s="51"/>
      <c r="Y7" s="51"/>
      <c r="Z7" s="51"/>
      <c r="AA7" s="51"/>
      <c r="AB7" s="51"/>
    </row>
    <row r="8" spans="1:28" ht="15" thickBot="1" x14ac:dyDescent="0.4">
      <c r="A8" s="21"/>
      <c r="B8" s="7" t="s">
        <v>148</v>
      </c>
      <c r="C8" s="77" t="s">
        <v>183</v>
      </c>
      <c r="D8" s="77"/>
      <c r="E8" s="77"/>
      <c r="F8" s="77"/>
      <c r="G8" s="23"/>
      <c r="H8" s="139"/>
      <c r="I8" s="139"/>
      <c r="J8" s="141"/>
      <c r="K8" s="142"/>
      <c r="L8" s="142"/>
      <c r="M8" s="142"/>
      <c r="N8" s="142"/>
      <c r="O8" s="11"/>
      <c r="P8" s="9"/>
      <c r="Q8" s="9"/>
      <c r="R8" s="9"/>
      <c r="S8" s="51"/>
      <c r="T8" s="15">
        <v>7</v>
      </c>
      <c r="U8" s="16"/>
      <c r="V8" s="16"/>
      <c r="W8" s="51"/>
      <c r="X8" s="51"/>
      <c r="Y8" s="51"/>
      <c r="Z8" s="51"/>
      <c r="AA8" s="51"/>
      <c r="AB8" s="51"/>
    </row>
    <row r="9" spans="1:28" ht="15" thickBot="1" x14ac:dyDescent="0.4">
      <c r="B9" s="9"/>
      <c r="C9" s="9"/>
      <c r="D9" s="9"/>
      <c r="E9" s="9"/>
      <c r="F9" s="9"/>
      <c r="H9" s="9"/>
      <c r="I9" s="9"/>
      <c r="J9" s="9"/>
      <c r="K9" s="9"/>
      <c r="L9" s="9"/>
      <c r="M9" s="9"/>
      <c r="N9" s="9"/>
      <c r="O9" s="23"/>
      <c r="P9" s="81" t="s">
        <v>168</v>
      </c>
      <c r="Q9" s="82"/>
      <c r="R9" s="83"/>
      <c r="S9" s="52"/>
      <c r="T9" s="15">
        <v>8</v>
      </c>
      <c r="U9" s="16"/>
      <c r="V9" s="16"/>
      <c r="W9" s="51"/>
      <c r="X9" s="51"/>
      <c r="Y9" s="51"/>
      <c r="Z9" s="51"/>
      <c r="AA9" s="51"/>
      <c r="AB9" s="51"/>
    </row>
    <row r="10" spans="1:28" ht="16" thickBot="1" x14ac:dyDescent="0.4">
      <c r="A10" s="21"/>
      <c r="B10" s="71" t="s">
        <v>1</v>
      </c>
      <c r="C10" s="71"/>
      <c r="D10" s="71"/>
      <c r="E10" s="71"/>
      <c r="F10" s="71"/>
      <c r="G10" s="23"/>
      <c r="H10" s="102" t="s">
        <v>154</v>
      </c>
      <c r="I10" s="103"/>
      <c r="J10" s="103"/>
      <c r="K10" s="103"/>
      <c r="L10" s="103"/>
      <c r="M10" s="103"/>
      <c r="N10" s="104"/>
      <c r="O10" s="23"/>
      <c r="P10" s="84"/>
      <c r="Q10" s="85"/>
      <c r="R10" s="86"/>
      <c r="S10" s="52"/>
      <c r="T10" s="15">
        <v>9</v>
      </c>
      <c r="U10" s="16"/>
      <c r="V10" s="16"/>
      <c r="W10" s="51"/>
      <c r="X10" s="51"/>
      <c r="Y10" s="51"/>
      <c r="Z10" s="51"/>
      <c r="AA10" s="51"/>
      <c r="AB10" s="51"/>
    </row>
    <row r="11" spans="1:28" x14ac:dyDescent="0.35">
      <c r="B11" s="9"/>
      <c r="C11" s="9"/>
      <c r="D11" s="9"/>
      <c r="E11" s="9"/>
      <c r="F11" s="9"/>
      <c r="G11" s="21"/>
      <c r="H11" s="108" t="s">
        <v>155</v>
      </c>
      <c r="I11" s="109"/>
      <c r="J11" s="109"/>
      <c r="K11" s="109"/>
      <c r="L11" s="109"/>
      <c r="M11" s="109"/>
      <c r="N11" s="110"/>
      <c r="O11" s="23"/>
      <c r="P11" s="84"/>
      <c r="Q11" s="85"/>
      <c r="R11" s="86"/>
      <c r="S11" s="52"/>
      <c r="T11" s="15">
        <v>10</v>
      </c>
      <c r="U11" s="16"/>
      <c r="V11" s="16"/>
      <c r="W11" s="51"/>
      <c r="X11" s="51"/>
      <c r="Y11" s="51"/>
      <c r="Z11" s="51"/>
      <c r="AA11" s="51"/>
      <c r="AB11" s="51"/>
    </row>
    <row r="12" spans="1:28" x14ac:dyDescent="0.35">
      <c r="A12" s="21"/>
      <c r="B12" s="67" t="s">
        <v>2</v>
      </c>
      <c r="C12" s="67"/>
      <c r="D12" s="67"/>
      <c r="E12" s="67"/>
      <c r="F12" s="67"/>
      <c r="G12" s="23"/>
      <c r="H12" s="111"/>
      <c r="I12" s="112"/>
      <c r="J12" s="112"/>
      <c r="K12" s="112"/>
      <c r="L12" s="112"/>
      <c r="M12" s="112"/>
      <c r="N12" s="113"/>
      <c r="O12" s="23"/>
      <c r="P12" s="84"/>
      <c r="Q12" s="85"/>
      <c r="R12" s="86"/>
      <c r="S12" s="52"/>
      <c r="T12" s="15">
        <v>11</v>
      </c>
      <c r="U12" s="16"/>
      <c r="V12" s="16"/>
      <c r="W12" s="51"/>
      <c r="X12" s="51"/>
      <c r="Y12" s="51"/>
      <c r="Z12" s="51"/>
      <c r="AA12" s="51"/>
      <c r="AB12" s="51"/>
    </row>
    <row r="13" spans="1:28" x14ac:dyDescent="0.35">
      <c r="A13" s="21"/>
      <c r="B13" s="45" t="s">
        <v>3</v>
      </c>
      <c r="C13" s="45" t="s">
        <v>4</v>
      </c>
      <c r="D13" s="45" t="s">
        <v>156</v>
      </c>
      <c r="E13" s="68" t="s">
        <v>7</v>
      </c>
      <c r="F13" s="68"/>
      <c r="G13" s="23"/>
      <c r="H13" s="105" t="s">
        <v>165</v>
      </c>
      <c r="I13" s="106"/>
      <c r="J13" s="106"/>
      <c r="K13" s="106"/>
      <c r="L13" s="106"/>
      <c r="M13" s="106"/>
      <c r="N13" s="107"/>
      <c r="O13" s="23"/>
      <c r="P13" s="84"/>
      <c r="Q13" s="85"/>
      <c r="R13" s="86"/>
      <c r="S13" s="52"/>
      <c r="T13" s="15">
        <v>12</v>
      </c>
      <c r="U13" s="16"/>
      <c r="V13" s="16"/>
      <c r="W13" s="51"/>
      <c r="X13" s="51"/>
      <c r="Y13" s="51"/>
      <c r="Z13" s="51"/>
      <c r="AA13" s="51"/>
      <c r="AB13" s="51"/>
    </row>
    <row r="14" spans="1:28" ht="15" thickBot="1" x14ac:dyDescent="0.4">
      <c r="A14" s="21"/>
      <c r="B14" s="26" t="s">
        <v>5</v>
      </c>
      <c r="C14" s="6">
        <v>1</v>
      </c>
      <c r="D14" s="79" t="s">
        <v>157</v>
      </c>
      <c r="E14" s="70"/>
      <c r="F14" s="70"/>
      <c r="G14" s="23"/>
      <c r="H14" s="105"/>
      <c r="I14" s="106"/>
      <c r="J14" s="106"/>
      <c r="K14" s="106"/>
      <c r="L14" s="106"/>
      <c r="M14" s="106"/>
      <c r="N14" s="107"/>
      <c r="O14" s="23"/>
      <c r="P14" s="87"/>
      <c r="Q14" s="88"/>
      <c r="R14" s="89"/>
      <c r="S14" s="52"/>
      <c r="T14" s="15">
        <v>13</v>
      </c>
      <c r="U14" s="16"/>
      <c r="V14" s="16"/>
      <c r="W14" s="51"/>
      <c r="X14" s="51"/>
      <c r="Y14" s="51"/>
      <c r="Z14" s="51"/>
      <c r="AA14" s="51"/>
      <c r="AB14" s="51"/>
    </row>
    <row r="15" spans="1:28" ht="29.5" thickBot="1" x14ac:dyDescent="0.4">
      <c r="A15" s="21"/>
      <c r="B15" s="43" t="s">
        <v>152</v>
      </c>
      <c r="C15" s="49">
        <v>2</v>
      </c>
      <c r="D15" s="80"/>
      <c r="E15" s="70"/>
      <c r="F15" s="70"/>
      <c r="G15" s="23"/>
      <c r="H15" s="114" t="s">
        <v>166</v>
      </c>
      <c r="I15" s="115"/>
      <c r="J15" s="115"/>
      <c r="K15" s="115"/>
      <c r="L15" s="115"/>
      <c r="M15" s="115"/>
      <c r="N15" s="116"/>
      <c r="O15" s="11"/>
      <c r="P15" s="10"/>
      <c r="Q15" s="10"/>
      <c r="R15" s="10"/>
      <c r="S15" s="51"/>
      <c r="T15" s="15">
        <v>14</v>
      </c>
      <c r="U15" s="16"/>
      <c r="V15" s="16"/>
      <c r="W15" s="51"/>
      <c r="X15" s="51"/>
      <c r="Y15" s="51"/>
      <c r="Z15" s="51"/>
      <c r="AA15" s="51"/>
      <c r="AB15" s="51"/>
    </row>
    <row r="16" spans="1:28" ht="29.5" thickBot="1" x14ac:dyDescent="0.4">
      <c r="A16" s="21"/>
      <c r="B16" s="43" t="s">
        <v>153</v>
      </c>
      <c r="C16" s="49">
        <v>3</v>
      </c>
      <c r="D16" s="80"/>
      <c r="E16" s="70"/>
      <c r="F16" s="70"/>
      <c r="G16" s="23"/>
      <c r="H16" s="37"/>
      <c r="I16" s="37"/>
      <c r="J16" s="37"/>
      <c r="K16" s="37"/>
      <c r="L16" s="37"/>
      <c r="M16" s="37"/>
      <c r="N16" s="37"/>
      <c r="O16" s="11"/>
      <c r="S16" s="51"/>
      <c r="T16" s="15">
        <v>15</v>
      </c>
      <c r="U16" s="16"/>
      <c r="V16" s="16"/>
      <c r="W16" s="51"/>
      <c r="X16" s="51"/>
      <c r="Y16" s="51"/>
      <c r="Z16" s="51"/>
      <c r="AA16" s="51"/>
      <c r="AB16" s="51"/>
    </row>
    <row r="17" spans="1:23" ht="15" thickBot="1" x14ac:dyDescent="0.4">
      <c r="A17" s="21"/>
      <c r="B17" s="48" t="s">
        <v>6</v>
      </c>
      <c r="C17" s="49">
        <v>4</v>
      </c>
      <c r="D17" s="80"/>
      <c r="E17" s="70"/>
      <c r="F17" s="70"/>
      <c r="G17" s="23"/>
      <c r="H17" s="90" t="s">
        <v>169</v>
      </c>
      <c r="I17" s="91"/>
      <c r="J17" s="91"/>
      <c r="K17" s="91"/>
      <c r="L17" s="91"/>
      <c r="M17" s="91"/>
      <c r="N17" s="92"/>
      <c r="O17" s="11"/>
      <c r="T17" s="16"/>
      <c r="U17" s="16"/>
      <c r="V17" s="16"/>
    </row>
    <row r="18" spans="1:23" x14ac:dyDescent="0.35">
      <c r="B18" s="9"/>
      <c r="C18" s="9"/>
      <c r="D18" s="13"/>
      <c r="E18" s="70"/>
      <c r="F18" s="70"/>
      <c r="G18" s="23"/>
      <c r="H18" s="93" t="s">
        <v>170</v>
      </c>
      <c r="I18" s="94"/>
      <c r="J18" s="94"/>
      <c r="K18" s="94"/>
      <c r="L18" s="94"/>
      <c r="M18" s="94"/>
      <c r="N18" s="95"/>
      <c r="O18" s="11"/>
    </row>
    <row r="19" spans="1:23" x14ac:dyDescent="0.35">
      <c r="A19" s="21"/>
      <c r="B19" s="1" t="s">
        <v>8</v>
      </c>
      <c r="C19" s="62">
        <v>4</v>
      </c>
      <c r="D19" s="23"/>
      <c r="E19" s="70"/>
      <c r="F19" s="70"/>
      <c r="G19" s="23"/>
      <c r="H19" s="96"/>
      <c r="I19" s="97"/>
      <c r="J19" s="97"/>
      <c r="K19" s="97"/>
      <c r="L19" s="97"/>
      <c r="M19" s="97"/>
      <c r="N19" s="98"/>
      <c r="O19" s="11"/>
    </row>
    <row r="20" spans="1:23" x14ac:dyDescent="0.35">
      <c r="A20" s="21"/>
      <c r="B20" s="1" t="s">
        <v>9</v>
      </c>
      <c r="C20" s="62">
        <v>0</v>
      </c>
      <c r="D20" s="23"/>
      <c r="E20" s="70"/>
      <c r="F20" s="70"/>
      <c r="G20" s="23"/>
      <c r="H20" s="96"/>
      <c r="I20" s="97"/>
      <c r="J20" s="97"/>
      <c r="K20" s="97"/>
      <c r="L20" s="97"/>
      <c r="M20" s="97"/>
      <c r="N20" s="98"/>
      <c r="O20" s="38"/>
      <c r="P20" s="17"/>
      <c r="Q20" s="17"/>
      <c r="R20" s="17"/>
      <c r="S20" s="17"/>
      <c r="T20" s="17"/>
      <c r="U20" s="17"/>
      <c r="V20" s="17"/>
    </row>
    <row r="21" spans="1:23" ht="15" thickBot="1" x14ac:dyDescent="0.4">
      <c r="A21" s="21"/>
      <c r="B21" s="24" t="s">
        <v>10</v>
      </c>
      <c r="C21" s="25">
        <f>SUM(C19:C20)</f>
        <v>4</v>
      </c>
      <c r="D21" s="11"/>
      <c r="E21" s="10"/>
      <c r="F21" s="10"/>
      <c r="G21" s="21"/>
      <c r="H21" s="99"/>
      <c r="I21" s="100"/>
      <c r="J21" s="100"/>
      <c r="K21" s="100"/>
      <c r="L21" s="100"/>
      <c r="M21" s="100"/>
      <c r="N21" s="101"/>
      <c r="O21" s="17"/>
      <c r="P21" s="17"/>
      <c r="Q21" s="17"/>
      <c r="R21" s="17"/>
      <c r="S21" s="17"/>
      <c r="T21" s="17"/>
      <c r="U21" s="17"/>
      <c r="V21" s="17"/>
    </row>
    <row r="22" spans="1:23" x14ac:dyDescent="0.35">
      <c r="B22" s="10"/>
      <c r="C22" s="10"/>
      <c r="H22" s="10"/>
      <c r="I22" s="39"/>
      <c r="J22" s="39"/>
      <c r="K22" s="39"/>
      <c r="L22" s="39"/>
      <c r="M22" s="39"/>
      <c r="N22" s="39"/>
      <c r="O22" s="42"/>
      <c r="P22" s="42"/>
      <c r="Q22" s="42"/>
      <c r="R22" s="42"/>
      <c r="S22" s="42"/>
      <c r="T22" s="42"/>
      <c r="U22" s="42"/>
      <c r="V22" s="42"/>
    </row>
    <row r="23" spans="1:23" x14ac:dyDescent="0.35">
      <c r="B23" s="8"/>
      <c r="C23" s="8"/>
      <c r="D23" s="8"/>
      <c r="E23" s="8"/>
      <c r="F23" s="8"/>
      <c r="H23" s="16"/>
      <c r="I23" s="42" t="s">
        <v>14</v>
      </c>
      <c r="J23" s="42"/>
      <c r="K23" s="42"/>
      <c r="L23" s="42"/>
      <c r="M23" s="42"/>
      <c r="N23" s="42"/>
      <c r="O23" s="64"/>
      <c r="P23" s="64"/>
      <c r="Q23" s="64"/>
      <c r="R23" s="64"/>
      <c r="S23" s="64"/>
      <c r="T23" s="64"/>
      <c r="U23" s="64"/>
      <c r="V23" s="64"/>
      <c r="W23" s="16"/>
    </row>
    <row r="24" spans="1:23" x14ac:dyDescent="0.35">
      <c r="A24" s="21"/>
      <c r="B24" s="67" t="s">
        <v>11</v>
      </c>
      <c r="C24" s="67"/>
      <c r="D24" s="67"/>
      <c r="E24" s="67"/>
      <c r="F24" s="67"/>
      <c r="G24" s="11"/>
      <c r="H24" s="16"/>
      <c r="I24" s="66"/>
      <c r="J24" s="66"/>
      <c r="K24" s="64" t="s">
        <v>15</v>
      </c>
      <c r="L24" s="64"/>
      <c r="M24" s="64"/>
      <c r="N24" s="64"/>
      <c r="O24" s="16"/>
      <c r="P24" s="16"/>
      <c r="Q24" s="16"/>
      <c r="R24" s="16"/>
      <c r="S24" s="16"/>
      <c r="T24" s="16"/>
      <c r="U24" s="16"/>
      <c r="V24" s="16"/>
      <c r="W24" s="16"/>
    </row>
    <row r="25" spans="1:23" x14ac:dyDescent="0.35">
      <c r="A25" s="21"/>
      <c r="B25" s="45" t="s">
        <v>3</v>
      </c>
      <c r="C25" s="45" t="s">
        <v>4</v>
      </c>
      <c r="D25" s="45" t="s">
        <v>156</v>
      </c>
      <c r="E25" s="68" t="s">
        <v>7</v>
      </c>
      <c r="F25" s="68"/>
      <c r="G25" s="11"/>
      <c r="H25" s="16"/>
      <c r="I25" s="66"/>
      <c r="J25" s="66"/>
      <c r="K25" s="66" t="s">
        <v>16</v>
      </c>
      <c r="L25" s="66"/>
      <c r="M25" s="66"/>
      <c r="N25" s="66"/>
      <c r="O25" s="66" t="s">
        <v>17</v>
      </c>
      <c r="P25" s="66"/>
      <c r="Q25" s="66"/>
      <c r="R25" s="66"/>
      <c r="S25" s="66" t="s">
        <v>18</v>
      </c>
      <c r="T25" s="66"/>
      <c r="U25" s="66"/>
      <c r="V25" s="66"/>
      <c r="W25" s="16"/>
    </row>
    <row r="26" spans="1:23" ht="14.5" customHeight="1" x14ac:dyDescent="0.35">
      <c r="A26" s="21"/>
      <c r="B26" s="1" t="s">
        <v>12</v>
      </c>
      <c r="C26" s="53">
        <v>1</v>
      </c>
      <c r="D26" s="69" t="s">
        <v>157</v>
      </c>
      <c r="E26" s="70"/>
      <c r="F26" s="70"/>
      <c r="G26" s="11"/>
      <c r="H26" s="16"/>
      <c r="I26" s="66" t="s">
        <v>19</v>
      </c>
      <c r="J26" s="66"/>
      <c r="K26" s="64">
        <v>1</v>
      </c>
      <c r="L26" s="64">
        <v>2</v>
      </c>
      <c r="M26" s="64">
        <v>3</v>
      </c>
      <c r="N26" s="64">
        <v>4</v>
      </c>
      <c r="O26" s="64">
        <v>1</v>
      </c>
      <c r="P26" s="64">
        <v>2</v>
      </c>
      <c r="Q26" s="64">
        <v>3</v>
      </c>
      <c r="R26" s="64">
        <v>4</v>
      </c>
      <c r="S26" s="64">
        <v>1</v>
      </c>
      <c r="T26" s="64">
        <v>2</v>
      </c>
      <c r="U26" s="64">
        <v>3</v>
      </c>
      <c r="V26" s="64">
        <v>4</v>
      </c>
      <c r="W26" s="16"/>
    </row>
    <row r="27" spans="1:23" x14ac:dyDescent="0.35">
      <c r="A27" s="21"/>
      <c r="B27" s="2" t="s">
        <v>100</v>
      </c>
      <c r="C27" s="53">
        <v>2</v>
      </c>
      <c r="D27" s="69"/>
      <c r="E27" s="70"/>
      <c r="F27" s="70"/>
      <c r="G27" s="11"/>
      <c r="H27" s="16"/>
      <c r="I27" s="66" t="s">
        <v>2</v>
      </c>
      <c r="J27" s="64">
        <v>1</v>
      </c>
      <c r="K27" s="64">
        <v>1</v>
      </c>
      <c r="L27" s="64">
        <v>2</v>
      </c>
      <c r="M27" s="64">
        <v>3</v>
      </c>
      <c r="N27" s="64">
        <v>4</v>
      </c>
      <c r="O27" s="64">
        <v>1</v>
      </c>
      <c r="P27" s="64">
        <v>2</v>
      </c>
      <c r="Q27" s="64">
        <v>3</v>
      </c>
      <c r="R27" s="64">
        <v>4</v>
      </c>
      <c r="S27" s="64">
        <v>3</v>
      </c>
      <c r="T27" s="64">
        <v>3</v>
      </c>
      <c r="U27" s="64">
        <v>5</v>
      </c>
      <c r="V27" s="64">
        <v>6</v>
      </c>
      <c r="W27" s="16"/>
    </row>
    <row r="28" spans="1:23" x14ac:dyDescent="0.35">
      <c r="B28" s="9"/>
      <c r="C28" s="34"/>
      <c r="D28" s="69"/>
      <c r="E28" s="70"/>
      <c r="F28" s="70"/>
      <c r="G28" s="11"/>
      <c r="H28" s="16"/>
      <c r="I28" s="66"/>
      <c r="J28" s="64">
        <v>2</v>
      </c>
      <c r="K28" s="64">
        <v>2</v>
      </c>
      <c r="L28" s="64">
        <v>3</v>
      </c>
      <c r="M28" s="64">
        <v>4</v>
      </c>
      <c r="N28" s="64">
        <v>5</v>
      </c>
      <c r="O28" s="64">
        <v>3</v>
      </c>
      <c r="P28" s="64">
        <v>4</v>
      </c>
      <c r="Q28" s="64">
        <v>5</v>
      </c>
      <c r="R28" s="64">
        <v>6</v>
      </c>
      <c r="S28" s="64">
        <v>4</v>
      </c>
      <c r="T28" s="64">
        <v>5</v>
      </c>
      <c r="U28" s="64">
        <v>6</v>
      </c>
      <c r="V28" s="64">
        <v>7</v>
      </c>
      <c r="W28" s="16"/>
    </row>
    <row r="29" spans="1:23" x14ac:dyDescent="0.35">
      <c r="A29" s="21"/>
      <c r="B29" s="1" t="s">
        <v>8</v>
      </c>
      <c r="C29" s="62">
        <v>2</v>
      </c>
      <c r="D29" s="63"/>
      <c r="E29" s="70"/>
      <c r="F29" s="70"/>
      <c r="G29" s="11"/>
      <c r="H29" s="16"/>
      <c r="I29" s="66"/>
      <c r="J29" s="64">
        <v>3</v>
      </c>
      <c r="K29" s="64">
        <v>2</v>
      </c>
      <c r="L29" s="64">
        <v>4</v>
      </c>
      <c r="M29" s="64">
        <v>5</v>
      </c>
      <c r="N29" s="64">
        <v>6</v>
      </c>
      <c r="O29" s="64">
        <v>4</v>
      </c>
      <c r="P29" s="64">
        <v>5</v>
      </c>
      <c r="Q29" s="64">
        <v>6</v>
      </c>
      <c r="R29" s="64">
        <v>7</v>
      </c>
      <c r="S29" s="64">
        <v>5</v>
      </c>
      <c r="T29" s="64">
        <v>6</v>
      </c>
      <c r="U29" s="64">
        <v>7</v>
      </c>
      <c r="V29" s="64">
        <v>8</v>
      </c>
      <c r="W29" s="16"/>
    </row>
    <row r="30" spans="1:23" x14ac:dyDescent="0.35">
      <c r="A30" s="21"/>
      <c r="B30" s="1" t="s">
        <v>9</v>
      </c>
      <c r="C30" s="62">
        <v>0</v>
      </c>
      <c r="D30" s="11"/>
      <c r="E30" s="10"/>
      <c r="F30" s="10"/>
      <c r="H30" s="16"/>
      <c r="I30" s="66"/>
      <c r="J30" s="64">
        <v>4</v>
      </c>
      <c r="K30" s="64">
        <v>3</v>
      </c>
      <c r="L30" s="64">
        <v>5</v>
      </c>
      <c r="M30" s="64">
        <v>6</v>
      </c>
      <c r="N30" s="64">
        <v>7</v>
      </c>
      <c r="O30" s="64">
        <v>5</v>
      </c>
      <c r="P30" s="64">
        <v>6</v>
      </c>
      <c r="Q30" s="64">
        <v>7</v>
      </c>
      <c r="R30" s="64">
        <v>8</v>
      </c>
      <c r="S30" s="64">
        <v>6</v>
      </c>
      <c r="T30" s="64">
        <v>7</v>
      </c>
      <c r="U30" s="64">
        <v>8</v>
      </c>
      <c r="V30" s="64">
        <v>9</v>
      </c>
      <c r="W30" s="16"/>
    </row>
    <row r="31" spans="1:23" x14ac:dyDescent="0.35">
      <c r="A31" s="21"/>
      <c r="B31" s="24" t="s">
        <v>20</v>
      </c>
      <c r="C31" s="25">
        <f>SUM(C29:C30)</f>
        <v>2</v>
      </c>
      <c r="D31" s="11"/>
      <c r="H31" s="16"/>
      <c r="I31" s="66"/>
      <c r="J31" s="64">
        <v>5</v>
      </c>
      <c r="K31" s="64">
        <v>4</v>
      </c>
      <c r="L31" s="64">
        <v>6</v>
      </c>
      <c r="M31" s="64">
        <v>7</v>
      </c>
      <c r="N31" s="64">
        <v>8</v>
      </c>
      <c r="O31" s="64">
        <v>6</v>
      </c>
      <c r="P31" s="64">
        <v>7</v>
      </c>
      <c r="Q31" s="64">
        <v>8</v>
      </c>
      <c r="R31" s="64">
        <v>9</v>
      </c>
      <c r="S31" s="64">
        <v>7</v>
      </c>
      <c r="T31" s="64">
        <v>8</v>
      </c>
      <c r="U31" s="64">
        <v>9</v>
      </c>
      <c r="V31" s="64">
        <v>9</v>
      </c>
      <c r="W31" s="16"/>
    </row>
    <row r="32" spans="1:23" x14ac:dyDescent="0.35">
      <c r="B32" s="9"/>
      <c r="C32" s="9"/>
      <c r="D32" s="8"/>
      <c r="E32" s="8"/>
      <c r="F32" s="8"/>
      <c r="G32" s="8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6"/>
    </row>
    <row r="33" spans="1:25" x14ac:dyDescent="0.35">
      <c r="A33" s="21"/>
      <c r="B33" s="67" t="s">
        <v>19</v>
      </c>
      <c r="C33" s="67"/>
      <c r="D33" s="67"/>
      <c r="E33" s="67"/>
      <c r="F33" s="67"/>
      <c r="G33" s="67"/>
      <c r="H33" s="14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6"/>
    </row>
    <row r="34" spans="1:25" ht="48" customHeight="1" x14ac:dyDescent="0.35">
      <c r="A34" s="21"/>
      <c r="B34" s="45" t="s">
        <v>13</v>
      </c>
      <c r="C34" s="45" t="s">
        <v>4</v>
      </c>
      <c r="D34" s="45" t="s">
        <v>156</v>
      </c>
      <c r="E34" s="68" t="s">
        <v>7</v>
      </c>
      <c r="F34" s="68"/>
      <c r="G34" s="68"/>
      <c r="H34" s="146"/>
      <c r="I34" s="17"/>
      <c r="J34" s="17"/>
      <c r="K34" s="17"/>
      <c r="L34" s="17"/>
      <c r="M34" s="17"/>
      <c r="N34" s="17"/>
      <c r="O34" s="16"/>
      <c r="P34" s="16"/>
      <c r="Q34" s="16"/>
      <c r="R34" s="16"/>
      <c r="S34" s="16"/>
      <c r="T34" s="16"/>
      <c r="U34" s="16"/>
      <c r="V34" s="16"/>
      <c r="W34" s="16"/>
      <c r="X34" s="51"/>
      <c r="Y34" s="51"/>
    </row>
    <row r="35" spans="1:25" ht="72" customHeight="1" x14ac:dyDescent="0.35">
      <c r="A35" s="21"/>
      <c r="B35" s="46" t="s">
        <v>101</v>
      </c>
      <c r="C35" s="49">
        <v>1</v>
      </c>
      <c r="D35" s="29" t="s">
        <v>97</v>
      </c>
      <c r="E35" s="70"/>
      <c r="F35" s="70"/>
      <c r="G35" s="70"/>
      <c r="H35" s="1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</row>
    <row r="36" spans="1:25" ht="58" x14ac:dyDescent="0.35">
      <c r="A36" s="21"/>
      <c r="B36" s="46" t="s">
        <v>149</v>
      </c>
      <c r="C36" s="49">
        <v>2</v>
      </c>
      <c r="D36" s="29" t="s">
        <v>158</v>
      </c>
      <c r="E36" s="70"/>
      <c r="F36" s="70"/>
      <c r="G36" s="70"/>
      <c r="H36" s="1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</row>
    <row r="37" spans="1:25" x14ac:dyDescent="0.35">
      <c r="B37" s="9"/>
      <c r="C37" s="9"/>
      <c r="D37" s="10"/>
      <c r="E37" s="10"/>
      <c r="F37" s="10"/>
      <c r="G37" s="10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</row>
    <row r="38" spans="1:25" x14ac:dyDescent="0.35">
      <c r="A38" s="21"/>
      <c r="B38" s="1" t="s">
        <v>8</v>
      </c>
      <c r="C38" s="62">
        <v>1</v>
      </c>
      <c r="D38" s="1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</row>
    <row r="39" spans="1:25" x14ac:dyDescent="0.35">
      <c r="A39" s="21"/>
      <c r="B39" s="1" t="s">
        <v>9</v>
      </c>
      <c r="C39" s="62">
        <v>2</v>
      </c>
      <c r="D39" s="1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</row>
    <row r="40" spans="1:25" x14ac:dyDescent="0.35">
      <c r="A40" s="21"/>
      <c r="B40" s="24" t="s">
        <v>21</v>
      </c>
      <c r="C40" s="25">
        <f>SUM(C38:C39)</f>
        <v>3</v>
      </c>
      <c r="D40" s="1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</row>
    <row r="41" spans="1:25" x14ac:dyDescent="0.35">
      <c r="B41" s="10"/>
      <c r="C41" s="27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</row>
    <row r="42" spans="1:25" x14ac:dyDescent="0.35">
      <c r="B42" s="8"/>
      <c r="C42" s="30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5" x14ac:dyDescent="0.35">
      <c r="A43" s="21"/>
      <c r="B43" s="31" t="s">
        <v>22</v>
      </c>
      <c r="C43" s="25" cm="1">
        <f t="array" ref="C43">INDEX(K27:V31,C21,C40+(IF(C31=1,0,IF(C31=2,4,IF(C31=3,8,"Error")))))</f>
        <v>7</v>
      </c>
      <c r="D43" s="1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  <row r="44" spans="1:25" x14ac:dyDescent="0.35">
      <c r="B44" s="9"/>
      <c r="C44" s="9"/>
      <c r="D44" s="8"/>
      <c r="E44" s="8"/>
      <c r="F44" s="8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</row>
    <row r="45" spans="1:25" x14ac:dyDescent="0.35">
      <c r="A45" s="21"/>
      <c r="B45" s="67" t="s">
        <v>23</v>
      </c>
      <c r="C45" s="67"/>
      <c r="D45" s="67"/>
      <c r="E45" s="67"/>
      <c r="F45" s="67"/>
      <c r="G45" s="1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</row>
    <row r="46" spans="1:25" x14ac:dyDescent="0.35">
      <c r="A46" s="21"/>
      <c r="B46" s="45" t="s">
        <v>23</v>
      </c>
      <c r="C46" s="45" t="s">
        <v>4</v>
      </c>
      <c r="D46" s="68" t="s">
        <v>156</v>
      </c>
      <c r="E46" s="68"/>
      <c r="F46" s="68"/>
      <c r="G46" s="1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</row>
    <row r="47" spans="1:25" x14ac:dyDescent="0.35">
      <c r="A47" s="21"/>
      <c r="B47" s="1" t="s">
        <v>24</v>
      </c>
      <c r="C47" s="49">
        <v>0</v>
      </c>
      <c r="D47" s="117" t="s">
        <v>159</v>
      </c>
      <c r="E47" s="117"/>
      <c r="F47" s="117"/>
      <c r="G47" s="1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</row>
    <row r="48" spans="1:25" x14ac:dyDescent="0.35">
      <c r="A48" s="21"/>
      <c r="B48" s="1" t="s">
        <v>112</v>
      </c>
      <c r="C48" s="49">
        <v>1</v>
      </c>
      <c r="D48" s="117"/>
      <c r="E48" s="117"/>
      <c r="F48" s="117"/>
      <c r="G48" s="1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</row>
    <row r="49" spans="1:26" x14ac:dyDescent="0.35">
      <c r="A49" s="21"/>
      <c r="B49" s="1" t="s">
        <v>25</v>
      </c>
      <c r="C49" s="49">
        <v>2</v>
      </c>
      <c r="D49" s="117"/>
      <c r="E49" s="117"/>
      <c r="F49" s="117"/>
      <c r="G49" s="1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1:26" x14ac:dyDescent="0.35">
      <c r="B50" s="9"/>
      <c r="C50" s="28"/>
      <c r="D50" s="10"/>
      <c r="E50" s="10"/>
      <c r="F50" s="10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1:26" x14ac:dyDescent="0.35">
      <c r="A51" s="21"/>
      <c r="B51" s="1" t="s">
        <v>26</v>
      </c>
      <c r="C51" s="62">
        <v>2</v>
      </c>
      <c r="D51" s="1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1:26" x14ac:dyDescent="0.35">
      <c r="A52" s="21"/>
      <c r="B52" s="1" t="s">
        <v>9</v>
      </c>
      <c r="C52" s="62">
        <v>1</v>
      </c>
      <c r="D52" s="1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1:26" x14ac:dyDescent="0.35">
      <c r="A53" s="21"/>
      <c r="B53" s="24" t="s">
        <v>96</v>
      </c>
      <c r="C53" s="25">
        <f>SUM(C51:C52)</f>
        <v>3</v>
      </c>
      <c r="D53" s="1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1:26" x14ac:dyDescent="0.35">
      <c r="B54" s="10"/>
      <c r="C54" s="27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1:26" x14ac:dyDescent="0.35">
      <c r="B55" s="8"/>
      <c r="C55" s="30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1:26" x14ac:dyDescent="0.35">
      <c r="A56" s="21"/>
      <c r="B56" s="31" t="s">
        <v>27</v>
      </c>
      <c r="C56" s="25">
        <f>C43+C53</f>
        <v>10</v>
      </c>
      <c r="D56" s="11"/>
      <c r="I56" s="18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1:26" x14ac:dyDescent="0.35">
      <c r="B57" s="10"/>
      <c r="C57" s="10"/>
      <c r="I57" s="18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1:26" x14ac:dyDescent="0.35">
      <c r="B58" s="8"/>
      <c r="C58" s="8"/>
      <c r="D58" s="8"/>
      <c r="E58" s="8"/>
      <c r="F58" s="8"/>
      <c r="I58" s="18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1:26" x14ac:dyDescent="0.35">
      <c r="A59" s="21"/>
      <c r="B59" s="71" t="s">
        <v>28</v>
      </c>
      <c r="C59" s="71"/>
      <c r="D59" s="71"/>
      <c r="E59" s="71"/>
      <c r="F59" s="71"/>
      <c r="G59" s="1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</row>
    <row r="60" spans="1:26" x14ac:dyDescent="0.35">
      <c r="B60" s="9"/>
      <c r="C60" s="9"/>
      <c r="D60" s="9"/>
      <c r="E60" s="9"/>
      <c r="F60" s="9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x14ac:dyDescent="0.35">
      <c r="A61" s="21"/>
      <c r="B61" s="67" t="s">
        <v>29</v>
      </c>
      <c r="C61" s="67"/>
      <c r="D61" s="67"/>
      <c r="E61" s="67"/>
      <c r="F61" s="67"/>
      <c r="G61" s="1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21" customHeight="1" x14ac:dyDescent="0.35">
      <c r="A62" s="21"/>
      <c r="B62" s="45" t="s">
        <v>13</v>
      </c>
      <c r="C62" s="45" t="s">
        <v>4</v>
      </c>
      <c r="D62" s="3" t="s">
        <v>156</v>
      </c>
      <c r="E62" s="68" t="s">
        <v>7</v>
      </c>
      <c r="F62" s="68"/>
      <c r="G62" s="1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21" customHeight="1" x14ac:dyDescent="0.35">
      <c r="A63" s="21"/>
      <c r="B63" s="48" t="s">
        <v>30</v>
      </c>
      <c r="C63" s="49">
        <v>1</v>
      </c>
      <c r="D63" s="74" t="s">
        <v>160</v>
      </c>
      <c r="E63" s="70"/>
      <c r="F63" s="70"/>
      <c r="G63" s="1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21" customHeight="1" x14ac:dyDescent="0.35">
      <c r="A64" s="21"/>
      <c r="B64" s="48" t="s">
        <v>31</v>
      </c>
      <c r="C64" s="49">
        <v>2</v>
      </c>
      <c r="D64" s="74"/>
      <c r="E64" s="70"/>
      <c r="F64" s="70"/>
      <c r="G64" s="1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21" customHeight="1" x14ac:dyDescent="0.35">
      <c r="A65" s="21"/>
      <c r="B65" s="48" t="s">
        <v>32</v>
      </c>
      <c r="C65" s="49">
        <v>2</v>
      </c>
      <c r="D65" s="74"/>
      <c r="E65" s="70"/>
      <c r="F65" s="70"/>
      <c r="G65" s="1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21" customHeight="1" x14ac:dyDescent="0.35">
      <c r="A66" s="21"/>
      <c r="B66" s="48" t="s">
        <v>33</v>
      </c>
      <c r="C66" s="49">
        <v>3</v>
      </c>
      <c r="D66" s="74"/>
      <c r="E66" s="70"/>
      <c r="F66" s="70"/>
      <c r="G66" s="1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24" customHeight="1" x14ac:dyDescent="0.35">
      <c r="A67" s="21"/>
      <c r="B67" s="48" t="s">
        <v>34</v>
      </c>
      <c r="C67" s="49">
        <v>4</v>
      </c>
      <c r="D67" s="74"/>
      <c r="E67" s="70"/>
      <c r="F67" s="70"/>
      <c r="G67" s="1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31" customHeight="1" x14ac:dyDescent="0.35">
      <c r="B68" s="9"/>
      <c r="C68" s="9"/>
      <c r="D68" s="10"/>
      <c r="E68" s="10"/>
      <c r="F68" s="10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31" customHeight="1" x14ac:dyDescent="0.35">
      <c r="A69" s="21"/>
      <c r="B69" s="43" t="s">
        <v>35</v>
      </c>
      <c r="C69" s="61">
        <v>3</v>
      </c>
      <c r="D69" s="1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31" customHeight="1" x14ac:dyDescent="0.35">
      <c r="A70" s="21"/>
      <c r="B70" s="43" t="s">
        <v>36</v>
      </c>
      <c r="C70" s="61">
        <v>0</v>
      </c>
      <c r="D70" s="1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35" customHeight="1" x14ac:dyDescent="0.35">
      <c r="A71" s="21"/>
      <c r="B71" s="43" t="s">
        <v>37</v>
      </c>
      <c r="C71" s="61">
        <v>0</v>
      </c>
      <c r="D71" s="11"/>
      <c r="H71" s="147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51"/>
      <c r="T71" s="51"/>
      <c r="U71" s="51"/>
      <c r="V71" s="51"/>
      <c r="W71" s="51"/>
      <c r="X71" s="51"/>
      <c r="Y71" s="51"/>
      <c r="Z71" s="51"/>
    </row>
    <row r="72" spans="1:26" ht="31" customHeight="1" x14ac:dyDescent="0.35">
      <c r="A72" s="21"/>
      <c r="B72" s="43" t="s">
        <v>38</v>
      </c>
      <c r="C72" s="61">
        <v>-1</v>
      </c>
      <c r="D72" s="11"/>
      <c r="G72" s="21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52"/>
      <c r="T72" s="51"/>
      <c r="U72" s="51"/>
      <c r="V72" s="51"/>
      <c r="W72" s="51"/>
      <c r="X72" s="51"/>
      <c r="Y72" s="51"/>
      <c r="Z72" s="51"/>
    </row>
    <row r="73" spans="1:26" x14ac:dyDescent="0.35">
      <c r="A73" s="21"/>
      <c r="B73" s="32" t="s">
        <v>42</v>
      </c>
      <c r="C73" s="33">
        <f>SUM(C69:C72)</f>
        <v>2</v>
      </c>
      <c r="D73" s="11"/>
      <c r="G73" s="21"/>
      <c r="H73" s="149"/>
      <c r="I73" s="149"/>
      <c r="J73" s="149"/>
      <c r="K73" s="149"/>
      <c r="L73" s="149"/>
      <c r="M73" s="149"/>
      <c r="N73" s="149"/>
      <c r="O73" s="150"/>
      <c r="P73" s="150"/>
      <c r="Q73" s="149"/>
      <c r="R73" s="149"/>
      <c r="S73" s="52"/>
      <c r="T73" s="51"/>
      <c r="U73" s="51"/>
      <c r="V73" s="51"/>
      <c r="W73" s="51"/>
      <c r="X73" s="51"/>
      <c r="Y73" s="51"/>
      <c r="Z73" s="51"/>
    </row>
    <row r="74" spans="1:26" x14ac:dyDescent="0.35">
      <c r="B74" s="9"/>
      <c r="C74" s="9"/>
      <c r="D74" s="8"/>
      <c r="E74" s="8"/>
      <c r="F74" s="8"/>
      <c r="G74" s="21"/>
      <c r="H74" s="149"/>
      <c r="I74" s="150" t="s">
        <v>62</v>
      </c>
      <c r="J74" s="150"/>
      <c r="K74" s="150"/>
      <c r="L74" s="150"/>
      <c r="M74" s="150"/>
      <c r="N74" s="150"/>
      <c r="O74" s="151"/>
      <c r="P74" s="151"/>
      <c r="Q74" s="149"/>
      <c r="R74" s="149"/>
      <c r="S74" s="52"/>
      <c r="T74" s="51"/>
      <c r="U74" s="51"/>
      <c r="V74" s="51"/>
      <c r="W74" s="51"/>
      <c r="X74" s="51"/>
      <c r="Y74" s="51"/>
      <c r="Z74" s="51"/>
    </row>
    <row r="75" spans="1:26" x14ac:dyDescent="0.35">
      <c r="A75" s="21"/>
      <c r="B75" s="67" t="s">
        <v>39</v>
      </c>
      <c r="C75" s="67"/>
      <c r="D75" s="67"/>
      <c r="E75" s="67"/>
      <c r="F75" s="67"/>
      <c r="G75" s="23"/>
      <c r="H75" s="149"/>
      <c r="I75" s="152"/>
      <c r="J75" s="152"/>
      <c r="K75" s="151" t="s">
        <v>48</v>
      </c>
      <c r="L75" s="151"/>
      <c r="M75" s="151"/>
      <c r="N75" s="151"/>
      <c r="O75" s="151"/>
      <c r="P75" s="151"/>
      <c r="Q75" s="149"/>
      <c r="R75" s="149"/>
      <c r="S75" s="52"/>
      <c r="T75" s="51"/>
      <c r="U75" s="51"/>
      <c r="V75" s="51"/>
      <c r="W75" s="51"/>
      <c r="X75" s="51"/>
      <c r="Y75" s="51"/>
      <c r="Z75" s="51"/>
    </row>
    <row r="76" spans="1:26" x14ac:dyDescent="0.35">
      <c r="A76" s="21"/>
      <c r="B76" s="45" t="s">
        <v>3</v>
      </c>
      <c r="C76" s="45" t="s">
        <v>4</v>
      </c>
      <c r="D76" s="68" t="s">
        <v>7</v>
      </c>
      <c r="E76" s="68"/>
      <c r="F76" s="68"/>
      <c r="G76" s="23"/>
      <c r="H76" s="149"/>
      <c r="I76" s="152"/>
      <c r="J76" s="152"/>
      <c r="K76" s="152" t="s">
        <v>16</v>
      </c>
      <c r="L76" s="152"/>
      <c r="M76" s="152"/>
      <c r="N76" s="151" t="s">
        <v>17</v>
      </c>
      <c r="O76" s="151">
        <v>2</v>
      </c>
      <c r="P76" s="151">
        <v>3</v>
      </c>
      <c r="Q76" s="149"/>
      <c r="R76" s="149"/>
      <c r="S76" s="52"/>
      <c r="T76" s="51"/>
      <c r="U76" s="51"/>
      <c r="V76" s="51"/>
      <c r="W76" s="51"/>
      <c r="X76" s="51"/>
      <c r="Y76" s="51"/>
      <c r="Z76" s="51"/>
    </row>
    <row r="77" spans="1:26" x14ac:dyDescent="0.35">
      <c r="A77" s="21"/>
      <c r="B77" s="48" t="s">
        <v>41</v>
      </c>
      <c r="C77" s="47">
        <v>1</v>
      </c>
      <c r="D77" s="70"/>
      <c r="E77" s="70"/>
      <c r="F77" s="70"/>
      <c r="G77" s="23"/>
      <c r="H77" s="149"/>
      <c r="I77" s="152" t="s">
        <v>49</v>
      </c>
      <c r="J77" s="152"/>
      <c r="K77" s="151">
        <v>1</v>
      </c>
      <c r="L77" s="151">
        <v>2</v>
      </c>
      <c r="M77" s="151">
        <v>3</v>
      </c>
      <c r="N77" s="151">
        <v>1</v>
      </c>
      <c r="O77" s="151">
        <v>2</v>
      </c>
      <c r="P77" s="151">
        <v>3</v>
      </c>
      <c r="Q77" s="149"/>
      <c r="R77" s="149"/>
      <c r="S77" s="52"/>
      <c r="T77" s="51"/>
      <c r="U77" s="51"/>
      <c r="V77" s="51"/>
      <c r="W77" s="51"/>
      <c r="X77" s="51"/>
      <c r="Y77" s="51"/>
      <c r="Z77" s="51"/>
    </row>
    <row r="78" spans="1:26" x14ac:dyDescent="0.35">
      <c r="A78" s="21"/>
      <c r="B78" s="74" t="s">
        <v>122</v>
      </c>
      <c r="C78" s="76">
        <v>2</v>
      </c>
      <c r="D78" s="70"/>
      <c r="E78" s="70"/>
      <c r="F78" s="70"/>
      <c r="G78" s="23"/>
      <c r="H78" s="149"/>
      <c r="I78" s="152" t="s">
        <v>50</v>
      </c>
      <c r="J78" s="151">
        <v>1</v>
      </c>
      <c r="K78" s="151">
        <v>1</v>
      </c>
      <c r="L78" s="151">
        <v>2</v>
      </c>
      <c r="M78" s="151">
        <v>2</v>
      </c>
      <c r="N78" s="151">
        <v>1</v>
      </c>
      <c r="O78" s="149">
        <v>2</v>
      </c>
      <c r="P78" s="149">
        <v>3</v>
      </c>
      <c r="Q78" s="149"/>
      <c r="R78" s="149"/>
      <c r="S78" s="52"/>
      <c r="T78" s="51"/>
      <c r="U78" s="51"/>
      <c r="V78" s="51"/>
      <c r="W78" s="51"/>
      <c r="X78" s="51"/>
      <c r="Y78" s="51"/>
      <c r="Z78" s="51"/>
    </row>
    <row r="79" spans="1:26" x14ac:dyDescent="0.35">
      <c r="A79" s="21"/>
      <c r="B79" s="75"/>
      <c r="C79" s="76"/>
      <c r="D79" s="70"/>
      <c r="E79" s="70"/>
      <c r="F79" s="70"/>
      <c r="G79" s="23"/>
      <c r="H79" s="149"/>
      <c r="I79" s="152"/>
      <c r="J79" s="151">
        <v>2</v>
      </c>
      <c r="K79" s="151">
        <v>1</v>
      </c>
      <c r="L79" s="151">
        <v>2</v>
      </c>
      <c r="M79" s="151">
        <v>3</v>
      </c>
      <c r="N79" s="151">
        <v>2</v>
      </c>
      <c r="O79" s="151">
        <v>3</v>
      </c>
      <c r="P79" s="151">
        <v>4</v>
      </c>
      <c r="Q79" s="149"/>
      <c r="R79" s="149"/>
      <c r="S79" s="52"/>
      <c r="T79" s="51"/>
      <c r="U79" s="51"/>
      <c r="V79" s="51"/>
      <c r="W79" s="51"/>
      <c r="X79" s="51"/>
      <c r="Y79" s="51"/>
      <c r="Z79" s="51"/>
    </row>
    <row r="80" spans="1:26" x14ac:dyDescent="0.35">
      <c r="B80" s="9"/>
      <c r="C80" s="34"/>
      <c r="D80" s="70"/>
      <c r="E80" s="70"/>
      <c r="F80" s="70"/>
      <c r="G80" s="23"/>
      <c r="H80" s="149"/>
      <c r="I80" s="152"/>
      <c r="J80" s="151">
        <v>3</v>
      </c>
      <c r="K80" s="151">
        <v>3</v>
      </c>
      <c r="L80" s="151">
        <v>4</v>
      </c>
      <c r="M80" s="151">
        <v>5</v>
      </c>
      <c r="N80" s="151">
        <v>4</v>
      </c>
      <c r="O80" s="151">
        <v>5</v>
      </c>
      <c r="P80" s="151">
        <v>5</v>
      </c>
      <c r="Q80" s="149"/>
      <c r="R80" s="149"/>
      <c r="S80" s="52"/>
      <c r="T80" s="51"/>
      <c r="U80" s="51"/>
      <c r="V80" s="51"/>
      <c r="W80" s="51"/>
      <c r="X80" s="51"/>
      <c r="Y80" s="51"/>
      <c r="Z80" s="51"/>
    </row>
    <row r="81" spans="1:26" x14ac:dyDescent="0.35">
      <c r="A81" s="21"/>
      <c r="B81" s="1" t="s">
        <v>8</v>
      </c>
      <c r="C81" s="62">
        <v>2</v>
      </c>
      <c r="D81" s="70"/>
      <c r="E81" s="70"/>
      <c r="F81" s="70"/>
      <c r="G81" s="23"/>
      <c r="H81" s="149"/>
      <c r="I81" s="152"/>
      <c r="J81" s="151">
        <v>4</v>
      </c>
      <c r="K81" s="151">
        <v>4</v>
      </c>
      <c r="L81" s="151">
        <v>5</v>
      </c>
      <c r="M81" s="151">
        <v>5</v>
      </c>
      <c r="N81" s="151">
        <v>5</v>
      </c>
      <c r="O81" s="151">
        <v>6</v>
      </c>
      <c r="P81" s="151">
        <v>7</v>
      </c>
      <c r="Q81" s="149"/>
      <c r="R81" s="149"/>
      <c r="S81" s="52"/>
      <c r="T81" s="51"/>
      <c r="U81" s="51"/>
      <c r="V81" s="51"/>
      <c r="W81" s="51"/>
      <c r="X81" s="51"/>
      <c r="Y81" s="51"/>
      <c r="Z81" s="51"/>
    </row>
    <row r="82" spans="1:26" x14ac:dyDescent="0.35">
      <c r="A82" s="21"/>
      <c r="B82" s="24" t="s">
        <v>43</v>
      </c>
      <c r="C82" s="25">
        <f>SUM(C81)</f>
        <v>2</v>
      </c>
      <c r="D82" s="70"/>
      <c r="E82" s="70"/>
      <c r="F82" s="70"/>
      <c r="G82" s="23"/>
      <c r="H82" s="149"/>
      <c r="I82" s="152"/>
      <c r="J82" s="151">
        <v>5</v>
      </c>
      <c r="K82" s="151">
        <v>6</v>
      </c>
      <c r="L82" s="151">
        <v>7</v>
      </c>
      <c r="M82" s="151">
        <v>8</v>
      </c>
      <c r="N82" s="151">
        <v>7</v>
      </c>
      <c r="O82" s="151">
        <v>8</v>
      </c>
      <c r="P82" s="151">
        <v>8</v>
      </c>
      <c r="Q82" s="149"/>
      <c r="R82" s="149"/>
      <c r="S82" s="52"/>
      <c r="T82" s="51"/>
      <c r="U82" s="51"/>
      <c r="V82" s="51"/>
      <c r="W82" s="51"/>
      <c r="X82" s="51"/>
      <c r="Y82" s="51"/>
      <c r="Z82" s="51"/>
    </row>
    <row r="83" spans="1:26" x14ac:dyDescent="0.35">
      <c r="B83" s="9"/>
      <c r="C83" s="9"/>
      <c r="D83" s="9"/>
      <c r="E83" s="9"/>
      <c r="F83" s="9"/>
      <c r="G83" s="21"/>
      <c r="H83" s="149"/>
      <c r="I83" s="152"/>
      <c r="J83" s="151">
        <v>6</v>
      </c>
      <c r="K83" s="151">
        <v>7</v>
      </c>
      <c r="L83" s="151">
        <v>8</v>
      </c>
      <c r="M83" s="151">
        <v>8</v>
      </c>
      <c r="N83" s="151">
        <v>8</v>
      </c>
      <c r="O83" s="151">
        <v>9</v>
      </c>
      <c r="P83" s="151">
        <v>9</v>
      </c>
      <c r="Q83" s="149"/>
      <c r="R83" s="149"/>
      <c r="S83" s="52"/>
      <c r="T83" s="51"/>
      <c r="U83" s="51"/>
      <c r="V83" s="51"/>
      <c r="W83" s="51"/>
      <c r="X83" s="51"/>
      <c r="Y83" s="51"/>
      <c r="Z83" s="51"/>
    </row>
    <row r="84" spans="1:26" x14ac:dyDescent="0.35">
      <c r="A84" s="21"/>
      <c r="B84" s="67" t="s">
        <v>44</v>
      </c>
      <c r="C84" s="67"/>
      <c r="D84" s="67"/>
      <c r="E84" s="67"/>
      <c r="F84" s="67"/>
      <c r="G84" s="23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52"/>
      <c r="T84" s="51"/>
      <c r="U84" s="51"/>
      <c r="V84" s="51"/>
      <c r="W84" s="51"/>
      <c r="X84" s="51"/>
      <c r="Y84" s="51"/>
      <c r="Z84" s="51"/>
    </row>
    <row r="85" spans="1:26" x14ac:dyDescent="0.35">
      <c r="A85" s="21"/>
      <c r="B85" s="45" t="s">
        <v>3</v>
      </c>
      <c r="C85" s="45" t="s">
        <v>4</v>
      </c>
      <c r="D85" s="3" t="s">
        <v>156</v>
      </c>
      <c r="E85" s="68" t="s">
        <v>7</v>
      </c>
      <c r="F85" s="68"/>
      <c r="G85" s="23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52"/>
      <c r="T85" s="51"/>
      <c r="U85" s="51"/>
      <c r="V85" s="51"/>
      <c r="W85" s="51"/>
      <c r="X85" s="51"/>
      <c r="Y85" s="51"/>
      <c r="Z85" s="51"/>
    </row>
    <row r="86" spans="1:26" x14ac:dyDescent="0.35">
      <c r="A86" s="21"/>
      <c r="B86" s="48" t="s">
        <v>40</v>
      </c>
      <c r="C86" s="49">
        <v>1</v>
      </c>
      <c r="D86" s="73" t="s">
        <v>45</v>
      </c>
      <c r="E86" s="70"/>
      <c r="F86" s="70"/>
      <c r="G86" s="23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52"/>
      <c r="T86" s="51"/>
      <c r="U86" s="51"/>
      <c r="V86" s="51"/>
      <c r="W86" s="51"/>
      <c r="X86" s="51"/>
      <c r="Y86" s="51"/>
      <c r="Z86" s="51"/>
    </row>
    <row r="87" spans="1:26" x14ac:dyDescent="0.35">
      <c r="A87" s="21"/>
      <c r="B87" s="48" t="s">
        <v>161</v>
      </c>
      <c r="C87" s="49">
        <v>2</v>
      </c>
      <c r="D87" s="73"/>
      <c r="E87" s="70"/>
      <c r="F87" s="70"/>
      <c r="G87" s="2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52"/>
      <c r="T87" s="51"/>
      <c r="U87" s="51"/>
      <c r="V87" s="51"/>
      <c r="W87" s="51"/>
      <c r="X87" s="51"/>
      <c r="Y87" s="51"/>
      <c r="Z87" s="51"/>
    </row>
    <row r="88" spans="1:26" x14ac:dyDescent="0.35">
      <c r="B88" s="9"/>
      <c r="C88" s="9"/>
      <c r="D88" s="13"/>
      <c r="E88" s="70"/>
      <c r="F88" s="70"/>
      <c r="G88" s="2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52"/>
      <c r="T88" s="51"/>
      <c r="U88" s="51"/>
      <c r="V88" s="51"/>
      <c r="W88" s="51"/>
      <c r="X88" s="51"/>
      <c r="Y88" s="51"/>
      <c r="Z88" s="51"/>
    </row>
    <row r="89" spans="1:26" x14ac:dyDescent="0.35">
      <c r="A89" s="21"/>
      <c r="B89" s="43" t="s">
        <v>8</v>
      </c>
      <c r="C89" s="61">
        <v>1</v>
      </c>
      <c r="D89" s="23"/>
      <c r="E89" s="70"/>
      <c r="F89" s="70"/>
      <c r="G89" s="11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51"/>
      <c r="T89" s="51"/>
      <c r="U89" s="51"/>
      <c r="V89" s="51"/>
      <c r="W89" s="51"/>
      <c r="X89" s="51"/>
      <c r="Y89" s="51"/>
      <c r="Z89" s="51"/>
    </row>
    <row r="90" spans="1:26" x14ac:dyDescent="0.35">
      <c r="A90" s="21"/>
      <c r="B90" s="43" t="s">
        <v>9</v>
      </c>
      <c r="C90" s="61">
        <v>0</v>
      </c>
      <c r="D90" s="23"/>
      <c r="E90" s="70"/>
      <c r="F90" s="70"/>
      <c r="G90" s="11"/>
      <c r="H90" s="51"/>
      <c r="I90" s="51"/>
      <c r="J90" s="51"/>
      <c r="K90" s="51"/>
      <c r="L90" s="51"/>
      <c r="M90" s="51"/>
      <c r="N90" s="51"/>
      <c r="O90" s="143"/>
      <c r="P90" s="143"/>
      <c r="Q90" s="143"/>
      <c r="R90" s="143"/>
      <c r="S90" s="143"/>
      <c r="T90" s="143"/>
      <c r="U90" s="143"/>
      <c r="V90" s="143"/>
      <c r="W90" s="51"/>
      <c r="X90" s="51"/>
      <c r="Y90" s="51"/>
      <c r="Z90" s="51"/>
    </row>
    <row r="91" spans="1:26" x14ac:dyDescent="0.35">
      <c r="A91" s="21"/>
      <c r="B91" s="32" t="s">
        <v>46</v>
      </c>
      <c r="C91" s="33">
        <f>SUM(C89:C90)</f>
        <v>1</v>
      </c>
      <c r="D91" s="11"/>
      <c r="E91" s="10"/>
      <c r="F91" s="10"/>
      <c r="H91" s="17"/>
      <c r="I91" s="17"/>
      <c r="J91" s="17"/>
      <c r="K91" s="17"/>
      <c r="L91" s="17"/>
      <c r="M91" s="17"/>
      <c r="N91" s="17"/>
      <c r="O91" s="42"/>
      <c r="P91" s="42"/>
      <c r="Q91" s="42"/>
      <c r="R91" s="42"/>
      <c r="S91" s="42"/>
      <c r="T91" s="144"/>
      <c r="U91" s="144"/>
      <c r="V91" s="144"/>
      <c r="W91" s="51"/>
      <c r="X91" s="51"/>
      <c r="Y91" s="51"/>
      <c r="Z91" s="51"/>
    </row>
    <row r="92" spans="1:26" x14ac:dyDescent="0.35">
      <c r="B92" s="9"/>
      <c r="C92" s="9"/>
      <c r="H92" s="17"/>
      <c r="I92" s="42" t="s">
        <v>66</v>
      </c>
      <c r="J92" s="42"/>
      <c r="K92" s="42"/>
      <c r="L92" s="42"/>
      <c r="M92" s="42"/>
      <c r="N92" s="42"/>
      <c r="O92" s="64"/>
      <c r="P92" s="64"/>
      <c r="Q92" s="64"/>
      <c r="R92" s="64"/>
      <c r="S92" s="64"/>
      <c r="T92" s="44"/>
      <c r="U92" s="44"/>
      <c r="V92" s="44"/>
    </row>
    <row r="93" spans="1:26" x14ac:dyDescent="0.35">
      <c r="A93" s="21"/>
      <c r="B93" s="31" t="s">
        <v>47</v>
      </c>
      <c r="C93" s="25" cm="1">
        <f t="array" ref="C93">INDEX(K78:P83,C73,C91+(IF(C82=1,0,IF(C82=2,3,"Error"))))</f>
        <v>2</v>
      </c>
      <c r="D93" s="11"/>
      <c r="H93" s="17"/>
      <c r="I93" s="66"/>
      <c r="J93" s="66"/>
      <c r="K93" s="64" t="s">
        <v>67</v>
      </c>
      <c r="L93" s="64"/>
      <c r="M93" s="64"/>
      <c r="N93" s="64"/>
      <c r="O93" s="16"/>
      <c r="P93" s="16"/>
      <c r="Q93" s="16"/>
      <c r="R93" s="16"/>
      <c r="S93" s="16"/>
      <c r="T93" s="44">
        <v>10</v>
      </c>
      <c r="U93" s="44">
        <v>11</v>
      </c>
      <c r="V93" s="44">
        <v>12</v>
      </c>
    </row>
    <row r="94" spans="1:26" x14ac:dyDescent="0.35">
      <c r="B94" s="9"/>
      <c r="C94" s="9"/>
      <c r="D94" s="8"/>
      <c r="E94" s="8"/>
      <c r="F94" s="8"/>
      <c r="H94" s="17"/>
      <c r="I94" s="66"/>
      <c r="J94" s="66"/>
      <c r="K94" s="64">
        <v>1</v>
      </c>
      <c r="L94" s="64">
        <v>2</v>
      </c>
      <c r="M94" s="64">
        <v>3</v>
      </c>
      <c r="N94" s="64">
        <v>4</v>
      </c>
      <c r="O94" s="64">
        <v>5</v>
      </c>
      <c r="P94" s="64">
        <v>6</v>
      </c>
      <c r="Q94" s="64">
        <v>7</v>
      </c>
      <c r="R94" s="64">
        <v>8</v>
      </c>
      <c r="S94" s="64">
        <v>9</v>
      </c>
      <c r="T94" s="19">
        <v>7</v>
      </c>
      <c r="U94" s="19">
        <v>7</v>
      </c>
      <c r="V94" s="19">
        <v>7</v>
      </c>
    </row>
    <row r="95" spans="1:26" x14ac:dyDescent="0.35">
      <c r="A95" s="21"/>
      <c r="B95" s="67" t="s">
        <v>51</v>
      </c>
      <c r="C95" s="67"/>
      <c r="D95" s="67"/>
      <c r="E95" s="67"/>
      <c r="F95" s="67"/>
      <c r="G95" s="11"/>
      <c r="H95" s="17"/>
      <c r="I95" s="72" t="s">
        <v>68</v>
      </c>
      <c r="J95" s="64">
        <v>1</v>
      </c>
      <c r="K95" s="19">
        <v>1</v>
      </c>
      <c r="L95" s="19">
        <v>1</v>
      </c>
      <c r="M95" s="19">
        <v>1</v>
      </c>
      <c r="N95" s="19">
        <v>2</v>
      </c>
      <c r="O95" s="19">
        <v>3</v>
      </c>
      <c r="P95" s="19">
        <v>3</v>
      </c>
      <c r="Q95" s="19">
        <v>4</v>
      </c>
      <c r="R95" s="19">
        <v>5</v>
      </c>
      <c r="S95" s="19">
        <v>6</v>
      </c>
      <c r="T95" s="19">
        <v>7</v>
      </c>
      <c r="U95" s="19">
        <v>7</v>
      </c>
      <c r="V95" s="19">
        <v>8</v>
      </c>
    </row>
    <row r="96" spans="1:26" x14ac:dyDescent="0.35">
      <c r="A96" s="21"/>
      <c r="B96" s="45" t="s">
        <v>51</v>
      </c>
      <c r="C96" s="45" t="s">
        <v>4</v>
      </c>
      <c r="D96" s="68" t="s">
        <v>52</v>
      </c>
      <c r="E96" s="68"/>
      <c r="F96" s="68"/>
      <c r="G96" s="11"/>
      <c r="H96" s="17"/>
      <c r="I96" s="72"/>
      <c r="J96" s="64">
        <v>2</v>
      </c>
      <c r="K96" s="19">
        <v>1</v>
      </c>
      <c r="L96" s="19">
        <v>2</v>
      </c>
      <c r="M96" s="19">
        <v>2</v>
      </c>
      <c r="N96" s="19">
        <v>3</v>
      </c>
      <c r="O96" s="19">
        <v>4</v>
      </c>
      <c r="P96" s="19">
        <v>4</v>
      </c>
      <c r="Q96" s="19">
        <v>5</v>
      </c>
      <c r="R96" s="19">
        <v>6</v>
      </c>
      <c r="S96" s="19">
        <v>6</v>
      </c>
      <c r="T96" s="19">
        <v>8</v>
      </c>
      <c r="U96" s="19">
        <v>8</v>
      </c>
      <c r="V96" s="19">
        <v>8</v>
      </c>
    </row>
    <row r="97" spans="1:22" x14ac:dyDescent="0.35">
      <c r="A97" s="21"/>
      <c r="B97" s="1" t="s">
        <v>53</v>
      </c>
      <c r="C97" s="49">
        <v>0</v>
      </c>
      <c r="D97" s="70" t="s">
        <v>57</v>
      </c>
      <c r="E97" s="70"/>
      <c r="F97" s="70"/>
      <c r="G97" s="11"/>
      <c r="H97" s="17"/>
      <c r="I97" s="72"/>
      <c r="J97" s="64">
        <v>3</v>
      </c>
      <c r="K97" s="19">
        <v>2</v>
      </c>
      <c r="L97" s="19">
        <v>3</v>
      </c>
      <c r="M97" s="19">
        <v>3</v>
      </c>
      <c r="N97" s="19">
        <v>3</v>
      </c>
      <c r="O97" s="19">
        <v>4</v>
      </c>
      <c r="P97" s="19">
        <v>5</v>
      </c>
      <c r="Q97" s="19">
        <v>6</v>
      </c>
      <c r="R97" s="19">
        <v>7</v>
      </c>
      <c r="S97" s="19">
        <v>7</v>
      </c>
      <c r="T97" s="19">
        <v>9</v>
      </c>
      <c r="U97" s="19">
        <v>9</v>
      </c>
      <c r="V97" s="19">
        <v>9</v>
      </c>
    </row>
    <row r="98" spans="1:22" x14ac:dyDescent="0.35">
      <c r="A98" s="21"/>
      <c r="B98" s="1" t="s">
        <v>54</v>
      </c>
      <c r="C98" s="49">
        <v>1</v>
      </c>
      <c r="D98" s="70" t="s">
        <v>58</v>
      </c>
      <c r="E98" s="70"/>
      <c r="F98" s="70"/>
      <c r="G98" s="11"/>
      <c r="H98" s="17"/>
      <c r="I98" s="72"/>
      <c r="J98" s="64">
        <v>4</v>
      </c>
      <c r="K98" s="19">
        <v>3</v>
      </c>
      <c r="L98" s="19">
        <v>4</v>
      </c>
      <c r="M98" s="19">
        <v>4</v>
      </c>
      <c r="N98" s="19">
        <v>4</v>
      </c>
      <c r="O98" s="19">
        <v>5</v>
      </c>
      <c r="P98" s="19">
        <v>6</v>
      </c>
      <c r="Q98" s="19">
        <v>7</v>
      </c>
      <c r="R98" s="19">
        <v>8</v>
      </c>
      <c r="S98" s="19">
        <v>8</v>
      </c>
      <c r="T98" s="19">
        <v>9</v>
      </c>
      <c r="U98" s="19">
        <v>9</v>
      </c>
      <c r="V98" s="19">
        <v>9</v>
      </c>
    </row>
    <row r="99" spans="1:22" x14ac:dyDescent="0.35">
      <c r="A99" s="21"/>
      <c r="B99" s="1" t="s">
        <v>55</v>
      </c>
      <c r="C99" s="49">
        <v>2</v>
      </c>
      <c r="D99" s="70" t="s">
        <v>59</v>
      </c>
      <c r="E99" s="70"/>
      <c r="F99" s="70"/>
      <c r="G99" s="11"/>
      <c r="H99" s="17"/>
      <c r="I99" s="72"/>
      <c r="J99" s="64">
        <v>5</v>
      </c>
      <c r="K99" s="19">
        <v>4</v>
      </c>
      <c r="L99" s="19">
        <v>4</v>
      </c>
      <c r="M99" s="19">
        <v>4</v>
      </c>
      <c r="N99" s="19">
        <v>5</v>
      </c>
      <c r="O99" s="19">
        <v>6</v>
      </c>
      <c r="P99" s="19">
        <v>7</v>
      </c>
      <c r="Q99" s="19">
        <v>8</v>
      </c>
      <c r="R99" s="19">
        <v>8</v>
      </c>
      <c r="S99" s="19">
        <v>9</v>
      </c>
      <c r="T99" s="19">
        <v>10</v>
      </c>
      <c r="U99" s="19">
        <v>10</v>
      </c>
      <c r="V99" s="19">
        <v>10</v>
      </c>
    </row>
    <row r="100" spans="1:22" x14ac:dyDescent="0.35">
      <c r="A100" s="21"/>
      <c r="B100" s="1" t="s">
        <v>56</v>
      </c>
      <c r="C100" s="49">
        <v>3</v>
      </c>
      <c r="D100" s="70" t="s">
        <v>60</v>
      </c>
      <c r="E100" s="70"/>
      <c r="F100" s="70"/>
      <c r="G100" s="11"/>
      <c r="H100" s="17"/>
      <c r="I100" s="72"/>
      <c r="J100" s="64">
        <v>6</v>
      </c>
      <c r="K100" s="19">
        <v>6</v>
      </c>
      <c r="L100" s="19">
        <v>6</v>
      </c>
      <c r="M100" s="19">
        <v>6</v>
      </c>
      <c r="N100" s="19">
        <v>7</v>
      </c>
      <c r="O100" s="19">
        <v>8</v>
      </c>
      <c r="P100" s="19">
        <v>8</v>
      </c>
      <c r="Q100" s="19">
        <v>9</v>
      </c>
      <c r="R100" s="19">
        <v>9</v>
      </c>
      <c r="S100" s="19">
        <v>10</v>
      </c>
      <c r="T100" s="19">
        <v>11</v>
      </c>
      <c r="U100" s="19">
        <v>11</v>
      </c>
      <c r="V100" s="19">
        <v>11</v>
      </c>
    </row>
    <row r="101" spans="1:22" x14ac:dyDescent="0.35">
      <c r="B101" s="9"/>
      <c r="C101" s="28"/>
      <c r="D101" s="10"/>
      <c r="E101" s="10"/>
      <c r="F101" s="10"/>
      <c r="H101" s="17"/>
      <c r="I101" s="72"/>
      <c r="J101" s="64">
        <v>7</v>
      </c>
      <c r="K101" s="19">
        <v>7</v>
      </c>
      <c r="L101" s="19">
        <v>7</v>
      </c>
      <c r="M101" s="19">
        <v>7</v>
      </c>
      <c r="N101" s="19">
        <v>8</v>
      </c>
      <c r="O101" s="19">
        <v>9</v>
      </c>
      <c r="P101" s="19">
        <v>9</v>
      </c>
      <c r="Q101" s="19">
        <v>9</v>
      </c>
      <c r="R101" s="19">
        <v>10</v>
      </c>
      <c r="S101" s="19">
        <v>10</v>
      </c>
      <c r="T101" s="19">
        <v>11</v>
      </c>
      <c r="U101" s="19">
        <v>11</v>
      </c>
      <c r="V101" s="19">
        <v>11</v>
      </c>
    </row>
    <row r="102" spans="1:22" x14ac:dyDescent="0.35">
      <c r="A102" s="21"/>
      <c r="B102" s="32" t="s">
        <v>61</v>
      </c>
      <c r="C102" s="60">
        <v>1</v>
      </c>
      <c r="D102" s="11"/>
      <c r="H102" s="17"/>
      <c r="I102" s="72"/>
      <c r="J102" s="64">
        <v>8</v>
      </c>
      <c r="K102" s="19">
        <v>8</v>
      </c>
      <c r="L102" s="19">
        <v>8</v>
      </c>
      <c r="M102" s="19">
        <v>8</v>
      </c>
      <c r="N102" s="19">
        <v>9</v>
      </c>
      <c r="O102" s="19">
        <v>10</v>
      </c>
      <c r="P102" s="19">
        <v>10</v>
      </c>
      <c r="Q102" s="19">
        <v>10</v>
      </c>
      <c r="R102" s="19">
        <v>10</v>
      </c>
      <c r="S102" s="19">
        <v>10</v>
      </c>
      <c r="T102" s="19">
        <v>12</v>
      </c>
      <c r="U102" s="19">
        <v>12</v>
      </c>
      <c r="V102" s="19">
        <v>12</v>
      </c>
    </row>
    <row r="103" spans="1:22" x14ac:dyDescent="0.35">
      <c r="B103" s="9"/>
      <c r="C103" s="28"/>
      <c r="H103" s="17"/>
      <c r="I103" s="72"/>
      <c r="J103" s="64">
        <v>9</v>
      </c>
      <c r="K103" s="19">
        <v>9</v>
      </c>
      <c r="L103" s="19">
        <v>9</v>
      </c>
      <c r="M103" s="19">
        <v>9</v>
      </c>
      <c r="N103" s="19">
        <v>10</v>
      </c>
      <c r="O103" s="19">
        <v>10</v>
      </c>
      <c r="P103" s="19">
        <v>10</v>
      </c>
      <c r="Q103" s="19">
        <v>11</v>
      </c>
      <c r="R103" s="19">
        <v>11</v>
      </c>
      <c r="S103" s="19">
        <v>11</v>
      </c>
      <c r="T103" s="19">
        <v>12</v>
      </c>
      <c r="U103" s="19">
        <v>12</v>
      </c>
      <c r="V103" s="19">
        <v>12</v>
      </c>
    </row>
    <row r="104" spans="1:22" x14ac:dyDescent="0.35">
      <c r="A104" s="21"/>
      <c r="B104" s="31" t="s">
        <v>64</v>
      </c>
      <c r="C104" s="25">
        <f>C93+C102</f>
        <v>3</v>
      </c>
      <c r="D104" s="11"/>
      <c r="H104" s="17"/>
      <c r="I104" s="72"/>
      <c r="J104" s="64">
        <v>10</v>
      </c>
      <c r="K104" s="19">
        <v>10</v>
      </c>
      <c r="L104" s="19">
        <v>10</v>
      </c>
      <c r="M104" s="19">
        <v>10</v>
      </c>
      <c r="N104" s="19">
        <v>11</v>
      </c>
      <c r="O104" s="19">
        <v>11</v>
      </c>
      <c r="P104" s="19">
        <v>11</v>
      </c>
      <c r="Q104" s="19">
        <v>11</v>
      </c>
      <c r="R104" s="19">
        <v>12</v>
      </c>
      <c r="S104" s="19">
        <v>12</v>
      </c>
      <c r="T104" s="19">
        <v>12</v>
      </c>
      <c r="U104" s="19">
        <v>12</v>
      </c>
      <c r="V104" s="19">
        <v>12</v>
      </c>
    </row>
    <row r="105" spans="1:22" x14ac:dyDescent="0.35">
      <c r="B105" s="10"/>
      <c r="C105" s="10"/>
      <c r="H105" s="17"/>
      <c r="I105" s="72"/>
      <c r="J105" s="64">
        <v>11</v>
      </c>
      <c r="K105" s="19">
        <v>11</v>
      </c>
      <c r="L105" s="19">
        <v>11</v>
      </c>
      <c r="M105" s="19">
        <v>11</v>
      </c>
      <c r="N105" s="19">
        <v>11</v>
      </c>
      <c r="O105" s="19">
        <v>12</v>
      </c>
      <c r="P105" s="19">
        <v>12</v>
      </c>
      <c r="Q105" s="19">
        <v>12</v>
      </c>
      <c r="R105" s="19">
        <v>12</v>
      </c>
      <c r="S105" s="19">
        <v>12</v>
      </c>
      <c r="T105" s="19">
        <v>12</v>
      </c>
      <c r="U105" s="19">
        <v>12</v>
      </c>
      <c r="V105" s="19">
        <v>12</v>
      </c>
    </row>
    <row r="106" spans="1:22" x14ac:dyDescent="0.35">
      <c r="B106" s="8"/>
      <c r="C106" s="8"/>
      <c r="D106" s="8"/>
      <c r="E106" s="8"/>
      <c r="F106" s="8"/>
      <c r="H106" s="17"/>
      <c r="I106" s="72"/>
      <c r="J106" s="64">
        <v>12</v>
      </c>
      <c r="K106" s="19">
        <v>12</v>
      </c>
      <c r="L106" s="19">
        <v>12</v>
      </c>
      <c r="M106" s="19">
        <v>12</v>
      </c>
      <c r="N106" s="19">
        <v>12</v>
      </c>
      <c r="O106" s="19">
        <v>12</v>
      </c>
      <c r="P106" s="19">
        <v>12</v>
      </c>
      <c r="Q106" s="19">
        <v>12</v>
      </c>
      <c r="R106" s="19">
        <v>12</v>
      </c>
      <c r="S106" s="19">
        <v>12</v>
      </c>
    </row>
    <row r="107" spans="1:22" x14ac:dyDescent="0.35">
      <c r="A107" s="21"/>
      <c r="B107" s="71" t="s">
        <v>63</v>
      </c>
      <c r="C107" s="71"/>
      <c r="D107" s="71"/>
      <c r="E107" s="71"/>
      <c r="F107" s="71"/>
      <c r="G107" s="4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1:22" x14ac:dyDescent="0.35">
      <c r="B108" s="9"/>
      <c r="C108" s="9"/>
      <c r="D108" s="10"/>
      <c r="E108" s="10"/>
      <c r="F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22" x14ac:dyDescent="0.35">
      <c r="A109" s="21"/>
      <c r="B109" s="31" t="s">
        <v>65</v>
      </c>
      <c r="C109" s="25" cm="1">
        <f t="array" ref="C109">INDEX(K95:S106,C56,C104)</f>
        <v>10</v>
      </c>
      <c r="D109" s="1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</row>
    <row r="110" spans="1:22" x14ac:dyDescent="0.35">
      <c r="B110" s="9"/>
      <c r="C110" s="9"/>
      <c r="D110" s="8"/>
      <c r="E110" s="8"/>
      <c r="F110" s="8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</row>
    <row r="111" spans="1:22" x14ac:dyDescent="0.35">
      <c r="A111" s="21"/>
      <c r="B111" s="67" t="s">
        <v>69</v>
      </c>
      <c r="C111" s="67"/>
      <c r="D111" s="67"/>
      <c r="E111" s="67"/>
      <c r="F111" s="67"/>
      <c r="G111" s="1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</row>
    <row r="112" spans="1:22" ht="30" customHeight="1" x14ac:dyDescent="0.35">
      <c r="A112" s="21"/>
      <c r="B112" s="45" t="s">
        <v>69</v>
      </c>
      <c r="C112" s="45" t="s">
        <v>4</v>
      </c>
      <c r="D112" s="68" t="s">
        <v>52</v>
      </c>
      <c r="E112" s="68"/>
      <c r="F112" s="68"/>
      <c r="G112" s="1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</row>
    <row r="113" spans="1:19" ht="30" customHeight="1" x14ac:dyDescent="0.35">
      <c r="A113" s="21"/>
      <c r="B113" s="49" t="s">
        <v>70</v>
      </c>
      <c r="C113" s="49">
        <v>1</v>
      </c>
      <c r="D113" s="69" t="s">
        <v>162</v>
      </c>
      <c r="E113" s="69"/>
      <c r="F113" s="69"/>
      <c r="G113" s="1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</row>
    <row r="114" spans="1:19" ht="30" customHeight="1" x14ac:dyDescent="0.35">
      <c r="A114" s="21"/>
      <c r="B114" s="49" t="s">
        <v>71</v>
      </c>
      <c r="C114" s="49">
        <v>1</v>
      </c>
      <c r="D114" s="69" t="s">
        <v>73</v>
      </c>
      <c r="E114" s="69"/>
      <c r="F114" s="69"/>
      <c r="G114" s="1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</row>
    <row r="115" spans="1:19" x14ac:dyDescent="0.35">
      <c r="A115" s="21"/>
      <c r="B115" s="49" t="s">
        <v>72</v>
      </c>
      <c r="C115" s="49">
        <v>1</v>
      </c>
      <c r="D115" s="69" t="s">
        <v>74</v>
      </c>
      <c r="E115" s="69"/>
      <c r="F115" s="69"/>
      <c r="G115" s="1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</row>
    <row r="116" spans="1:19" x14ac:dyDescent="0.35">
      <c r="B116" s="9"/>
      <c r="C116" s="9"/>
      <c r="D116" s="10"/>
      <c r="E116" s="10"/>
      <c r="F116" s="10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</row>
    <row r="117" spans="1:19" x14ac:dyDescent="0.35">
      <c r="A117" s="21"/>
      <c r="B117" s="35" t="s">
        <v>150</v>
      </c>
      <c r="C117" s="59">
        <v>0</v>
      </c>
      <c r="D117" s="1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</row>
    <row r="118" spans="1:19" x14ac:dyDescent="0.35">
      <c r="A118" s="21"/>
      <c r="B118" s="35" t="s">
        <v>151</v>
      </c>
      <c r="C118" s="59">
        <v>0</v>
      </c>
      <c r="D118" s="1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</row>
    <row r="119" spans="1:19" ht="15" customHeight="1" x14ac:dyDescent="0.35">
      <c r="A119" s="21"/>
      <c r="B119" s="35" t="s">
        <v>177</v>
      </c>
      <c r="C119" s="59">
        <v>1</v>
      </c>
      <c r="D119" s="1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</row>
    <row r="120" spans="1:19" x14ac:dyDescent="0.35">
      <c r="A120" s="21"/>
      <c r="B120" s="32" t="s">
        <v>163</v>
      </c>
      <c r="C120" s="33">
        <f>SUM(C117:C119)</f>
        <v>1</v>
      </c>
      <c r="D120" s="11"/>
    </row>
    <row r="121" spans="1:19" x14ac:dyDescent="0.35">
      <c r="B121" s="10"/>
      <c r="C121" s="10"/>
    </row>
    <row r="122" spans="1:19" x14ac:dyDescent="0.35">
      <c r="B122" s="8"/>
      <c r="C122" s="8"/>
      <c r="D122" s="8"/>
      <c r="E122" s="8"/>
      <c r="F122" s="8"/>
    </row>
    <row r="123" spans="1:19" x14ac:dyDescent="0.35">
      <c r="A123" s="21"/>
      <c r="B123" s="71" t="s">
        <v>75</v>
      </c>
      <c r="C123" s="71"/>
      <c r="D123" s="71"/>
      <c r="E123" s="71"/>
      <c r="F123" s="71"/>
      <c r="G123" s="11"/>
    </row>
    <row r="124" spans="1:19" ht="14.5" customHeight="1" x14ac:dyDescent="0.35">
      <c r="A124" s="21"/>
      <c r="B124" s="65">
        <f>C109+C120</f>
        <v>11</v>
      </c>
      <c r="C124" s="65"/>
      <c r="D124" s="65"/>
      <c r="E124" s="65"/>
      <c r="F124" s="65"/>
      <c r="G124" s="11"/>
      <c r="I124" s="8"/>
      <c r="J124" s="8"/>
      <c r="K124" s="8"/>
      <c r="L124" s="8"/>
      <c r="M124" s="8"/>
    </row>
    <row r="125" spans="1:19" ht="14.5" customHeight="1" x14ac:dyDescent="0.35">
      <c r="A125" s="21"/>
      <c r="B125" s="41" t="s">
        <v>94</v>
      </c>
      <c r="C125" s="121">
        <f>IF(B124=1,I127,IF(B124&lt;4,I128,IF(B124&lt;8,I129,IF(B124&lt;11,I130,IF(B124&lt;16,I131,"Error")))))</f>
        <v>4</v>
      </c>
      <c r="D125" s="121"/>
      <c r="E125" s="14"/>
      <c r="F125" s="10"/>
      <c r="H125" s="21"/>
      <c r="I125" s="119" t="s">
        <v>77</v>
      </c>
      <c r="J125" s="119" t="s">
        <v>4</v>
      </c>
      <c r="K125" s="119" t="s">
        <v>76</v>
      </c>
      <c r="L125" s="119" t="s">
        <v>78</v>
      </c>
      <c r="M125" s="119"/>
      <c r="N125" s="11"/>
    </row>
    <row r="126" spans="1:19" ht="14.5" customHeight="1" x14ac:dyDescent="0.35">
      <c r="A126" s="21"/>
      <c r="B126" s="41" t="s">
        <v>93</v>
      </c>
      <c r="C126" s="70" t="str" cm="1">
        <f t="array" ref="C126">INDEX(K127:K131,C125+1,1)</f>
        <v>Muy alto</v>
      </c>
      <c r="D126" s="70"/>
      <c r="E126" s="11"/>
      <c r="H126" s="21"/>
      <c r="I126" s="119"/>
      <c r="J126" s="119"/>
      <c r="K126" s="119"/>
      <c r="L126" s="119"/>
      <c r="M126" s="119"/>
      <c r="N126" s="11"/>
    </row>
    <row r="127" spans="1:19" ht="14.5" customHeight="1" x14ac:dyDescent="0.35">
      <c r="A127" s="21"/>
      <c r="B127" s="41" t="s">
        <v>178</v>
      </c>
      <c r="C127" s="70" t="str" cm="1">
        <f t="array" ref="C127">INDEX(L127:M131,C125+1,1)</f>
        <v>Actuación inmediata</v>
      </c>
      <c r="D127" s="70"/>
      <c r="E127" s="11"/>
      <c r="H127" s="21"/>
      <c r="I127" s="4">
        <v>0</v>
      </c>
      <c r="J127" s="5">
        <v>1</v>
      </c>
      <c r="K127" s="4" t="s">
        <v>79</v>
      </c>
      <c r="L127" s="118" t="s">
        <v>80</v>
      </c>
      <c r="M127" s="118"/>
      <c r="N127" s="11"/>
    </row>
    <row r="128" spans="1:19" ht="14.5" customHeight="1" x14ac:dyDescent="0.35">
      <c r="B128" s="36"/>
      <c r="C128" s="10"/>
      <c r="D128" s="10"/>
      <c r="H128" s="21"/>
      <c r="I128" s="4">
        <v>1</v>
      </c>
      <c r="J128" s="5" t="s">
        <v>89</v>
      </c>
      <c r="K128" s="4" t="s">
        <v>81</v>
      </c>
      <c r="L128" s="118" t="s">
        <v>82</v>
      </c>
      <c r="M128" s="118"/>
      <c r="N128" s="11"/>
    </row>
    <row r="129" spans="1:14" ht="14.5" customHeight="1" x14ac:dyDescent="0.35">
      <c r="B129" s="36"/>
      <c r="C129" s="10"/>
      <c r="D129" s="10"/>
      <c r="H129" s="21"/>
      <c r="I129" s="4">
        <v>2</v>
      </c>
      <c r="J129" s="5" t="s">
        <v>90</v>
      </c>
      <c r="K129" s="4" t="s">
        <v>83</v>
      </c>
      <c r="L129" s="118" t="s">
        <v>84</v>
      </c>
      <c r="M129" s="118"/>
      <c r="N129" s="11"/>
    </row>
    <row r="130" spans="1:14" ht="14.5" customHeight="1" x14ac:dyDescent="0.35">
      <c r="B130" s="120" t="s">
        <v>176</v>
      </c>
      <c r="C130" s="120"/>
      <c r="D130" s="120"/>
      <c r="E130" s="120"/>
      <c r="F130" s="120"/>
      <c r="H130" s="21"/>
      <c r="I130" s="4">
        <v>3</v>
      </c>
      <c r="J130" s="5" t="s">
        <v>91</v>
      </c>
      <c r="K130" s="4" t="s">
        <v>85</v>
      </c>
      <c r="L130" s="118" t="s">
        <v>86</v>
      </c>
      <c r="M130" s="118"/>
      <c r="N130" s="11"/>
    </row>
    <row r="131" spans="1:14" x14ac:dyDescent="0.35">
      <c r="A131" s="21"/>
      <c r="B131" s="78" t="s">
        <v>185</v>
      </c>
      <c r="C131" s="78"/>
      <c r="D131" s="78"/>
      <c r="E131" s="78"/>
      <c r="F131" s="78"/>
      <c r="G131" s="11"/>
      <c r="H131" s="21"/>
      <c r="I131" s="4">
        <v>4</v>
      </c>
      <c r="J131" s="5" t="s">
        <v>92</v>
      </c>
      <c r="K131" s="4" t="s">
        <v>87</v>
      </c>
      <c r="L131" s="118" t="s">
        <v>88</v>
      </c>
      <c r="M131" s="118"/>
      <c r="N131" s="11"/>
    </row>
    <row r="132" spans="1:14" x14ac:dyDescent="0.35">
      <c r="A132" s="21"/>
      <c r="B132" s="78"/>
      <c r="C132" s="78"/>
      <c r="D132" s="78"/>
      <c r="E132" s="78"/>
      <c r="F132" s="78"/>
      <c r="G132" s="11"/>
      <c r="I132" s="10"/>
      <c r="J132" s="10"/>
      <c r="K132" s="10"/>
      <c r="L132" s="10"/>
      <c r="M132" s="10"/>
    </row>
    <row r="133" spans="1:14" x14ac:dyDescent="0.35">
      <c r="A133" s="21"/>
      <c r="B133" s="78"/>
      <c r="C133" s="78"/>
      <c r="D133" s="78"/>
      <c r="E133" s="78"/>
      <c r="F133" s="78"/>
      <c r="G133" s="11"/>
    </row>
    <row r="134" spans="1:14" x14ac:dyDescent="0.35">
      <c r="A134" s="21"/>
      <c r="B134" s="78"/>
      <c r="C134" s="78"/>
      <c r="D134" s="78"/>
      <c r="E134" s="78"/>
      <c r="F134" s="78"/>
      <c r="G134" s="11"/>
    </row>
    <row r="135" spans="1:14" x14ac:dyDescent="0.35">
      <c r="A135" s="21"/>
      <c r="B135" s="78"/>
      <c r="C135" s="78"/>
      <c r="D135" s="78"/>
      <c r="E135" s="78"/>
      <c r="F135" s="78"/>
      <c r="G135" s="11"/>
    </row>
    <row r="136" spans="1:14" x14ac:dyDescent="0.35">
      <c r="A136" s="21"/>
      <c r="B136" s="78"/>
      <c r="C136" s="78"/>
      <c r="D136" s="78"/>
      <c r="E136" s="78"/>
      <c r="F136" s="78"/>
      <c r="G136" s="11"/>
    </row>
    <row r="137" spans="1:14" x14ac:dyDescent="0.35">
      <c r="A137" s="21"/>
      <c r="B137" s="78"/>
      <c r="C137" s="78"/>
      <c r="D137" s="78"/>
      <c r="E137" s="78"/>
      <c r="F137" s="78"/>
      <c r="G137" s="11"/>
    </row>
    <row r="138" spans="1:14" x14ac:dyDescent="0.35">
      <c r="A138" s="21"/>
      <c r="B138" s="78"/>
      <c r="C138" s="78"/>
      <c r="D138" s="78"/>
      <c r="E138" s="78"/>
      <c r="F138" s="78"/>
      <c r="G138" s="11"/>
    </row>
    <row r="139" spans="1:14" x14ac:dyDescent="0.35">
      <c r="A139" s="21"/>
      <c r="B139" s="78"/>
      <c r="C139" s="78"/>
      <c r="D139" s="78"/>
      <c r="E139" s="78"/>
      <c r="F139" s="78"/>
      <c r="G139" s="11"/>
    </row>
    <row r="140" spans="1:14" x14ac:dyDescent="0.35">
      <c r="A140" s="21"/>
      <c r="B140" s="78"/>
      <c r="C140" s="78"/>
      <c r="D140" s="78"/>
      <c r="E140" s="78"/>
      <c r="F140" s="78"/>
      <c r="G140" s="11"/>
    </row>
    <row r="141" spans="1:14" x14ac:dyDescent="0.35">
      <c r="B141" s="9"/>
      <c r="C141" s="9"/>
      <c r="D141" s="9"/>
      <c r="E141" s="9"/>
      <c r="F141" s="9"/>
    </row>
    <row r="142" spans="1:14" x14ac:dyDescent="0.35">
      <c r="A142" s="21"/>
      <c r="B142" s="120" t="s">
        <v>98</v>
      </c>
      <c r="C142" s="120"/>
      <c r="D142" s="120"/>
      <c r="E142" s="120"/>
      <c r="F142" s="120"/>
      <c r="G142" s="11"/>
    </row>
    <row r="143" spans="1:14" x14ac:dyDescent="0.35">
      <c r="A143" s="21"/>
      <c r="B143" s="78" t="s">
        <v>186</v>
      </c>
      <c r="C143" s="78"/>
      <c r="D143" s="78"/>
      <c r="E143" s="78"/>
      <c r="F143" s="78"/>
      <c r="G143" s="11"/>
    </row>
    <row r="144" spans="1:14" x14ac:dyDescent="0.35">
      <c r="A144" s="21"/>
      <c r="B144" s="78"/>
      <c r="C144" s="78"/>
      <c r="D144" s="78"/>
      <c r="E144" s="78"/>
      <c r="F144" s="78"/>
      <c r="G144" s="11"/>
    </row>
    <row r="145" spans="1:7" x14ac:dyDescent="0.35">
      <c r="A145" s="21"/>
      <c r="B145" s="78"/>
      <c r="C145" s="78"/>
      <c r="D145" s="78"/>
      <c r="E145" s="78"/>
      <c r="F145" s="78"/>
      <c r="G145" s="11"/>
    </row>
    <row r="146" spans="1:7" x14ac:dyDescent="0.35">
      <c r="A146" s="21"/>
      <c r="B146" s="78"/>
      <c r="C146" s="78"/>
      <c r="D146" s="78"/>
      <c r="E146" s="78"/>
      <c r="F146" s="78"/>
      <c r="G146" s="11"/>
    </row>
    <row r="147" spans="1:7" x14ac:dyDescent="0.35">
      <c r="A147" s="21"/>
      <c r="B147" s="78"/>
      <c r="C147" s="78"/>
      <c r="D147" s="78"/>
      <c r="E147" s="78"/>
      <c r="F147" s="78"/>
      <c r="G147" s="11"/>
    </row>
    <row r="148" spans="1:7" x14ac:dyDescent="0.35">
      <c r="A148" s="21"/>
      <c r="B148" s="78"/>
      <c r="C148" s="78"/>
      <c r="D148" s="78"/>
      <c r="E148" s="78"/>
      <c r="F148" s="78"/>
      <c r="G148" s="11"/>
    </row>
    <row r="149" spans="1:7" x14ac:dyDescent="0.35">
      <c r="A149" s="21"/>
      <c r="B149" s="78"/>
      <c r="C149" s="78"/>
      <c r="D149" s="78"/>
      <c r="E149" s="78"/>
      <c r="F149" s="78"/>
      <c r="G149" s="11"/>
    </row>
    <row r="150" spans="1:7" x14ac:dyDescent="0.35">
      <c r="A150" s="21"/>
      <c r="B150" s="78"/>
      <c r="C150" s="78"/>
      <c r="D150" s="78"/>
      <c r="E150" s="78"/>
      <c r="F150" s="78"/>
      <c r="G150" s="11"/>
    </row>
    <row r="151" spans="1:7" x14ac:dyDescent="0.35">
      <c r="A151" s="21"/>
      <c r="B151" s="78"/>
      <c r="C151" s="78"/>
      <c r="D151" s="78"/>
      <c r="E151" s="78"/>
      <c r="F151" s="78"/>
      <c r="G151" s="11"/>
    </row>
    <row r="152" spans="1:7" x14ac:dyDescent="0.35">
      <c r="B152" s="9"/>
      <c r="C152" s="9"/>
      <c r="D152" s="9"/>
      <c r="E152" s="9"/>
      <c r="F152" s="9"/>
    </row>
    <row r="153" spans="1:7" x14ac:dyDescent="0.35">
      <c r="B153" s="120" t="s">
        <v>95</v>
      </c>
      <c r="C153" s="120"/>
      <c r="D153" s="120"/>
      <c r="E153" s="120"/>
      <c r="F153" s="120"/>
    </row>
    <row r="154" spans="1:7" x14ac:dyDescent="0.35">
      <c r="B154" s="78" t="s">
        <v>187</v>
      </c>
      <c r="C154" s="78"/>
      <c r="D154" s="78"/>
      <c r="E154" s="78"/>
      <c r="F154" s="78"/>
    </row>
    <row r="155" spans="1:7" x14ac:dyDescent="0.35">
      <c r="B155" s="78"/>
      <c r="C155" s="78"/>
      <c r="D155" s="78"/>
      <c r="E155" s="78"/>
      <c r="F155" s="78"/>
    </row>
    <row r="156" spans="1:7" x14ac:dyDescent="0.35">
      <c r="B156" s="78"/>
      <c r="C156" s="78"/>
      <c r="D156" s="78"/>
      <c r="E156" s="78"/>
      <c r="F156" s="78"/>
    </row>
    <row r="157" spans="1:7" x14ac:dyDescent="0.35">
      <c r="B157" s="78"/>
      <c r="C157" s="78"/>
      <c r="D157" s="78"/>
      <c r="E157" s="78"/>
      <c r="F157" s="78"/>
    </row>
    <row r="158" spans="1:7" x14ac:dyDescent="0.35">
      <c r="B158" s="78"/>
      <c r="C158" s="78"/>
      <c r="D158" s="78"/>
      <c r="E158" s="78"/>
      <c r="F158" s="78"/>
    </row>
    <row r="159" spans="1:7" x14ac:dyDescent="0.35">
      <c r="B159" s="78"/>
      <c r="C159" s="78"/>
      <c r="D159" s="78"/>
      <c r="E159" s="78"/>
      <c r="F159" s="78"/>
    </row>
    <row r="160" spans="1:7" x14ac:dyDescent="0.35">
      <c r="B160" s="78"/>
      <c r="C160" s="78"/>
      <c r="D160" s="78"/>
      <c r="E160" s="78"/>
      <c r="F160" s="78"/>
    </row>
    <row r="161" spans="2:6" x14ac:dyDescent="0.35">
      <c r="B161" s="78"/>
      <c r="C161" s="78"/>
      <c r="D161" s="78"/>
      <c r="E161" s="78"/>
      <c r="F161" s="78"/>
    </row>
    <row r="162" spans="2:6" x14ac:dyDescent="0.35">
      <c r="B162" s="78"/>
      <c r="C162" s="78"/>
      <c r="D162" s="78"/>
      <c r="E162" s="78"/>
      <c r="F162" s="78"/>
    </row>
    <row r="163" spans="2:6" x14ac:dyDescent="0.35">
      <c r="B163" s="10"/>
      <c r="C163" s="10"/>
      <c r="D163" s="10"/>
      <c r="E163" s="10"/>
      <c r="F163" s="10"/>
    </row>
  </sheetData>
  <sheetProtection algorithmName="SHA-512" hashValue="Ar1ljn7nNEAAxT+lWH7PlBRlHKBA34996LkqNDwTDHJ0qj9gMA5v7mYBzFJgkJ5KvVSdL7kEvPdU3Bcj+TvvHQ==" saltValue="ABOrLagmQkviKZbSwdy6vw==" spinCount="100000" sheet="1" objects="1" scenarios="1"/>
  <mergeCells count="100">
    <mergeCell ref="H8:I8"/>
    <mergeCell ref="J3:N3"/>
    <mergeCell ref="J4:N4"/>
    <mergeCell ref="J5:N5"/>
    <mergeCell ref="J7:N7"/>
    <mergeCell ref="J8:N8"/>
    <mergeCell ref="A1:Q1"/>
    <mergeCell ref="H3:I3"/>
    <mergeCell ref="H4:I4"/>
    <mergeCell ref="H5:I5"/>
    <mergeCell ref="H7:I7"/>
    <mergeCell ref="P3:R7"/>
    <mergeCell ref="C6:F6"/>
    <mergeCell ref="H6:I6"/>
    <mergeCell ref="J6:N6"/>
    <mergeCell ref="C3:F3"/>
    <mergeCell ref="C4:F4"/>
    <mergeCell ref="C5:F5"/>
    <mergeCell ref="B143:F151"/>
    <mergeCell ref="B153:F153"/>
    <mergeCell ref="B154:F162"/>
    <mergeCell ref="C127:D127"/>
    <mergeCell ref="C125:D125"/>
    <mergeCell ref="C126:D126"/>
    <mergeCell ref="B142:F142"/>
    <mergeCell ref="B130:F130"/>
    <mergeCell ref="B131:F140"/>
    <mergeCell ref="L131:M131"/>
    <mergeCell ref="I125:I126"/>
    <mergeCell ref="J125:J126"/>
    <mergeCell ref="K125:K126"/>
    <mergeCell ref="L125:M126"/>
    <mergeCell ref="L127:M127"/>
    <mergeCell ref="L128:M128"/>
    <mergeCell ref="L129:M129"/>
    <mergeCell ref="L130:M130"/>
    <mergeCell ref="B61:F61"/>
    <mergeCell ref="E62:F62"/>
    <mergeCell ref="D63:D67"/>
    <mergeCell ref="E63:F67"/>
    <mergeCell ref="I26:J26"/>
    <mergeCell ref="I27:I31"/>
    <mergeCell ref="B45:F45"/>
    <mergeCell ref="D46:F46"/>
    <mergeCell ref="D47:F49"/>
    <mergeCell ref="B59:F59"/>
    <mergeCell ref="E35:G36"/>
    <mergeCell ref="E26:F29"/>
    <mergeCell ref="E34:G34"/>
    <mergeCell ref="B33:G33"/>
    <mergeCell ref="D26:D28"/>
    <mergeCell ref="I24:J25"/>
    <mergeCell ref="K25:N25"/>
    <mergeCell ref="O25:R25"/>
    <mergeCell ref="S25:V25"/>
    <mergeCell ref="B10:F10"/>
    <mergeCell ref="B24:F24"/>
    <mergeCell ref="E25:F25"/>
    <mergeCell ref="P9:R14"/>
    <mergeCell ref="H17:N17"/>
    <mergeCell ref="H18:N21"/>
    <mergeCell ref="H10:N10"/>
    <mergeCell ref="H13:N14"/>
    <mergeCell ref="H11:N12"/>
    <mergeCell ref="H15:N15"/>
    <mergeCell ref="C8:F8"/>
    <mergeCell ref="C7:F7"/>
    <mergeCell ref="B12:F12"/>
    <mergeCell ref="D14:D17"/>
    <mergeCell ref="E13:F13"/>
    <mergeCell ref="E14:F20"/>
    <mergeCell ref="K76:M76"/>
    <mergeCell ref="E85:F85"/>
    <mergeCell ref="I75:J76"/>
    <mergeCell ref="I77:J77"/>
    <mergeCell ref="I78:I83"/>
    <mergeCell ref="B75:F75"/>
    <mergeCell ref="D76:F76"/>
    <mergeCell ref="B84:F84"/>
    <mergeCell ref="D77:F82"/>
    <mergeCell ref="B78:B79"/>
    <mergeCell ref="C78:C79"/>
    <mergeCell ref="E86:F90"/>
    <mergeCell ref="D114:F114"/>
    <mergeCell ref="D115:F115"/>
    <mergeCell ref="B123:F123"/>
    <mergeCell ref="D86:D87"/>
    <mergeCell ref="B124:F124"/>
    <mergeCell ref="I93:J94"/>
    <mergeCell ref="B111:F111"/>
    <mergeCell ref="D112:F112"/>
    <mergeCell ref="D113:F113"/>
    <mergeCell ref="D99:F99"/>
    <mergeCell ref="D100:F100"/>
    <mergeCell ref="B107:F107"/>
    <mergeCell ref="I95:I106"/>
    <mergeCell ref="B95:F95"/>
    <mergeCell ref="D96:F96"/>
    <mergeCell ref="D97:F97"/>
    <mergeCell ref="D98:F98"/>
  </mergeCells>
  <dataValidations count="13">
    <dataValidation type="list" allowBlank="1" showInputMessage="1" showErrorMessage="1" sqref="C19" xr:uid="{5AC72ADC-88E5-4990-A642-D63E04ACB0AC}">
      <formula1>$C$14:$C$17</formula1>
    </dataValidation>
    <dataValidation type="list" allowBlank="1" showInputMessage="1" showErrorMessage="1" sqref="C20 C30 C52 C70:C71 C90" xr:uid="{C909C193-55A6-4296-ABCF-7725B765ADDD}">
      <formula1>$T$1:$T$2</formula1>
    </dataValidation>
    <dataValidation type="list" allowBlank="1" showInputMessage="1" showErrorMessage="1" sqref="C29" xr:uid="{4ADB6EA4-71D9-43EA-A1F8-CC1484B93FFF}">
      <formula1>$C$26:$C$27</formula1>
    </dataValidation>
    <dataValidation type="list" allowBlank="1" showInputMessage="1" showErrorMessage="1" sqref="C38" xr:uid="{4B6AA583-DAB0-412A-98E8-6B9CE85BCC3E}">
      <formula1>$C$35:$C$36</formula1>
    </dataValidation>
    <dataValidation type="list" allowBlank="1" showInputMessage="1" showErrorMessage="1" sqref="C39" xr:uid="{80661D13-2DDD-456A-AFF2-98BAE0136BB8}">
      <formula1>$T$1:$T$3</formula1>
    </dataValidation>
    <dataValidation type="list" allowBlank="1" showInputMessage="1" showErrorMessage="1" sqref="C51" xr:uid="{AF342D2D-B316-49B2-A082-C609961068B6}">
      <formula1>$C$47:$C$49</formula1>
    </dataValidation>
    <dataValidation type="list" allowBlank="1" showInputMessage="1" showErrorMessage="1" sqref="C69" xr:uid="{7660B341-1845-49E5-831F-660E8F3C4A5E}">
      <formula1>$T$2:$T$5</formula1>
    </dataValidation>
    <dataValidation type="list" allowBlank="1" showInputMessage="1" showErrorMessage="1" sqref="C72" xr:uid="{5BDDD110-4546-41E0-9198-7DCF65631CB1}">
      <formula1>$U$2:$U$3</formula1>
    </dataValidation>
    <dataValidation type="list" allowBlank="1" showInputMessage="1" showErrorMessage="1" sqref="C81" xr:uid="{F75D58AD-9360-4FBD-ACD2-AB9493FF4EFB}">
      <formula1>$C$77:$C$78</formula1>
    </dataValidation>
    <dataValidation type="list" allowBlank="1" showInputMessage="1" showErrorMessage="1" sqref="C89" xr:uid="{D8C32A2F-DDF2-4A29-ABBF-7D06DCEB49AD}">
      <formula1>$C$86:$C$87</formula1>
    </dataValidation>
    <dataValidation type="list" allowBlank="1" showInputMessage="1" showErrorMessage="1" sqref="C102" xr:uid="{0D93E498-FA9A-441E-81A0-988B079921B3}">
      <formula1>$C$97:$C$100</formula1>
    </dataValidation>
    <dataValidation type="list" allowBlank="1" showInputMessage="1" showErrorMessage="1" sqref="C117:C119" xr:uid="{631975AF-6E7B-474A-8D4B-CF6BC10F52F0}">
      <formula1>$C$97:$C$98</formula1>
    </dataValidation>
    <dataValidation type="list" allowBlank="1" showInputMessage="1" showErrorMessage="1" sqref="C6:F6" xr:uid="{CB533FDD-1DE4-4159-A591-12AD210DEDDC}">
      <formula1>$V$1:$V$2</formula1>
    </dataValidation>
  </dataValidations>
  <hyperlinks>
    <hyperlink ref="J7" r:id="rId1" xr:uid="{CA2C6925-A3B9-4F1B-B91F-4099D64F8F16}"/>
  </hyperlinks>
  <pageMargins left="0.7" right="0.7" top="0.75" bottom="0.75" header="0.3" footer="0.3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7CED-8FFC-49F9-948C-C0AE6F6BE044}">
  <dimension ref="A1:K37"/>
  <sheetViews>
    <sheetView workbookViewId="0"/>
  </sheetViews>
  <sheetFormatPr baseColWidth="10" defaultRowHeight="14.5" x14ac:dyDescent="0.35"/>
  <cols>
    <col min="1" max="1" width="21.90625" style="54" bestFit="1" customWidth="1"/>
    <col min="2" max="2" width="72.453125" style="54" bestFit="1" customWidth="1"/>
    <col min="3" max="13" width="10.90625" style="54"/>
    <col min="14" max="14" width="16.453125" style="54" bestFit="1" customWidth="1"/>
    <col min="15" max="16384" width="10.90625" style="54"/>
  </cols>
  <sheetData>
    <row r="1" spans="1:11" x14ac:dyDescent="0.35">
      <c r="A1" s="54" t="s">
        <v>104</v>
      </c>
      <c r="B1" s="54" t="str">
        <f>LOOKUP(REBA!C19,REBA!C14:C17,REBA!B14:B17)</f>
        <v>Más de 60° de flexión</v>
      </c>
      <c r="C1" s="54" t="str">
        <f>CONCATENATE(B1," (",REBA!C19,")")</f>
        <v>Más de 60° de flexión (4)</v>
      </c>
      <c r="K1" s="54" t="str">
        <f>IF(REBA!C43&gt;4,IF(REBA!C51=2,"\item Se debe reducir la carga o fuerza a valores inferiores a 10 kg. \\ ",""),"")</f>
        <v xml:space="preserve">\item Se debe reducir la carga o fuerza a valores inferiores a 10 kg. \\ </v>
      </c>
    </row>
    <row r="2" spans="1:11" x14ac:dyDescent="0.35">
      <c r="A2" s="54" t="s">
        <v>99</v>
      </c>
      <c r="B2" s="54" t="str">
        <f>IF(REBA!C20=1,"Correción por torsión o inclinación lateral (+1).\\"," ")</f>
        <v xml:space="preserve"> </v>
      </c>
      <c r="C2" s="54" t="str">
        <f>B2</f>
        <v xml:space="preserve"> </v>
      </c>
      <c r="K2" s="54" t="str">
        <f>IF(REBA!C43&gt;4,IF(REBA!C20=1,"\item Eliminar la torsión o inclinacion lateral en la postura del tronco. \\ ",""),"")</f>
        <v/>
      </c>
    </row>
    <row r="3" spans="1:11" x14ac:dyDescent="0.35">
      <c r="A3" s="54" t="s">
        <v>102</v>
      </c>
      <c r="B3" s="54">
        <f>REBA!C21</f>
        <v>4</v>
      </c>
      <c r="C3" s="54">
        <f>B3</f>
        <v>4</v>
      </c>
      <c r="K3" s="54" t="str">
        <f>IF(REBA!C43&gt;4,IF(REBA!C19&gt;2,"\item Reducir la flexión o extensión del tronco a menos de 20°. \\ ",""),"")</f>
        <v xml:space="preserve">\item Reducir la flexión o extensión del tronco a menos de 20°. \\ </v>
      </c>
    </row>
    <row r="4" spans="1:11" x14ac:dyDescent="0.35">
      <c r="A4" s="54" t="s">
        <v>103</v>
      </c>
      <c r="B4" s="54" t="str">
        <f>LOOKUP(REBA!C29,REBA!C26:C27,REBA!B26:B27)</f>
        <v>Extensión o Más de 20° de flexión</v>
      </c>
      <c r="C4" s="54" t="str">
        <f>CONCATENATE(B4," (",REBA!C29,")")</f>
        <v>Extensión o Más de 20° de flexión (2)</v>
      </c>
      <c r="K4" s="54" t="str">
        <f>IF(REBA!C43&gt;4,IF(REBA!C30=1,"\item Eliminar la torsión o inclinación lateral en la postura del cuello. \\ ",""),"")</f>
        <v/>
      </c>
    </row>
    <row r="5" spans="1:11" x14ac:dyDescent="0.35">
      <c r="A5" s="54" t="s">
        <v>105</v>
      </c>
      <c r="B5" s="54" t="str">
        <f>IF(REBA!C30=1,"Correción por torsión o inclinación lateral (+1).\\"," ")</f>
        <v xml:space="preserve"> </v>
      </c>
      <c r="C5" s="54" t="str">
        <f>B5</f>
        <v xml:space="preserve"> </v>
      </c>
      <c r="K5" s="54" t="str">
        <f>IF(REBA!C43&gt;4,IF(REBA!C39&gt;1,"\item Reducir la flexión de las rodillas a menos de 30°. \\ ",""),"")</f>
        <v xml:space="preserve">\item Reducir la flexión de las rodillas a menos de 30°. \\ </v>
      </c>
    </row>
    <row r="6" spans="1:11" x14ac:dyDescent="0.35">
      <c r="A6" s="54" t="s">
        <v>106</v>
      </c>
      <c r="B6" s="54">
        <f>REBA!C31</f>
        <v>2</v>
      </c>
      <c r="C6" s="54">
        <f>B6</f>
        <v>2</v>
      </c>
      <c r="K6" s="54" t="str">
        <f>IF(REBA!C43&gt;4,IF(REBA!C69&gt;2,"\item Reducir la flexión de los brazos a menos de 45°. \\ ",""),"")</f>
        <v xml:space="preserve">\item Reducir la flexión de los brazos a menos de 45°. \\ </v>
      </c>
    </row>
    <row r="7" spans="1:11" x14ac:dyDescent="0.35">
      <c r="A7" s="54" t="s">
        <v>107</v>
      </c>
      <c r="B7" s="54" t="str">
        <f>LOOKUP(REBA!C38,REBA!C35:C36,REBA!B35:B36)</f>
        <v>El soporte es bilateral, esta andando o sentado.</v>
      </c>
      <c r="C7" s="54" t="str">
        <f>CONCATENATE(B7," (",REBA!C38,")")</f>
        <v>El soporte es bilateral, esta andando o sentado. (1)</v>
      </c>
      <c r="K7" s="54" t="str">
        <f>IF(REBA!C43&gt;4,IF(REBA!C70=1,"\item Eliminar la abducción o rotación de los brazos. \\ ",""),"")</f>
        <v/>
      </c>
    </row>
    <row r="8" spans="1:11" x14ac:dyDescent="0.35">
      <c r="A8" s="54" t="s">
        <v>108</v>
      </c>
      <c r="B8" s="54" t="str">
        <f>IF(REBA!C39=1,"Correción por haber flexión de rodillas de entre 30° y 60° (+1).\\",IF(REBA!C39=2,"Correción por estar las rodillas flexionadas más de 60°, sin ser la postura sedante (+2).\\"," "))</f>
        <v>Correción por estar las rodillas flexionadas más de 60°, sin ser la postura sedante (+2).\\</v>
      </c>
      <c r="C8" s="54" t="str">
        <f>B8</f>
        <v>Correción por estar las rodillas flexionadas más de 60°, sin ser la postura sedante (+2).\\</v>
      </c>
      <c r="K8" s="54" t="str">
        <f>IF(REBA!C43&gt;4,IF(REBA!C71=1,"\item Eliminar la elevación del hombro. \\ ",""),"")</f>
        <v/>
      </c>
    </row>
    <row r="9" spans="1:11" x14ac:dyDescent="0.35">
      <c r="A9" s="54" t="s">
        <v>109</v>
      </c>
      <c r="B9" s="54">
        <f>REBA!C40</f>
        <v>3</v>
      </c>
      <c r="C9" s="54">
        <f>B9</f>
        <v>3</v>
      </c>
      <c r="K9" s="54" t="str">
        <f>IF(REBA!C43&gt;4,IF(REBA!C81&gt;1,"\item Que la flexión del antebrazo este entre 60 y 100°. \\ ",""),"")</f>
        <v xml:space="preserve">\item Que la flexión del antebrazo este entre 60 y 100°. \\ </v>
      </c>
    </row>
    <row r="10" spans="1:11" x14ac:dyDescent="0.35">
      <c r="A10" s="54" t="s">
        <v>110</v>
      </c>
      <c r="B10" s="54">
        <f>REBA!C43</f>
        <v>7</v>
      </c>
      <c r="C10" s="54">
        <f>B10</f>
        <v>7</v>
      </c>
      <c r="K10" s="54" t="str">
        <f>IF(REBA!C43&gt;4,IF(REBA!C90=1,"\item Eliminar la torsión o desviación lateral en la postura de la muñeca. \\ ",""),"")</f>
        <v/>
      </c>
    </row>
    <row r="11" spans="1:11" x14ac:dyDescent="0.35">
      <c r="A11" s="54" t="s">
        <v>114</v>
      </c>
      <c r="B11" s="54">
        <f>REBA!C53</f>
        <v>3</v>
      </c>
      <c r="C11" s="54">
        <f>B11</f>
        <v>3</v>
      </c>
      <c r="K11" s="54" t="str">
        <f>IF(REBA!C43&gt;4,IF(REBA!C89&gt;1,"\item Reducir el movimiento de la muñeca a menos de 15° de flexión o extensión. \\ ",""),"")</f>
        <v/>
      </c>
    </row>
    <row r="12" spans="1:11" x14ac:dyDescent="0.35">
      <c r="A12" s="54" t="s">
        <v>111</v>
      </c>
      <c r="B12" s="54" t="str">
        <f>LOOKUP(REBA!C51,REBA!C47:C49,REBA!B47:B49)</f>
        <v>Superior a 10 Kg</v>
      </c>
      <c r="C12" s="54" t="str">
        <f>CONCATENATE(B12, " (",REBA!C51,")")</f>
        <v>Superior a 10 Kg (2)</v>
      </c>
      <c r="K12" s="54" t="str">
        <f>IF(REBA!C43&gt;4,IF(REBA!C102&gt;1,"\item Mejorar el agarre. \\ ",""),"")</f>
        <v/>
      </c>
    </row>
    <row r="13" spans="1:11" x14ac:dyDescent="0.35">
      <c r="A13" s="54" t="s">
        <v>113</v>
      </c>
      <c r="B13" s="54" t="str">
        <f>IF(REBA!C52=1,", tiene una correción por tener una instauración rapida o brusca (+1)"," ")</f>
        <v>, tiene una correción por tener una instauración rapida o brusca (+1)</v>
      </c>
      <c r="C13" s="54" t="str">
        <f>B13</f>
        <v>, tiene una correción por tener una instauración rapida o brusca (+1)</v>
      </c>
      <c r="K13" s="54" t="str">
        <f>IF(REBA!C43&gt;4,IF(REBA!C117=1,"\item Evitar que una o más partes del cuerpo esten estáticas. \\ ",""),"")</f>
        <v/>
      </c>
    </row>
    <row r="14" spans="1:11" x14ac:dyDescent="0.35">
      <c r="A14" s="54" t="s">
        <v>115</v>
      </c>
      <c r="B14" s="54">
        <f>REBA!C56</f>
        <v>10</v>
      </c>
      <c r="C14" s="54">
        <f>B14</f>
        <v>10</v>
      </c>
      <c r="K14" s="54" t="str">
        <f>IF(REBA!C43&gt;4,IF(REBA!C118=1,"\item Evitar los movimientos repetitivos. \\ ",""),"")</f>
        <v/>
      </c>
    </row>
    <row r="15" spans="1:11" x14ac:dyDescent="0.35">
      <c r="A15" s="54" t="s">
        <v>116</v>
      </c>
      <c r="B15" s="54" t="str">
        <f>LOOKUP(REBA!C69,REBA!C63:C67,REBA!B63:B67)</f>
        <v>De 45 a 90° de flexión</v>
      </c>
      <c r="C15" s="54" t="str">
        <f>CONCATENATE(B15," (",REBA!C69,")")</f>
        <v>De 45 a 90° de flexión (3)</v>
      </c>
      <c r="K15" s="54" t="str">
        <f>IF(REBA!C43&gt;4,IF(REBA!C119=1,"\item Evitar cambios posturales importantes. \\ ",""),"")</f>
        <v xml:space="preserve">\item Evitar cambios posturales importantes. \\ </v>
      </c>
    </row>
    <row r="16" spans="1:11" x14ac:dyDescent="0.35">
      <c r="A16" s="54" t="s">
        <v>117</v>
      </c>
      <c r="B16" s="54" t="str">
        <f>IF(REBA!C70=1,"Correción por abducción o rotación (+1).\\ "," ")</f>
        <v xml:space="preserve"> </v>
      </c>
      <c r="C16" s="54" t="str">
        <f>B16</f>
        <v xml:space="preserve"> </v>
      </c>
    </row>
    <row r="17" spans="1:11" x14ac:dyDescent="0.35">
      <c r="A17" s="54" t="s">
        <v>118</v>
      </c>
      <c r="B17" s="54" t="str">
        <f>IF(REBA!C71=1,"Correcion por elevación de hombro (+1).\\ "," ")</f>
        <v xml:space="preserve"> </v>
      </c>
      <c r="C17" s="54" t="str">
        <f>B17</f>
        <v xml:space="preserve"> </v>
      </c>
      <c r="K17" s="54" t="str">
        <f>CONCATENATE(K1,K2,K3,K4,K5,K6,K7,K8,K9,K10,K11,K12,K13,K14,K15)</f>
        <v xml:space="preserve">\item Se debe reducir la carga o fuerza a valores inferiores a 10 kg. \\ \item Reducir la flexión o extensión del tronco a menos de 20°. \\ \item Reducir la flexión de las rodillas a menos de 30°. \\ \item Reducir la flexión de los brazos a menos de 45°. \\ \item Que la flexión del antebrazo este entre 60 y 100°. \\ \item Evitar cambios posturales importantes. \\ </v>
      </c>
    </row>
    <row r="18" spans="1:11" x14ac:dyDescent="0.35">
      <c r="A18" s="54" t="s">
        <v>119</v>
      </c>
      <c r="B18" s="54" t="str">
        <f>IF(REBA!C72=-1,"Correción por apoyo o postura a favor de gravedad (-1). \\"," ")</f>
        <v>Correción por apoyo o postura a favor de gravedad (-1). \\</v>
      </c>
      <c r="C18" s="54" t="str">
        <f>B18</f>
        <v>Correción por apoyo o postura a favor de gravedad (-1). \\</v>
      </c>
      <c r="K18" s="54" t="str">
        <f>IF(REBA!C43&gt;4,"\textbf {Dado el Nivel de Riesgo, a continuación se muestran los puntos donde se puede actuar para reducirlo:} \\"," ")</f>
        <v>\textbf {Dado el Nivel de Riesgo, a continuación se muestran los puntos donde se puede actuar para reducirlo:} \\</v>
      </c>
    </row>
    <row r="19" spans="1:11" x14ac:dyDescent="0.35">
      <c r="A19" s="54" t="s">
        <v>120</v>
      </c>
      <c r="B19" s="54">
        <f>REBA!C73</f>
        <v>2</v>
      </c>
      <c r="C19" s="54">
        <f>B19</f>
        <v>2</v>
      </c>
    </row>
    <row r="20" spans="1:11" x14ac:dyDescent="0.35">
      <c r="A20" s="54" t="s">
        <v>121</v>
      </c>
      <c r="B20" s="54" t="str">
        <f>LOOKUP(REBA!C81,REBA!C77:C79,REBA!B77:B79)</f>
        <v>Menos de 60° de flexión o Más de 100° de flexión</v>
      </c>
      <c r="C20" s="54" t="str">
        <f>CONCATENATE(B20," (",REBA!C81,")")</f>
        <v>Menos de 60° de flexión o Más de 100° de flexión (2)</v>
      </c>
    </row>
    <row r="21" spans="1:11" x14ac:dyDescent="0.35">
      <c r="A21" s="54" t="s">
        <v>123</v>
      </c>
      <c r="B21" s="54">
        <f>REBA!C82</f>
        <v>2</v>
      </c>
      <c r="C21" s="54">
        <f>B21</f>
        <v>2</v>
      </c>
    </row>
    <row r="22" spans="1:11" x14ac:dyDescent="0.35">
      <c r="A22" s="54" t="s">
        <v>124</v>
      </c>
      <c r="B22" s="54" t="str">
        <f>LOOKUP(REBA!C89,REBA!C86:C87,REBA!B86:B87)</f>
        <v>De 0 a 15° de flexión o extensión</v>
      </c>
      <c r="C22" s="54" t="str">
        <f>CONCATENATE(B22," (",REBA!C89,")")</f>
        <v>De 0 a 15° de flexión o extensión (1)</v>
      </c>
    </row>
    <row r="23" spans="1:11" x14ac:dyDescent="0.35">
      <c r="A23" s="54" t="s">
        <v>125</v>
      </c>
      <c r="B23" s="54" t="str">
        <f>IF(REBA!C90=1,"Correción por torsión o desviacion lateral (+1).\\"," ")</f>
        <v xml:space="preserve"> </v>
      </c>
      <c r="C23" s="54" t="str">
        <f>B23</f>
        <v xml:space="preserve"> </v>
      </c>
    </row>
    <row r="24" spans="1:11" x14ac:dyDescent="0.35">
      <c r="A24" s="54" t="s">
        <v>126</v>
      </c>
      <c r="B24" s="54">
        <f>REBA!C91</f>
        <v>1</v>
      </c>
      <c r="C24" s="54">
        <f>B24</f>
        <v>1</v>
      </c>
    </row>
    <row r="25" spans="1:11" x14ac:dyDescent="0.35">
      <c r="A25" s="54" t="s">
        <v>127</v>
      </c>
      <c r="B25" s="54">
        <f>REBA!C93</f>
        <v>2</v>
      </c>
      <c r="C25" s="54">
        <f>B25</f>
        <v>2</v>
      </c>
    </row>
    <row r="26" spans="1:11" x14ac:dyDescent="0.35">
      <c r="A26" s="54" t="s">
        <v>128</v>
      </c>
      <c r="B26" s="54">
        <f>REBA!C102</f>
        <v>1</v>
      </c>
      <c r="C26" s="54">
        <f>B26</f>
        <v>1</v>
      </c>
    </row>
    <row r="27" spans="1:11" x14ac:dyDescent="0.35">
      <c r="A27" s="54" t="s">
        <v>51</v>
      </c>
      <c r="B27" s="54" t="str">
        <f>LOOKUP(REBA!C102,REBA!C97:C100,REBA!B97:B100)</f>
        <v>Regular</v>
      </c>
      <c r="C27" s="54" t="str">
        <f>CONCATENATE(B27," (",REBA!C102,")")</f>
        <v>Regular (1)</v>
      </c>
    </row>
    <row r="28" spans="1:11" x14ac:dyDescent="0.35">
      <c r="A28" s="54" t="s">
        <v>129</v>
      </c>
      <c r="B28" s="54">
        <f>REBA!C104</f>
        <v>3</v>
      </c>
      <c r="C28" s="54">
        <f t="shared" ref="C28:C34" si="0">B28</f>
        <v>3</v>
      </c>
    </row>
    <row r="29" spans="1:11" x14ac:dyDescent="0.35">
      <c r="A29" s="54" t="s">
        <v>130</v>
      </c>
      <c r="B29" s="54">
        <f>REBA!C109</f>
        <v>10</v>
      </c>
      <c r="C29" s="54">
        <f t="shared" si="0"/>
        <v>10</v>
      </c>
    </row>
    <row r="30" spans="1:11" x14ac:dyDescent="0.35">
      <c r="A30" s="54" t="s">
        <v>134</v>
      </c>
      <c r="B30" s="54">
        <f>REBA!C120</f>
        <v>1</v>
      </c>
      <c r="C30" s="54">
        <f t="shared" si="0"/>
        <v>1</v>
      </c>
    </row>
    <row r="31" spans="1:11" x14ac:dyDescent="0.35">
      <c r="A31" s="54" t="s">
        <v>131</v>
      </c>
      <c r="B31" s="54" t="str">
        <f>IF(REBA!C117=1,"Una o más partes del cuerpo estan estaticas (+1)."," ")</f>
        <v xml:space="preserve"> </v>
      </c>
      <c r="C31" s="54" t="str">
        <f t="shared" si="0"/>
        <v xml:space="preserve"> </v>
      </c>
    </row>
    <row r="32" spans="1:11" x14ac:dyDescent="0.35">
      <c r="A32" s="54" t="s">
        <v>132</v>
      </c>
      <c r="B32" s="54" t="str">
        <f>IF(REBA!C118=1,"Se realizan movimientos repetitivos (+1)."," ")</f>
        <v xml:space="preserve"> </v>
      </c>
      <c r="C32" s="54" t="str">
        <f t="shared" si="0"/>
        <v xml:space="preserve"> </v>
      </c>
    </row>
    <row r="33" spans="1:3" x14ac:dyDescent="0.35">
      <c r="A33" s="54" t="s">
        <v>133</v>
      </c>
      <c r="B33" s="54" t="str">
        <f>IF(REBA!C119=1,"Hay cambios posturales importantes (+1)."," ")</f>
        <v>Hay cambios posturales importantes (+1).</v>
      </c>
      <c r="C33" s="54" t="str">
        <f t="shared" si="0"/>
        <v>Hay cambios posturales importantes (+1).</v>
      </c>
    </row>
    <row r="34" spans="1:3" x14ac:dyDescent="0.35">
      <c r="A34" s="54" t="s">
        <v>135</v>
      </c>
      <c r="B34" s="54">
        <f>REBA!B124</f>
        <v>11</v>
      </c>
      <c r="C34" s="54">
        <f t="shared" si="0"/>
        <v>11</v>
      </c>
    </row>
    <row r="35" spans="1:3" x14ac:dyDescent="0.35">
      <c r="A35" s="54" t="s">
        <v>136</v>
      </c>
      <c r="B35" s="54">
        <f>REBA!C125</f>
        <v>4</v>
      </c>
      <c r="C35" s="54">
        <f t="shared" ref="C35:C37" si="1">B35</f>
        <v>4</v>
      </c>
    </row>
    <row r="36" spans="1:3" x14ac:dyDescent="0.35">
      <c r="A36" s="54" t="s">
        <v>76</v>
      </c>
      <c r="B36" s="54" t="str">
        <f>REBA!C126</f>
        <v>Muy alto</v>
      </c>
      <c r="C36" s="54" t="str">
        <f t="shared" si="1"/>
        <v>Muy alto</v>
      </c>
    </row>
    <row r="37" spans="1:3" x14ac:dyDescent="0.35">
      <c r="A37" s="54" t="s">
        <v>137</v>
      </c>
      <c r="B37" s="54" t="str">
        <f>REBA!C127</f>
        <v>Actuación inmediata</v>
      </c>
      <c r="C37" s="54" t="str">
        <f t="shared" si="1"/>
        <v>Actuación inmediata</v>
      </c>
    </row>
  </sheetData>
  <sheetProtection algorithmName="SHA-512" hashValue="GvBn9Qp2ehgd+M3kh2vhGFVpayBJamItuJCA8Krlnu5JV3A2DmQ5Lb+kD9VY82onlTCEsqiLFJaUo2GDD292zA==" saltValue="BMfzVOx18q2rJq6uxXBM8g==" spinCount="100000" sheet="1" objects="1" scenarios="1"/>
  <pageMargins left="0.7" right="0.7" top="0.75" bottom="0.75" header="0.3" footer="0.3"/>
  <pageSetup paperSize="9" orientation="portrait" horizontalDpi="360" verticalDpi="360" r:id="rId1"/>
  <ignoredErrors>
    <ignoredError sqref="C4 C7 C15 C12 C20 C22 C2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D4F0-3BAC-4395-8901-0DAB3166E90F}">
  <dimension ref="A1:AU23"/>
  <sheetViews>
    <sheetView workbookViewId="0">
      <selection sqref="A1:XFD1048576"/>
    </sheetView>
  </sheetViews>
  <sheetFormatPr baseColWidth="10" defaultRowHeight="14.5" x14ac:dyDescent="0.35"/>
  <cols>
    <col min="1" max="1" width="87.08984375" style="58" customWidth="1"/>
    <col min="2" max="6" width="10.90625" style="58"/>
    <col min="7" max="7" width="22.453125" style="58" bestFit="1" customWidth="1"/>
    <col min="8" max="22" width="10.90625" style="58"/>
    <col min="23" max="23" width="10.90625" style="58" customWidth="1"/>
    <col min="24" max="16384" width="10.90625" style="58"/>
  </cols>
  <sheetData>
    <row r="1" spans="1:47" s="55" customFormat="1" x14ac:dyDescent="0.35">
      <c r="A1" s="55" t="str">
        <f>REBA!J4</f>
        <v>Daniel Pérez Molina</v>
      </c>
      <c r="B1" s="55" t="str">
        <f>REBA!J3</f>
        <v>Servicio Prevención Hospital</v>
      </c>
      <c r="C1" s="55" t="str">
        <f>REBA!J5</f>
        <v>Zaragoza</v>
      </c>
      <c r="D1" s="55" t="str">
        <f>REBA!J6</f>
        <v>XXX XXX XXX</v>
      </c>
      <c r="E1" s="55" t="str">
        <f>REBA!J7</f>
        <v>700773@unizar.es</v>
      </c>
      <c r="F1" s="55" t="str">
        <f>REBA!C3</f>
        <v>Hospital Norte</v>
      </c>
      <c r="G1" s="56" t="str">
        <f>REBA!C8</f>
        <v>11/11/2021</v>
      </c>
      <c r="H1" s="55" t="str">
        <f>REBA!C4</f>
        <v>Trabajador sanitario</v>
      </c>
      <c r="I1" s="55" t="str">
        <f>REBA!C5</f>
        <v>Deslizar al paciente hasta la cabecera de la cama</v>
      </c>
      <c r="J1" s="55" t="str">
        <f>REBA!C7</f>
        <v>El trabajador con ayuda de otra persona desliza al paciente hasta la cabecera de la cama. Tiene una pierna y los dos brazos apoyados en la cama.</v>
      </c>
      <c r="K1" s="57" t="str">
        <f>'datos programa inter'!C1</f>
        <v>Más de 60° de flexión (4)</v>
      </c>
      <c r="L1" s="55" t="str">
        <f>'datos programa inter'!C2</f>
        <v xml:space="preserve"> </v>
      </c>
      <c r="M1" s="55">
        <f>'datos programa inter'!C3</f>
        <v>4</v>
      </c>
      <c r="N1" s="55" t="str">
        <f>'datos programa inter'!C4</f>
        <v>Extensión o Más de 20° de flexión (2)</v>
      </c>
      <c r="O1" s="55" t="str">
        <f>'datos programa inter'!C5</f>
        <v xml:space="preserve"> </v>
      </c>
      <c r="P1" s="55">
        <f>'datos programa inter'!C6</f>
        <v>2</v>
      </c>
      <c r="Q1" s="55" t="str">
        <f>'datos programa inter'!C7</f>
        <v>El soporte es bilateral, esta andando o sentado. (1)</v>
      </c>
      <c r="R1" s="55" t="str">
        <f>'datos programa inter'!C8</f>
        <v>Correción por estar las rodillas flexionadas más de 60°, sin ser la postura sedante (+2).\\</v>
      </c>
      <c r="S1" s="55">
        <f>'datos programa inter'!C9</f>
        <v>3</v>
      </c>
      <c r="T1" s="55">
        <f>'datos programa inter'!C10</f>
        <v>7</v>
      </c>
      <c r="U1" s="55">
        <f>'datos programa inter'!C11</f>
        <v>3</v>
      </c>
      <c r="V1" s="55" t="str">
        <f>'datos programa inter'!C12</f>
        <v>Superior a 10 Kg (2)</v>
      </c>
      <c r="W1" s="55" t="str">
        <f>'datos programa inter'!C13</f>
        <v>, tiene una correción por tener una instauración rapida o brusca (+1)</v>
      </c>
      <c r="X1" s="55">
        <f>'datos programa inter'!C14</f>
        <v>10</v>
      </c>
      <c r="Y1" s="55" t="str">
        <f>'datos programa inter'!C15</f>
        <v>De 45 a 90° de flexión (3)</v>
      </c>
      <c r="Z1" s="55" t="str">
        <f>'datos programa inter'!C16</f>
        <v xml:space="preserve"> </v>
      </c>
      <c r="AA1" s="55" t="str">
        <f>'datos programa inter'!C17</f>
        <v xml:space="preserve"> </v>
      </c>
      <c r="AB1" s="55" t="str">
        <f>'datos programa inter'!C18</f>
        <v>Correción por apoyo o postura a favor de gravedad (-1). \\</v>
      </c>
      <c r="AC1" s="55">
        <f>'datos programa inter'!C19</f>
        <v>2</v>
      </c>
      <c r="AD1" s="55" t="str">
        <f>'datos programa inter'!C20</f>
        <v>Menos de 60° de flexión o Más de 100° de flexión (2)</v>
      </c>
      <c r="AE1" s="55">
        <f>'datos programa inter'!C21</f>
        <v>2</v>
      </c>
      <c r="AF1" s="55" t="str">
        <f>'datos programa inter'!C22</f>
        <v>De 0 a 15° de flexión o extensión (1)</v>
      </c>
      <c r="AG1" s="55" t="str">
        <f>'datos programa inter'!C23</f>
        <v xml:space="preserve"> </v>
      </c>
      <c r="AH1" s="55">
        <f>'datos programa inter'!C24</f>
        <v>1</v>
      </c>
      <c r="AI1" s="55">
        <f>'datos programa inter'!C25</f>
        <v>2</v>
      </c>
      <c r="AJ1" s="55">
        <f>'datos programa inter'!C26</f>
        <v>1</v>
      </c>
      <c r="AK1" s="55" t="str">
        <f>'datos programa inter'!C27</f>
        <v>Regular (1)</v>
      </c>
      <c r="AL1" s="55">
        <f>'datos programa inter'!C28</f>
        <v>3</v>
      </c>
      <c r="AM1" s="55">
        <f>'datos programa inter'!C29</f>
        <v>10</v>
      </c>
      <c r="AN1" s="55">
        <f>'datos programa inter'!C30</f>
        <v>1</v>
      </c>
      <c r="AO1" s="55" t="str">
        <f>'datos programa inter'!C31</f>
        <v xml:space="preserve"> </v>
      </c>
      <c r="AP1" s="55" t="str">
        <f>'datos programa inter'!C32</f>
        <v xml:space="preserve"> </v>
      </c>
      <c r="AQ1" s="55" t="str">
        <f>'datos programa inter'!C33</f>
        <v>Hay cambios posturales importantes (+1).</v>
      </c>
      <c r="AR1" s="55">
        <f>'datos programa inter'!C34</f>
        <v>11</v>
      </c>
      <c r="AS1" s="55">
        <f>'datos programa inter'!C35</f>
        <v>4</v>
      </c>
      <c r="AT1" s="55" t="str">
        <f>'datos programa inter'!C36</f>
        <v>Muy alto</v>
      </c>
      <c r="AU1" s="55" t="str">
        <f>'datos programa inter'!C37</f>
        <v>Actuación inmediata</v>
      </c>
    </row>
    <row r="2" spans="1:47" x14ac:dyDescent="0.35">
      <c r="A2" s="58" t="str">
        <f>'datos programa inter'!K18</f>
        <v>\textbf {Dado el Nivel de Riesgo, a continuación se muestran los puntos donde se puede actuar para reducirlo:} \\</v>
      </c>
    </row>
    <row r="3" spans="1:47" x14ac:dyDescent="0.35">
      <c r="A3" s="58" t="str">
        <f>'datos programa inter'!K1</f>
        <v xml:space="preserve">\item Se debe reducir la carga o fuerza a valores inferiores a 10 kg. \\ </v>
      </c>
      <c r="B3" s="58" t="str">
        <f>'datos programa inter'!K17</f>
        <v xml:space="preserve">\item Se debe reducir la carga o fuerza a valores inferiores a 10 kg. \\ \item Reducir la flexión o extensión del tronco a menos de 20°. \\ \item Reducir la flexión de las rodillas a menos de 30°. \\ \item Reducir la flexión de los brazos a menos de 45°. \\ \item Que la flexión del antebrazo este entre 60 y 100°. \\ \item Evitar cambios posturales importantes. \\ </v>
      </c>
    </row>
    <row r="4" spans="1:47" x14ac:dyDescent="0.35">
      <c r="A4" s="58" t="str">
        <f>'datos programa inter'!K2</f>
        <v/>
      </c>
    </row>
    <row r="5" spans="1:47" x14ac:dyDescent="0.35">
      <c r="A5" s="58" t="str">
        <f>'datos programa inter'!K3</f>
        <v xml:space="preserve">\item Reducir la flexión o extensión del tronco a menos de 20°. \\ </v>
      </c>
    </row>
    <row r="6" spans="1:47" x14ac:dyDescent="0.35">
      <c r="A6" s="58" t="str">
        <f>'datos programa inter'!K4</f>
        <v/>
      </c>
    </row>
    <row r="7" spans="1:47" x14ac:dyDescent="0.35">
      <c r="A7" s="58" t="str">
        <f>'datos programa inter'!K5</f>
        <v xml:space="preserve">\item Reducir la flexión de las rodillas a menos de 30°. \\ </v>
      </c>
    </row>
    <row r="8" spans="1:47" x14ac:dyDescent="0.35">
      <c r="A8" s="58" t="str">
        <f>'datos programa inter'!K6</f>
        <v xml:space="preserve">\item Reducir la flexión de los brazos a menos de 45°. \\ </v>
      </c>
    </row>
    <row r="9" spans="1:47" x14ac:dyDescent="0.35">
      <c r="A9" s="58" t="str">
        <f>'datos programa inter'!K7</f>
        <v/>
      </c>
    </row>
    <row r="10" spans="1:47" x14ac:dyDescent="0.35">
      <c r="A10" s="58" t="str">
        <f>'datos programa inter'!K8</f>
        <v/>
      </c>
    </row>
    <row r="11" spans="1:47" x14ac:dyDescent="0.35">
      <c r="A11" s="58" t="str">
        <f>'datos programa inter'!K9</f>
        <v xml:space="preserve">\item Que la flexión del antebrazo este entre 60 y 100°. \\ </v>
      </c>
    </row>
    <row r="12" spans="1:47" x14ac:dyDescent="0.35">
      <c r="A12" s="58" t="str">
        <f>'datos programa inter'!K10</f>
        <v/>
      </c>
    </row>
    <row r="13" spans="1:47" x14ac:dyDescent="0.35">
      <c r="A13" s="58" t="str">
        <f>'datos programa inter'!K11</f>
        <v/>
      </c>
    </row>
    <row r="14" spans="1:47" x14ac:dyDescent="0.35">
      <c r="A14" s="58" t="str">
        <f>'datos programa inter'!K12</f>
        <v/>
      </c>
    </row>
    <row r="15" spans="1:47" x14ac:dyDescent="0.35">
      <c r="A15" s="58" t="str">
        <f>'datos programa inter'!K13</f>
        <v/>
      </c>
    </row>
    <row r="16" spans="1:47" x14ac:dyDescent="0.35">
      <c r="A16" s="58" t="str">
        <f>'datos programa inter'!K14</f>
        <v/>
      </c>
    </row>
    <row r="17" spans="1:2" x14ac:dyDescent="0.35">
      <c r="A17" s="58" t="str">
        <f>'datos programa inter'!K15</f>
        <v xml:space="preserve">\item Evitar cambios posturales importantes. \\ </v>
      </c>
    </row>
    <row r="19" spans="1:2" x14ac:dyDescent="0.35">
      <c r="A19" s="58" t="str">
        <f>IF(B19=0,"",B19)</f>
        <v xml:space="preserve">La tarea se realiza entre dos personas. No se tiene constancia de que el trabajador haya recibido formación sobre como realizar la tarea. </v>
      </c>
      <c r="B19" s="58" t="str">
        <f>REBA!B143</f>
        <v xml:space="preserve">La tarea se realiza entre dos personas. No se tiene constancia de que el trabajador haya recibido formación sobre como realizar la tarea. </v>
      </c>
    </row>
    <row r="20" spans="1:2" x14ac:dyDescent="0.35">
      <c r="A20" s="58" t="str">
        <f>IF(B20=0,"",B20)</f>
        <v xml:space="preserve">Proporcionar formación al trabajador sobre movilización de enfermos en la cama. </v>
      </c>
      <c r="B20" s="58" t="str">
        <f>REBA!B154</f>
        <v xml:space="preserve">Proporcionar formación al trabajador sobre movilización de enfermos en la cama. </v>
      </c>
    </row>
    <row r="22" spans="1:2" x14ac:dyDescent="0.35">
      <c r="A22" s="58" t="str">
        <f>REBA!C6</f>
        <v>Derecho</v>
      </c>
    </row>
    <row r="23" spans="1:2" x14ac:dyDescent="0.35">
      <c r="A23" s="58" t="str">
        <f>REBA!B131</f>
        <v xml:space="preserve">El trabajador manifiesta realiza la tarea 4 veces al día. </v>
      </c>
    </row>
  </sheetData>
  <sheetProtection algorithmName="SHA-512" hashValue="cxQcn+G0gJOTx8HbmTI58pVeavsjP2nOcl0VPNsTuljvUNcNzVGcEVESNjzWgCC/JWv7mdTsZo0BTR3MF/RtxA==" saltValue="ftsgHSFBm9CkSR93zORNFQ==" spinCount="100000" sheet="1" objects="1" scenarios="1"/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77D45-619B-471B-AFD2-291D5D1F09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REBA</vt:lpstr>
      <vt:lpstr>datos programa inter</vt:lpstr>
      <vt:lpstr>datos para 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</dc:creator>
  <cp:lastModifiedBy>Daniel Pérez</cp:lastModifiedBy>
  <dcterms:created xsi:type="dcterms:W3CDTF">2021-08-28T09:45:39Z</dcterms:created>
  <dcterms:modified xsi:type="dcterms:W3CDTF">2021-11-12T18:39:00Z</dcterms:modified>
</cp:coreProperties>
</file>