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Uniandes)/UNIANDES/Tesis Uniandes/Maestria/2020_20 Daniela Rojas/LMDI-Colombia/Data/"/>
    </mc:Choice>
  </mc:AlternateContent>
  <xr:revisionPtr revIDLastSave="0" documentId="13_ncr:1_{2C5B7BBE-E817-BA4D-818D-64DFC88DA15B}" xr6:coauthVersionLast="45" xr6:coauthVersionMax="45" xr10:uidLastSave="{00000000-0000-0000-0000-000000000000}"/>
  <bookViews>
    <workbookView xWindow="40820" yWindow="3880" windowWidth="30580" windowHeight="17720" activeTab="1" xr2:uid="{C2B97345-4A9D-A149-87E4-435CC9E9ABD1}"/>
  </bookViews>
  <sheets>
    <sheet name="baseDatos" sheetId="1" r:id="rId1"/>
    <sheet name="Sheet2" sheetId="7" r:id="rId2"/>
    <sheet name="datosCompletos" sheetId="4" r:id="rId3"/>
    <sheet name="resultados" sheetId="2" r:id="rId4"/>
    <sheet name="TablaAnexos" sheetId="3" r:id="rId5"/>
    <sheet name="Figuras" sheetId="5" r:id="rId6"/>
    <sheet name="Sheet1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" i="7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4" i="7"/>
  <c r="N3" i="2" l="1"/>
  <c r="R5" i="2" l="1"/>
  <c r="AC5" i="5" l="1"/>
  <c r="AD5" i="5"/>
  <c r="AB5" i="5"/>
  <c r="Z5" i="5"/>
  <c r="AA5" i="5"/>
  <c r="Y5" i="5"/>
  <c r="V5" i="5"/>
  <c r="W5" i="5" s="1"/>
  <c r="X5" i="5" s="1"/>
  <c r="U5" i="5"/>
  <c r="T5" i="5"/>
  <c r="N5" i="5"/>
  <c r="O5" i="5"/>
  <c r="P5" i="5" s="1"/>
  <c r="Q5" i="5" s="1"/>
  <c r="R5" i="5" s="1"/>
  <c r="S5" i="5" s="1"/>
  <c r="M5" i="5"/>
  <c r="G5" i="5"/>
  <c r="H5" i="5"/>
  <c r="I5" i="5" s="1"/>
  <c r="J5" i="5" s="1"/>
  <c r="K5" i="5" s="1"/>
  <c r="L5" i="5" s="1"/>
  <c r="F5" i="5"/>
  <c r="AB13" i="1" l="1"/>
  <c r="AB14" i="4"/>
  <c r="W9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N10" i="2"/>
  <c r="J9" i="3" l="1"/>
  <c r="J5" i="3"/>
  <c r="H9" i="3"/>
  <c r="H5" i="3"/>
  <c r="G5" i="3"/>
  <c r="B17" i="1"/>
  <c r="Q11" i="2" l="1"/>
  <c r="S11" i="2" s="1"/>
  <c r="P11" i="2"/>
  <c r="O11" i="2"/>
  <c r="N11" i="2"/>
  <c r="Q10" i="2"/>
  <c r="S10" i="2" s="1"/>
  <c r="P10" i="2"/>
  <c r="O10" i="2"/>
  <c r="Q8" i="2"/>
  <c r="S8" i="2" s="1"/>
  <c r="P8" i="2"/>
  <c r="O8" i="2"/>
  <c r="N8" i="2"/>
  <c r="Q7" i="2"/>
  <c r="S7" i="2" s="1"/>
  <c r="P7" i="2"/>
  <c r="O7" i="2"/>
  <c r="N7" i="2"/>
  <c r="Q6" i="2"/>
  <c r="S6" i="2" s="1"/>
  <c r="P6" i="2"/>
  <c r="O6" i="2"/>
  <c r="N6" i="2"/>
  <c r="Q5" i="2"/>
  <c r="S5" i="2" s="1"/>
  <c r="P5" i="2"/>
  <c r="O5" i="2"/>
  <c r="N5" i="2"/>
  <c r="Q4" i="2"/>
  <c r="S4" i="2" s="1"/>
  <c r="P4" i="2"/>
  <c r="O4" i="2"/>
  <c r="N4" i="2"/>
  <c r="Q3" i="2"/>
  <c r="S3" i="2" s="1"/>
  <c r="P3" i="2"/>
  <c r="O3" i="2"/>
  <c r="R6" i="2" l="1"/>
  <c r="R7" i="2"/>
  <c r="T7" i="2" s="1"/>
  <c r="R8" i="2"/>
  <c r="T8" i="2" s="1"/>
  <c r="R10" i="2"/>
  <c r="T10" i="2" s="1"/>
  <c r="R3" i="2"/>
  <c r="T3" i="2" s="1"/>
  <c r="R4" i="2"/>
  <c r="T4" i="2" s="1"/>
  <c r="R11" i="2"/>
  <c r="T11" i="2" s="1"/>
  <c r="T5" i="2"/>
  <c r="T6" i="2"/>
  <c r="T9" i="2" l="1"/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C17" i="1" l="1"/>
  <c r="Y8" i="1" l="1"/>
  <c r="X8" i="1"/>
  <c r="W8" i="1"/>
  <c r="AA17" i="1" l="1"/>
  <c r="AB17" i="1"/>
</calcChain>
</file>

<file path=xl/sharedStrings.xml><?xml version="1.0" encoding="utf-8"?>
<sst xmlns="http://schemas.openxmlformats.org/spreadsheetml/2006/main" count="205" uniqueCount="105">
  <si>
    <t>COL=[</t>
  </si>
  <si>
    <t>;</t>
  </si>
  <si>
    <t>];</t>
  </si>
  <si>
    <t>Wf1(1,:)=-11630000*COL(1,:);%</t>
  </si>
  <si>
    <t>Coal, peat and oil shale</t>
  </si>
  <si>
    <t>power station (kWh)</t>
  </si>
  <si>
    <t>Wf3(1,:)=-11630000*(COL(2,:)+COL(3,:));%%</t>
  </si>
  <si>
    <t>Crude and Oil products</t>
  </si>
  <si>
    <t>Wf2(1,:)=-11630000*COL(4,:);%</t>
  </si>
  <si>
    <t>Wf(1,:)=Wf1(1,:)+Wf2(1,:)+Wf3(1,:); %Fossil Input PowerStation (kWh)</t>
  </si>
  <si>
    <t>Ef1(1,:)=10^9*COL(5,:);%</t>
  </si>
  <si>
    <t>Electricity production from coal sources (kWh)</t>
  </si>
  <si>
    <t>Ef2(1,:)=10^9*COL(6,:);%</t>
  </si>
  <si>
    <t>Electricity production from natural gas sources (kWh)</t>
  </si>
  <si>
    <t>Ef3(1,:)=10^9*COL(7,:);%</t>
  </si>
  <si>
    <t>Electricity production from oil sources (kWh)</t>
  </si>
  <si>
    <t>Ef(1,:)=10^9*COL(8,:);%</t>
  </si>
  <si>
    <t>Electricity production from oil, gas and coal sources (kWh)</t>
  </si>
  <si>
    <t>Et(1,:)=10^9*COL(9,:);%</t>
  </si>
  <si>
    <t>Electricity production  (kWh)</t>
  </si>
  <si>
    <t>C1(1,:)=10^12*COL(10,:);%  Coal  CO2 emissions from electricity and heat production, total (Mt)</t>
  </si>
  <si>
    <t>C2(1,:)=10^12*COL(11,:);%  NAt Gas     CO2 emissions from electricity and heat production, total (Mt)</t>
  </si>
  <si>
    <t>C3(1,:)=10^12*COL(12,:);%  Oil     CO2 emissions from electricity and heat production, total (Mt)</t>
  </si>
  <si>
    <t>C(1,:)=10^12*COL(13,:);%   Total    CO2 emissions from electricity and heat production, total (Mt)</t>
  </si>
  <si>
    <t>Cf(1,:)=10^9*COL(14,:);</t>
  </si>
  <si>
    <t>%</t>
  </si>
  <si>
    <t>Ct(1,:)=10^9*COL(15,:);%</t>
  </si>
  <si>
    <t>CAPACITY FACTOR</t>
  </si>
  <si>
    <t>CAPACITY FOSSIL FUELS</t>
  </si>
  <si>
    <t>ktoe</t>
  </si>
  <si>
    <t>gas</t>
  </si>
  <si>
    <t>oil</t>
  </si>
  <si>
    <t>coal</t>
  </si>
  <si>
    <t>Colombia</t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</si>
  <si>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e 1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</si>
  <si>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e 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</si>
  <si>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e 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</si>
  <si>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u 1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</si>
  <si>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u 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</si>
  <si>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u 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</si>
  <si>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m 1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</si>
  <si>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m 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</si>
  <si>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m 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</si>
  <si>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p 1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</si>
  <si>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p 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</si>
  <si>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p 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</si>
  <si>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e 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</si>
  <si>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u 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</si>
  <si>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m 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</si>
  <si>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p 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</si>
  <si>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Vint 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</si>
  <si>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Vstr</t>
    </r>
  </si>
  <si>
    <r>
      <rPr>
        <b/>
        <sz val="12"/>
        <color theme="1"/>
        <rFont val="Symbol"/>
        <charset val="2"/>
      </rPr>
      <t>D</t>
    </r>
    <r>
      <rPr>
        <b/>
        <sz val="12"/>
        <color theme="1"/>
        <rFont val="Calibri"/>
        <family val="2"/>
        <scheme val="minor"/>
      </rPr>
      <t xml:space="preserve"> Vtot</t>
    </r>
  </si>
  <si>
    <t xml:space="preserve"> 1990-1992  </t>
  </si>
  <si>
    <t xml:space="preserve"> 1992-1999  </t>
  </si>
  <si>
    <t xml:space="preserve"> 1999-2007  </t>
  </si>
  <si>
    <t xml:space="preserve"> 2007-2011  </t>
  </si>
  <si>
    <t xml:space="preserve"> 2011-2014  </t>
  </si>
  <si>
    <t xml:space="preserve"> 2014-2017</t>
  </si>
  <si>
    <t>We may verify that</t>
  </si>
  <si>
    <t>1990-2017</t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</si>
  <si>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e Coal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</si>
  <si>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e Gas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</si>
  <si>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e Oil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</si>
  <si>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u Coal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</si>
  <si>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u Gas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</si>
  <si>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u Oil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</si>
  <si>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m Coal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</si>
  <si>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m Gas</t>
    </r>
  </si>
  <si>
    <t>Crude,NGL and feedstocks</t>
  </si>
  <si>
    <t>Oil products</t>
  </si>
  <si>
    <t>Natural gas</t>
  </si>
  <si>
    <t>Coal sources</t>
  </si>
  <si>
    <t>Natural gas sources</t>
  </si>
  <si>
    <t xml:space="preserve">Oil sources </t>
  </si>
  <si>
    <t xml:space="preserve">Oil, gas and coal sources </t>
  </si>
  <si>
    <t xml:space="preserve">Total Electricity production  </t>
  </si>
  <si>
    <t>Oil</t>
  </si>
  <si>
    <t xml:space="preserve">Total </t>
  </si>
  <si>
    <t xml:space="preserve"> Coal</t>
  </si>
  <si>
    <t>Natural Gas</t>
  </si>
  <si>
    <t>Gwh</t>
  </si>
  <si>
    <t>MtCO2</t>
  </si>
  <si>
    <t xml:space="preserve"> CO2 emissions from electricity
 and heat production</t>
  </si>
  <si>
    <t xml:space="preserve">Electricity 
production </t>
  </si>
  <si>
    <t>Electricity
 plants</t>
  </si>
  <si>
    <t>-</t>
  </si>
  <si>
    <t>Coal, peat and oil shale power station (kWh)</t>
  </si>
  <si>
    <t>Crude and Oil products power station (kWh)</t>
  </si>
  <si>
    <t>Natural gas power station (kWh)</t>
  </si>
  <si>
    <t>Sum: Coal, Crude and NatGas (kWh)</t>
  </si>
  <si>
    <t>%  Coal  CO2 emissions from electricity and heat production, total (Mt)</t>
  </si>
  <si>
    <t>%  NAt Gas     CO2 emissions from electricity and heat production, total (Mt)</t>
  </si>
  <si>
    <t>%  Oil     CO2 emissions from electricity and heat production, total (Mt)</t>
  </si>
  <si>
    <t>%   Total    CO2 emissions from electricity and heat production, total (Mt)</t>
  </si>
  <si>
    <t>Capacity GW Fossil Fuels</t>
  </si>
  <si>
    <t>Capacity GW Total</t>
  </si>
  <si>
    <t>¡</t>
  </si>
  <si>
    <t>AÑO</t>
  </si>
  <si>
    <t>ACI</t>
  </si>
  <si>
    <t>TWh</t>
  </si>
  <si>
    <t>Electricity Generation</t>
  </si>
  <si>
    <t>Carbon emissions from fossil fuel in power generation</t>
  </si>
  <si>
    <t>Agregate Carbon Intensity</t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</si>
  <si>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 xml:space="preserve"> m Oil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</si>
</sst>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6">
    <font>
      <sz val="12"/>
      <color theme="1"/>
      <name val="Calibri"/>
      <family val="2"/>
      <scheme val="minor"/>
    </font>
    <font>
      <b/>
      <sz val="16"/>
      <color rgb="FF616161"/>
      <name val="Arial"/>
      <family val="2"/>
    </font>
    <font>
      <b/>
      <sz val="9.6"/>
      <color rgb="FF61616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charset val="2"/>
    </font>
    <font>
      <b/>
      <sz val="12"/>
      <color theme="1"/>
      <name val="Symbol"/>
      <charset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charset val="2"/>
      <scheme val="minor"/>
    </font>
    <font>
      <sz val="8"/>
      <name val="Calibri"/>
      <family val="2"/>
      <scheme val="minor"/>
    </font>
    <font>
      <sz val="14"/>
      <color theme="1"/>
      <name val="Times Roman"/>
    </font>
    <font>
      <b/>
      <sz val="14"/>
      <color theme="1"/>
      <name val="Times Roman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0" fontId="3" fillId="0" borderId="0" xfId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3" borderId="1" xfId="0" applyFill="1" applyBorder="1"/>
    <xf numFmtId="2" fontId="7" fillId="0" borderId="1" xfId="0" applyNumberFormat="1" applyFont="1" applyBorder="1"/>
    <xf numFmtId="2" fontId="7" fillId="4" borderId="0" xfId="0" applyNumberFormat="1" applyFont="1" applyFill="1"/>
    <xf numFmtId="2" fontId="8" fillId="4" borderId="0" xfId="0" applyNumberFormat="1" applyFont="1" applyFill="1"/>
    <xf numFmtId="2" fontId="7" fillId="0" borderId="0" xfId="0" applyNumberFormat="1" applyFont="1"/>
    <xf numFmtId="0" fontId="0" fillId="3" borderId="2" xfId="0" applyFill="1" applyBorder="1"/>
    <xf numFmtId="2" fontId="7" fillId="0" borderId="2" xfId="0" applyNumberFormat="1" applyFont="1" applyBorder="1"/>
    <xf numFmtId="2" fontId="0" fillId="0" borderId="0" xfId="0" applyNumberFormat="1"/>
    <xf numFmtId="0" fontId="0" fillId="3" borderId="3" xfId="0" applyFill="1" applyBorder="1"/>
    <xf numFmtId="2" fontId="0" fillId="4" borderId="3" xfId="0" applyNumberFormat="1" applyFill="1" applyBorder="1"/>
    <xf numFmtId="2" fontId="4" fillId="4" borderId="3" xfId="0" applyNumberFormat="1" applyFont="1" applyFill="1" applyBorder="1"/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11" fillId="0" borderId="0" xfId="0" applyFont="1" applyFill="1" applyBorder="1"/>
    <xf numFmtId="0" fontId="12" fillId="0" borderId="0" xfId="0" applyFont="1" applyFill="1" applyBorder="1"/>
    <xf numFmtId="164" fontId="0" fillId="0" borderId="0" xfId="0" applyNumberFormat="1"/>
    <xf numFmtId="164" fontId="0" fillId="0" borderId="3" xfId="0" applyNumberFormat="1" applyBorder="1"/>
    <xf numFmtId="164" fontId="0" fillId="3" borderId="0" xfId="0" applyNumberFormat="1" applyFill="1"/>
    <xf numFmtId="0" fontId="4" fillId="0" borderId="0" xfId="0" applyNumberFormat="1" applyFont="1"/>
    <xf numFmtId="164" fontId="0" fillId="2" borderId="0" xfId="0" applyNumberFormat="1" applyFill="1"/>
    <xf numFmtId="0" fontId="0" fillId="0" borderId="0" xfId="0" applyFill="1" applyAlignment="1">
      <alignment horizontal="center"/>
    </xf>
    <xf numFmtId="164" fontId="11" fillId="0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7" fillId="0" borderId="0" xfId="0" applyNumberFormat="1" applyFont="1" applyFill="1" applyBorder="1"/>
    <xf numFmtId="2" fontId="8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/>
    <xf numFmtId="1" fontId="14" fillId="0" borderId="0" xfId="0" applyNumberFormat="1" applyFont="1"/>
    <xf numFmtId="165" fontId="0" fillId="0" borderId="0" xfId="0" applyNumberFormat="1"/>
    <xf numFmtId="0" fontId="0" fillId="0" borderId="0" xfId="0" applyNumberFormat="1"/>
    <xf numFmtId="0" fontId="13" fillId="0" borderId="0" xfId="0" applyNumberFormat="1" applyFont="1"/>
    <xf numFmtId="2" fontId="0" fillId="0" borderId="3" xfId="0" applyNumberFormat="1" applyBorder="1"/>
    <xf numFmtId="9" fontId="0" fillId="0" borderId="0" xfId="2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4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Sheet2!$E$3:$E$30</c:f>
              <c:numCache>
                <c:formatCode>General</c:formatCode>
                <c:ptCount val="28"/>
                <c:pt idx="0">
                  <c:v>36.356999999999999</c:v>
                </c:pt>
                <c:pt idx="1">
                  <c:v>36.99</c:v>
                </c:pt>
                <c:pt idx="2">
                  <c:v>32.944000000000003</c:v>
                </c:pt>
                <c:pt idx="3">
                  <c:v>38.558999999999997</c:v>
                </c:pt>
                <c:pt idx="4">
                  <c:v>41.408999999999999</c:v>
                </c:pt>
                <c:pt idx="5">
                  <c:v>42.716000000000001</c:v>
                </c:pt>
                <c:pt idx="6">
                  <c:v>43.362000000000002</c:v>
                </c:pt>
                <c:pt idx="7">
                  <c:v>44.604999999999997</c:v>
                </c:pt>
                <c:pt idx="8">
                  <c:v>44.896999999999998</c:v>
                </c:pt>
                <c:pt idx="9">
                  <c:v>42.822000000000003</c:v>
                </c:pt>
                <c:pt idx="10">
                  <c:v>43.125</c:v>
                </c:pt>
                <c:pt idx="11">
                  <c:v>43.442</c:v>
                </c:pt>
                <c:pt idx="12">
                  <c:v>45.042000000000002</c:v>
                </c:pt>
                <c:pt idx="13">
                  <c:v>46.540999999999997</c:v>
                </c:pt>
                <c:pt idx="14">
                  <c:v>49.719000000000001</c:v>
                </c:pt>
                <c:pt idx="15">
                  <c:v>50.337000000000003</c:v>
                </c:pt>
                <c:pt idx="16">
                  <c:v>53.783000000000001</c:v>
                </c:pt>
                <c:pt idx="17">
                  <c:v>55.246000000000002</c:v>
                </c:pt>
                <c:pt idx="18">
                  <c:v>55.953000000000003</c:v>
                </c:pt>
                <c:pt idx="19">
                  <c:v>57.189</c:v>
                </c:pt>
                <c:pt idx="20">
                  <c:v>56.792000000000002</c:v>
                </c:pt>
                <c:pt idx="21">
                  <c:v>61.005000000000003</c:v>
                </c:pt>
                <c:pt idx="22">
                  <c:v>62.337000000000003</c:v>
                </c:pt>
                <c:pt idx="23">
                  <c:v>64.686000000000007</c:v>
                </c:pt>
                <c:pt idx="24">
                  <c:v>69.92</c:v>
                </c:pt>
                <c:pt idx="25">
                  <c:v>69.016999999999996</c:v>
                </c:pt>
                <c:pt idx="26">
                  <c:v>76.828000000000003</c:v>
                </c:pt>
                <c:pt idx="27">
                  <c:v>78.972999999999999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CE41-8E6F-40C80584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002896"/>
        <c:axId val="2076918128"/>
      </c:lineChart>
      <c:catAx>
        <c:axId val="20770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18128"/>
        <c:crosses val="autoZero"/>
        <c:auto val="1"/>
        <c:lblAlgn val="ctr"/>
        <c:lblOffset val="100"/>
        <c:noMultiLvlLbl val="0"/>
      </c:catAx>
      <c:valAx>
        <c:axId val="20769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3738466740736"/>
          <c:y val="5.2584757094042492E-2"/>
          <c:w val="0.7933411429399545"/>
          <c:h val="0.715667211409894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243176658132458E-3"/>
                  <c:y val="0.40578309315109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CMU Serif Upright Italic Uprigh" panose="02000603000000000000" pitchFamily="2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Sheet2!$E$3:$E$30</c:f>
              <c:numCache>
                <c:formatCode>General</c:formatCode>
                <c:ptCount val="28"/>
                <c:pt idx="0">
                  <c:v>36.356999999999999</c:v>
                </c:pt>
                <c:pt idx="1">
                  <c:v>36.99</c:v>
                </c:pt>
                <c:pt idx="2">
                  <c:v>32.944000000000003</c:v>
                </c:pt>
                <c:pt idx="3">
                  <c:v>38.558999999999997</c:v>
                </c:pt>
                <c:pt idx="4">
                  <c:v>41.408999999999999</c:v>
                </c:pt>
                <c:pt idx="5">
                  <c:v>42.716000000000001</c:v>
                </c:pt>
                <c:pt idx="6">
                  <c:v>43.362000000000002</c:v>
                </c:pt>
                <c:pt idx="7">
                  <c:v>44.604999999999997</c:v>
                </c:pt>
                <c:pt idx="8">
                  <c:v>44.896999999999998</c:v>
                </c:pt>
                <c:pt idx="9">
                  <c:v>42.822000000000003</c:v>
                </c:pt>
                <c:pt idx="10">
                  <c:v>43.125</c:v>
                </c:pt>
                <c:pt idx="11">
                  <c:v>43.442</c:v>
                </c:pt>
                <c:pt idx="12">
                  <c:v>45.042000000000002</c:v>
                </c:pt>
                <c:pt idx="13">
                  <c:v>46.540999999999997</c:v>
                </c:pt>
                <c:pt idx="14">
                  <c:v>49.719000000000001</c:v>
                </c:pt>
                <c:pt idx="15">
                  <c:v>50.337000000000003</c:v>
                </c:pt>
                <c:pt idx="16">
                  <c:v>53.783000000000001</c:v>
                </c:pt>
                <c:pt idx="17">
                  <c:v>55.246000000000002</c:v>
                </c:pt>
                <c:pt idx="18">
                  <c:v>55.953000000000003</c:v>
                </c:pt>
                <c:pt idx="19">
                  <c:v>57.189</c:v>
                </c:pt>
                <c:pt idx="20">
                  <c:v>56.792000000000002</c:v>
                </c:pt>
                <c:pt idx="21">
                  <c:v>61.005000000000003</c:v>
                </c:pt>
                <c:pt idx="22">
                  <c:v>62.337000000000003</c:v>
                </c:pt>
                <c:pt idx="23">
                  <c:v>64.686000000000007</c:v>
                </c:pt>
                <c:pt idx="24">
                  <c:v>69.92</c:v>
                </c:pt>
                <c:pt idx="25">
                  <c:v>69.016999999999996</c:v>
                </c:pt>
                <c:pt idx="26">
                  <c:v>76.828000000000003</c:v>
                </c:pt>
                <c:pt idx="27">
                  <c:v>78.972999999999999</c:v>
                </c:pt>
              </c:numCache>
            </c:numRef>
          </c:xVal>
          <c:yVal>
            <c:numRef>
              <c:f>Sheet2!$F$3:$F$30</c:f>
              <c:numCache>
                <c:formatCode>General</c:formatCode>
                <c:ptCount val="28"/>
                <c:pt idx="0">
                  <c:v>8.3908417008139313</c:v>
                </c:pt>
                <c:pt idx="1">
                  <c:v>8.392537265233468</c:v>
                </c:pt>
                <c:pt idx="2">
                  <c:v>8.5635130418687613</c:v>
                </c:pt>
                <c:pt idx="3">
                  <c:v>8.852717054598628</c:v>
                </c:pt>
                <c:pt idx="4">
                  <c:v>9.1925599385245764</c:v>
                </c:pt>
                <c:pt idx="5">
                  <c:v>9.4948978009496479</c:v>
                </c:pt>
                <c:pt idx="6">
                  <c:v>9.518924909257418</c:v>
                </c:pt>
                <c:pt idx="7">
                  <c:v>9.6764850869069523</c:v>
                </c:pt>
                <c:pt idx="8">
                  <c:v>9.5691464837490674</c:v>
                </c:pt>
                <c:pt idx="9">
                  <c:v>9.0175627503130098</c:v>
                </c:pt>
                <c:pt idx="10">
                  <c:v>9.1336519628683952</c:v>
                </c:pt>
                <c:pt idx="11">
                  <c:v>9.1424896592650118</c:v>
                </c:pt>
                <c:pt idx="12">
                  <c:v>9.2294087628224606</c:v>
                </c:pt>
                <c:pt idx="13">
                  <c:v>9.4503552293185891</c:v>
                </c:pt>
                <c:pt idx="14">
                  <c:v>9.8142688376163498</c:v>
                </c:pt>
                <c:pt idx="15">
                  <c:v>10.150245270555141</c:v>
                </c:pt>
                <c:pt idx="16">
                  <c:v>10.69332323312722</c:v>
                </c:pt>
                <c:pt idx="17">
                  <c:v>11.273822629559715</c:v>
                </c:pt>
                <c:pt idx="18">
                  <c:v>11.507843118858212</c:v>
                </c:pt>
                <c:pt idx="19">
                  <c:v>11.510227547027146</c:v>
                </c:pt>
                <c:pt idx="20">
                  <c:v>11.901866589661335</c:v>
                </c:pt>
                <c:pt idx="21">
                  <c:v>12.606032210525379</c:v>
                </c:pt>
                <c:pt idx="22">
                  <c:v>12.981634974942878</c:v>
                </c:pt>
                <c:pt idx="23">
                  <c:v>13.524707777530537</c:v>
                </c:pt>
                <c:pt idx="24">
                  <c:v>13.99117954835449</c:v>
                </c:pt>
                <c:pt idx="25">
                  <c:v>14.237583813735865</c:v>
                </c:pt>
                <c:pt idx="26">
                  <c:v>14.338433088202764</c:v>
                </c:pt>
                <c:pt idx="27">
                  <c:v>14.316485809911166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A-D049-B163-DB3E2569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59648"/>
        <c:axId val="2076846064"/>
      </c:scatterChart>
      <c:valAx>
        <c:axId val="2076859648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CMU Serif Upright Italic Uprigh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/>
                  <a:t>Electricity production  (TWh/year)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CMU Serif Upright Italic Uprigh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CMU Serif Upright Italic Uprigh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076846064"/>
        <c:crosses val="autoZero"/>
        <c:crossBetween val="midCat"/>
      </c:valAx>
      <c:valAx>
        <c:axId val="207684606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CMU Serif Upright Italic Uprigh" panose="02000603000000000000" pitchFamily="2" charset="0"/>
                    <a:cs typeface="Arial" panose="020B0604020202020204" pitchFamily="34" charset="0"/>
                  </a:defRPr>
                </a:pPr>
                <a:r>
                  <a:rPr lang="en-US"/>
                  <a:t>PIB per capita PPA (miles $US de 2011)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CMU Serif Upright Italic Uprigh" panose="02000603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CMU Serif Upright Italic Uprigh" panose="02000603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0768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ea typeface="CMU Serif Upright Italic Uprigh" panose="02000603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21818493325714E-2"/>
          <c:y val="5.9957116332438977E-2"/>
          <c:w val="0.7976087690949224"/>
          <c:h val="0.74456325209643826"/>
        </c:manualLayout>
      </c:layout>
      <c:lineChart>
        <c:grouping val="standard"/>
        <c:varyColors val="0"/>
        <c:ser>
          <c:idx val="1"/>
          <c:order val="0"/>
          <c:tx>
            <c:strRef>
              <c:f>Figuras!$A$2</c:f>
              <c:strCache>
                <c:ptCount val="1"/>
                <c:pt idx="0">
                  <c:v>Electricity Generation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[1]Figuras_Data!$C$1:$AD$1</c:f>
              <c:numCache>
                <c:formatCode>General</c:formatCode>
                <c:ptCount val="28"/>
                <c:pt idx="0">
                  <c:v>1990</c:v>
                </c:pt>
                <c:pt idx="2">
                  <c:v>1992</c:v>
                </c:pt>
                <c:pt idx="9">
                  <c:v>1999</c:v>
                </c:pt>
                <c:pt idx="17">
                  <c:v>2007</c:v>
                </c:pt>
                <c:pt idx="21">
                  <c:v>2011</c:v>
                </c:pt>
                <c:pt idx="24">
                  <c:v>2014</c:v>
                </c:pt>
                <c:pt idx="27">
                  <c:v>2017</c:v>
                </c:pt>
              </c:numCache>
            </c:numRef>
          </c:cat>
          <c:val>
            <c:numRef>
              <c:f>Figuras!$C$2:$AD$2</c:f>
              <c:numCache>
                <c:formatCode>0</c:formatCode>
                <c:ptCount val="28"/>
                <c:pt idx="0">
                  <c:v>36.356999999999999</c:v>
                </c:pt>
                <c:pt idx="1">
                  <c:v>36.99</c:v>
                </c:pt>
                <c:pt idx="2">
                  <c:v>32.944000000000003</c:v>
                </c:pt>
                <c:pt idx="3">
                  <c:v>38.558999999999997</c:v>
                </c:pt>
                <c:pt idx="4">
                  <c:v>41.408999999999999</c:v>
                </c:pt>
                <c:pt idx="5">
                  <c:v>42.716000000000001</c:v>
                </c:pt>
                <c:pt idx="6">
                  <c:v>43.362000000000002</c:v>
                </c:pt>
                <c:pt idx="7">
                  <c:v>44.604999999999997</c:v>
                </c:pt>
                <c:pt idx="8">
                  <c:v>44.896999999999998</c:v>
                </c:pt>
                <c:pt idx="9">
                  <c:v>42.822000000000003</c:v>
                </c:pt>
                <c:pt idx="10">
                  <c:v>43.125</c:v>
                </c:pt>
                <c:pt idx="11">
                  <c:v>43.442</c:v>
                </c:pt>
                <c:pt idx="12">
                  <c:v>45.042000000000002</c:v>
                </c:pt>
                <c:pt idx="13">
                  <c:v>46.540999999999997</c:v>
                </c:pt>
                <c:pt idx="14">
                  <c:v>49.719000000000001</c:v>
                </c:pt>
                <c:pt idx="15">
                  <c:v>50.337000000000003</c:v>
                </c:pt>
                <c:pt idx="16">
                  <c:v>53.783000000000001</c:v>
                </c:pt>
                <c:pt idx="17">
                  <c:v>55.246000000000002</c:v>
                </c:pt>
                <c:pt idx="18">
                  <c:v>55.953000000000003</c:v>
                </c:pt>
                <c:pt idx="19">
                  <c:v>57.189</c:v>
                </c:pt>
                <c:pt idx="20">
                  <c:v>56.792000000000002</c:v>
                </c:pt>
                <c:pt idx="21">
                  <c:v>61.005000000000003</c:v>
                </c:pt>
                <c:pt idx="22">
                  <c:v>62.337000000000003</c:v>
                </c:pt>
                <c:pt idx="23">
                  <c:v>64.686000000000007</c:v>
                </c:pt>
                <c:pt idx="24">
                  <c:v>69.92</c:v>
                </c:pt>
                <c:pt idx="25">
                  <c:v>69.016999999999996</c:v>
                </c:pt>
                <c:pt idx="26">
                  <c:v>76.828000000000003</c:v>
                </c:pt>
                <c:pt idx="27">
                  <c:v>78.972999999999999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9-F544-9825-EE9126F3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65392"/>
        <c:axId val="1305136160"/>
      </c:lineChart>
      <c:lineChart>
        <c:grouping val="standard"/>
        <c:varyColors val="0"/>
        <c:ser>
          <c:idx val="0"/>
          <c:order val="1"/>
          <c:tx>
            <c:strRef>
              <c:f>Figuras!$A$3</c:f>
              <c:strCache>
                <c:ptCount val="1"/>
                <c:pt idx="0">
                  <c:v>Carbon emissions from fossil fuel in power generation</c:v>
                </c:pt>
              </c:strCache>
            </c:strRef>
          </c:tx>
          <c:spPr>
            <a:ln w="571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Figuras!$C$1:$AD$1</c:f>
              <c:numCache>
                <c:formatCode>General</c:formatCode>
                <c:ptCount val="28"/>
                <c:pt idx="0">
                  <c:v>1990</c:v>
                </c:pt>
                <c:pt idx="2">
                  <c:v>1992</c:v>
                </c:pt>
                <c:pt idx="9">
                  <c:v>1999</c:v>
                </c:pt>
                <c:pt idx="17">
                  <c:v>2007</c:v>
                </c:pt>
                <c:pt idx="21">
                  <c:v>2011</c:v>
                </c:pt>
                <c:pt idx="24">
                  <c:v>2014</c:v>
                </c:pt>
                <c:pt idx="27">
                  <c:v>2017</c:v>
                </c:pt>
              </c:numCache>
            </c:numRef>
          </c:cat>
          <c:val>
            <c:numRef>
              <c:f>Figuras!$C$3:$AD$3</c:f>
              <c:numCache>
                <c:formatCode>0</c:formatCode>
                <c:ptCount val="28"/>
                <c:pt idx="0">
                  <c:v>7.5803047560000003</c:v>
                </c:pt>
                <c:pt idx="1">
                  <c:v>8.0566187320000004</c:v>
                </c:pt>
                <c:pt idx="2">
                  <c:v>8.8193508739999995</c:v>
                </c:pt>
                <c:pt idx="3">
                  <c:v>8.7857999020000008</c:v>
                </c:pt>
                <c:pt idx="4">
                  <c:v>7.6720508860000001</c:v>
                </c:pt>
                <c:pt idx="5">
                  <c:v>8.7471991879999997</c:v>
                </c:pt>
                <c:pt idx="6">
                  <c:v>6.0900087300000001</c:v>
                </c:pt>
                <c:pt idx="7">
                  <c:v>8.9588914279999994</c:v>
                </c:pt>
                <c:pt idx="8">
                  <c:v>9.0912681810000002</c:v>
                </c:pt>
                <c:pt idx="9">
                  <c:v>5.252582876</c:v>
                </c:pt>
                <c:pt idx="10">
                  <c:v>6.9210790119999999</c:v>
                </c:pt>
                <c:pt idx="11">
                  <c:v>7.1620656389999997</c:v>
                </c:pt>
                <c:pt idx="12">
                  <c:v>6.9387616269999999</c:v>
                </c:pt>
                <c:pt idx="13">
                  <c:v>7.0639778020000001</c:v>
                </c:pt>
                <c:pt idx="14">
                  <c:v>5.820881419</c:v>
                </c:pt>
                <c:pt idx="15">
                  <c:v>6.6111598300000001</c:v>
                </c:pt>
                <c:pt idx="16">
                  <c:v>6.8185923900000001</c:v>
                </c:pt>
                <c:pt idx="17">
                  <c:v>7.0209109539999996</c:v>
                </c:pt>
                <c:pt idx="18">
                  <c:v>5.9907120789999997</c:v>
                </c:pt>
                <c:pt idx="19">
                  <c:v>10.07113412</c:v>
                </c:pt>
                <c:pt idx="20">
                  <c:v>10.0639185</c:v>
                </c:pt>
                <c:pt idx="21">
                  <c:v>6.5885400000000001</c:v>
                </c:pt>
                <c:pt idx="22">
                  <c:v>7.7</c:v>
                </c:pt>
                <c:pt idx="23">
                  <c:v>11.8</c:v>
                </c:pt>
                <c:pt idx="24">
                  <c:v>13</c:v>
                </c:pt>
                <c:pt idx="25">
                  <c:v>16.9465</c:v>
                </c:pt>
                <c:pt idx="26">
                  <c:v>17</c:v>
                </c:pt>
                <c:pt idx="27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9-F544-9825-EE9126F31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416511"/>
        <c:axId val="1938536511"/>
      </c:lineChart>
      <c:catAx>
        <c:axId val="13029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05136160"/>
        <c:crosses val="autoZero"/>
        <c:auto val="1"/>
        <c:lblAlgn val="ctr"/>
        <c:lblOffset val="100"/>
        <c:noMultiLvlLbl val="0"/>
      </c:catAx>
      <c:valAx>
        <c:axId val="1305136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65392"/>
        <c:crosses val="autoZero"/>
        <c:crossBetween val="between"/>
      </c:valAx>
      <c:valAx>
        <c:axId val="1938536511"/>
        <c:scaling>
          <c:orientation val="minMax"/>
          <c:max val="2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MtCO2</a:t>
                </a:r>
              </a:p>
            </c:rich>
          </c:tx>
          <c:layout>
            <c:manualLayout>
              <c:xMode val="edge"/>
              <c:yMode val="edge"/>
              <c:x val="0.93519716530310271"/>
              <c:y val="0.34226910209185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FF0000"/>
            </a:solidFill>
          </a:ln>
        </c:spPr>
        <c:crossAx val="1940416511"/>
        <c:crosses val="max"/>
        <c:crossBetween val="between"/>
      </c:valAx>
      <c:catAx>
        <c:axId val="1940416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536511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663814609650814E-2"/>
          <c:y val="0.93670743067165874"/>
          <c:w val="0.96129343539364409"/>
          <c:h val="5.466215053387125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8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21818493325714E-2"/>
          <c:y val="5.9957116332438977E-2"/>
          <c:w val="0.86736377065203529"/>
          <c:h val="0.7652101687635231"/>
        </c:manualLayout>
      </c:layout>
      <c:lineChart>
        <c:grouping val="standard"/>
        <c:varyColors val="0"/>
        <c:ser>
          <c:idx val="1"/>
          <c:order val="0"/>
          <c:tx>
            <c:strRef>
              <c:f>Figuras!$A$4</c:f>
              <c:strCache>
                <c:ptCount val="1"/>
                <c:pt idx="0">
                  <c:v>Agregate Carbon Intensity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[1]Figuras_Data!$C$1:$AD$1</c:f>
              <c:numCache>
                <c:formatCode>General</c:formatCode>
                <c:ptCount val="28"/>
                <c:pt idx="0">
                  <c:v>1990</c:v>
                </c:pt>
                <c:pt idx="2">
                  <c:v>1992</c:v>
                </c:pt>
                <c:pt idx="9">
                  <c:v>1999</c:v>
                </c:pt>
                <c:pt idx="17">
                  <c:v>2007</c:v>
                </c:pt>
                <c:pt idx="21">
                  <c:v>2011</c:v>
                </c:pt>
                <c:pt idx="24">
                  <c:v>2014</c:v>
                </c:pt>
                <c:pt idx="27">
                  <c:v>2017</c:v>
                </c:pt>
              </c:numCache>
            </c:numRef>
          </c:cat>
          <c:val>
            <c:numRef>
              <c:f>Figuras!$C$4:$AD$4</c:f>
              <c:numCache>
                <c:formatCode>0</c:formatCode>
                <c:ptCount val="28"/>
                <c:pt idx="0">
                  <c:v>208.496431</c:v>
                </c:pt>
                <c:pt idx="1">
                  <c:v>217.805319</c:v>
                </c:pt>
                <c:pt idx="2">
                  <c:v>267.70734800000002</c:v>
                </c:pt>
                <c:pt idx="3">
                  <c:v>227.85341700000001</c:v>
                </c:pt>
                <c:pt idx="4">
                  <c:v>185.27496199999999</c:v>
                </c:pt>
                <c:pt idx="5">
                  <c:v>204.77570900000001</c:v>
                </c:pt>
                <c:pt idx="6">
                  <c:v>140.445753</c:v>
                </c:pt>
                <c:pt idx="7">
                  <c:v>200.84948800000001</c:v>
                </c:pt>
                <c:pt idx="8">
                  <c:v>202.49166299999999</c:v>
                </c:pt>
                <c:pt idx="9">
                  <c:v>122.660849</c:v>
                </c:pt>
                <c:pt idx="10">
                  <c:v>160.488789</c:v>
                </c:pt>
                <c:pt idx="11">
                  <c:v>164.86500699999999</c:v>
                </c:pt>
                <c:pt idx="12">
                  <c:v>154.05092200000001</c:v>
                </c:pt>
                <c:pt idx="13">
                  <c:v>151.779674</c:v>
                </c:pt>
                <c:pt idx="14">
                  <c:v>117.075593</c:v>
                </c:pt>
                <c:pt idx="15">
                  <c:v>131.33797899999999</c:v>
                </c:pt>
                <c:pt idx="16">
                  <c:v>126.779696</c:v>
                </c:pt>
                <c:pt idx="17">
                  <c:v>127.084512</c:v>
                </c:pt>
                <c:pt idx="18">
                  <c:v>107.066861</c:v>
                </c:pt>
                <c:pt idx="19">
                  <c:v>176.102644</c:v>
                </c:pt>
                <c:pt idx="20">
                  <c:v>177.20662200000001</c:v>
                </c:pt>
                <c:pt idx="21">
                  <c:v>108</c:v>
                </c:pt>
                <c:pt idx="22">
                  <c:v>123.52214600000001</c:v>
                </c:pt>
                <c:pt idx="23">
                  <c:v>182.41968900000001</c:v>
                </c:pt>
                <c:pt idx="24">
                  <c:v>185.926773</c:v>
                </c:pt>
                <c:pt idx="25">
                  <c:v>245.540954</c:v>
                </c:pt>
                <c:pt idx="26">
                  <c:v>221.273494</c:v>
                </c:pt>
                <c:pt idx="27">
                  <c:v>134.22308899999999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C-544B-8FE3-7FB8FAD8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65392"/>
        <c:axId val="1305136160"/>
      </c:lineChart>
      <c:lineChart>
        <c:grouping val="standard"/>
        <c:varyColors val="0"/>
        <c:ser>
          <c:idx val="0"/>
          <c:order val="1"/>
          <c:tx>
            <c:strRef>
              <c:f>Figuras!$A$5</c:f>
              <c:strCache>
                <c:ptCount val="1"/>
                <c:pt idx="0">
                  <c:v>Agregate Carbon Intensity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rgbClr val="C0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976-1C48-BAD2-0FDEA465E3F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rgbClr val="C0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76-1C48-BAD2-0FDEA465E3F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rgbClr val="92D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76-1C48-BAD2-0FDEA465E3F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rgbClr val="92D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76-1C48-BAD2-0FDEA465E3F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rgbClr val="92D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976-1C48-BAD2-0FDEA465E3F4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1750" cap="rnd">
                <a:solidFill>
                  <a:srgbClr val="92D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976-1C48-BAD2-0FDEA465E3F4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1750" cap="rnd">
                <a:solidFill>
                  <a:srgbClr val="92D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76-1C48-BAD2-0FDEA465E3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1750" cap="rnd">
                <a:solidFill>
                  <a:srgbClr val="92D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976-1C48-BAD2-0FDEA465E3F4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1750" cap="rnd">
                <a:solidFill>
                  <a:srgbClr val="92D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76-1C48-BAD2-0FDEA465E3F4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1750" cap="rnd">
                <a:solidFill>
                  <a:srgbClr val="A445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976-1C48-BAD2-0FDEA465E3F4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rgbClr val="A445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76-1C48-BAD2-0FDEA465E3F4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1750" cap="rnd">
                <a:solidFill>
                  <a:srgbClr val="A445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976-1C48-BAD2-0FDEA465E3F4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31750" cap="rnd">
                <a:solidFill>
                  <a:srgbClr val="A445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76-1C48-BAD2-0FDEA465E3F4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31750" cap="rnd">
                <a:solidFill>
                  <a:srgbClr val="A445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976-1C48-BAD2-0FDEA465E3F4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31750" cap="rnd">
                <a:solidFill>
                  <a:srgbClr val="A445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F976-1C48-BAD2-0FDEA465E3F4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31750" cap="rnd">
                <a:solidFill>
                  <a:srgbClr val="A445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F976-1C48-BAD2-0FDEA465E3F4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31750" cap="rnd">
                <a:solidFill>
                  <a:srgbClr val="A445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976-1C48-BAD2-0FDEA465E3F4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317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F976-1C48-BAD2-0FDEA465E3F4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317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F976-1C48-BAD2-0FDEA465E3F4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317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F976-1C48-BAD2-0FDEA465E3F4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31750" cap="rnd">
                <a:solidFill>
                  <a:srgbClr val="00B05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76-1C48-BAD2-0FDEA465E3F4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31750" cap="rnd">
                <a:solidFill>
                  <a:srgbClr val="FFC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F976-1C48-BAD2-0FDEA465E3F4}"/>
              </c:ext>
            </c:extLst>
          </c:dPt>
          <c:dPt>
            <c:idx val="23"/>
            <c:marker>
              <c:symbol val="none"/>
            </c:marker>
            <c:bubble3D val="0"/>
            <c:spPr>
              <a:ln w="31750" cap="rnd">
                <a:solidFill>
                  <a:srgbClr val="FFC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F976-1C48-BAD2-0FDEA465E3F4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31750" cap="rnd">
                <a:solidFill>
                  <a:srgbClr val="FFC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976-1C48-BAD2-0FDEA465E3F4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31750" cap="rnd">
                <a:solidFill>
                  <a:srgbClr val="00B0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F976-1C48-BAD2-0FDEA465E3F4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31750" cap="rnd">
                <a:solidFill>
                  <a:srgbClr val="00B0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F976-1C48-BAD2-0FDEA465E3F4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31750" cap="rnd">
                <a:solidFill>
                  <a:srgbClr val="00B0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76-1C48-BAD2-0FDEA465E3F4}"/>
              </c:ext>
            </c:extLst>
          </c:dPt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76-1C48-BAD2-0FDEA465E3F4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76-1C48-BAD2-0FDEA465E3F4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76-1C48-BAD2-0FDEA465E3F4}"/>
                </c:ext>
              </c:extLst>
            </c:dLbl>
            <c:dLbl>
              <c:idx val="1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76-1C48-BAD2-0FDEA465E3F4}"/>
                </c:ext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76-1C48-BAD2-0FDEA465E3F4}"/>
                </c:ext>
              </c:extLst>
            </c:dLbl>
            <c:dLbl>
              <c:idx val="2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76-1C48-BAD2-0FDEA465E3F4}"/>
                </c:ext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76-1C48-BAD2-0FDEA465E3F4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Figuras!$C$1:$AD$1</c:f>
              <c:numCache>
                <c:formatCode>General</c:formatCode>
                <c:ptCount val="28"/>
                <c:pt idx="0">
                  <c:v>1990</c:v>
                </c:pt>
                <c:pt idx="2">
                  <c:v>1992</c:v>
                </c:pt>
                <c:pt idx="9">
                  <c:v>1999</c:v>
                </c:pt>
                <c:pt idx="17">
                  <c:v>2007</c:v>
                </c:pt>
                <c:pt idx="21">
                  <c:v>2011</c:v>
                </c:pt>
                <c:pt idx="24">
                  <c:v>2014</c:v>
                </c:pt>
                <c:pt idx="27">
                  <c:v>2017</c:v>
                </c:pt>
              </c:numCache>
            </c:numRef>
          </c:cat>
          <c:val>
            <c:numRef>
              <c:f>Figuras!$C$5:$AD$5</c:f>
              <c:numCache>
                <c:formatCode>0</c:formatCode>
                <c:ptCount val="28"/>
                <c:pt idx="0">
                  <c:v>208</c:v>
                </c:pt>
                <c:pt idx="1">
                  <c:v>238</c:v>
                </c:pt>
                <c:pt idx="2">
                  <c:v>268</c:v>
                </c:pt>
                <c:pt idx="3">
                  <c:v>247.28571428570001</c:v>
                </c:pt>
                <c:pt idx="4">
                  <c:v>226.57142857140002</c:v>
                </c:pt>
                <c:pt idx="5">
                  <c:v>205.85714285710003</c:v>
                </c:pt>
                <c:pt idx="6">
                  <c:v>185.14285714280004</c:v>
                </c:pt>
                <c:pt idx="7">
                  <c:v>164.42857142850005</c:v>
                </c:pt>
                <c:pt idx="8">
                  <c:v>143.71428571420006</c:v>
                </c:pt>
                <c:pt idx="9">
                  <c:v>122.99999999990006</c:v>
                </c:pt>
                <c:pt idx="10">
                  <c:v>123.49999999990006</c:v>
                </c:pt>
                <c:pt idx="11">
                  <c:v>123.99999999990006</c:v>
                </c:pt>
                <c:pt idx="12">
                  <c:v>124.49999999990006</c:v>
                </c:pt>
                <c:pt idx="13">
                  <c:v>124.99999999990006</c:v>
                </c:pt>
                <c:pt idx="14">
                  <c:v>125.49999999990006</c:v>
                </c:pt>
                <c:pt idx="15">
                  <c:v>125.99999999990006</c:v>
                </c:pt>
                <c:pt idx="16">
                  <c:v>126.49999999990006</c:v>
                </c:pt>
                <c:pt idx="17">
                  <c:v>126.99999999990006</c:v>
                </c:pt>
                <c:pt idx="18">
                  <c:v>122.24999999990006</c:v>
                </c:pt>
                <c:pt idx="19">
                  <c:v>117.49999999990006</c:v>
                </c:pt>
                <c:pt idx="20">
                  <c:v>112.74999999990006</c:v>
                </c:pt>
                <c:pt idx="21">
                  <c:v>107.99999999990006</c:v>
                </c:pt>
                <c:pt idx="22">
                  <c:v>133.99999999990007</c:v>
                </c:pt>
                <c:pt idx="23">
                  <c:v>159.99999999990007</c:v>
                </c:pt>
                <c:pt idx="24">
                  <c:v>185.99999999990007</c:v>
                </c:pt>
                <c:pt idx="25">
                  <c:v>168.66666666660007</c:v>
                </c:pt>
                <c:pt idx="26">
                  <c:v>151.33333333330006</c:v>
                </c:pt>
                <c:pt idx="27">
                  <c:v>134.00000000000006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C-544B-8FE3-7FB8FAD8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416511"/>
        <c:axId val="1938536511"/>
      </c:lineChart>
      <c:catAx>
        <c:axId val="13029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05136160"/>
        <c:crosses val="autoZero"/>
        <c:auto val="1"/>
        <c:lblAlgn val="ctr"/>
        <c:lblOffset val="100"/>
        <c:noMultiLvlLbl val="0"/>
      </c:catAx>
      <c:valAx>
        <c:axId val="1305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gCO2 /  kwh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02965392"/>
        <c:crosses val="autoZero"/>
        <c:crossBetween val="between"/>
      </c:valAx>
      <c:valAx>
        <c:axId val="1938536511"/>
        <c:scaling>
          <c:orientation val="minMax"/>
          <c:max val="300"/>
        </c:scaling>
        <c:delete val="1"/>
        <c:axPos val="r"/>
        <c:numFmt formatCode="0" sourceLinked="1"/>
        <c:majorTickMark val="none"/>
        <c:minorTickMark val="none"/>
        <c:tickLblPos val="nextTo"/>
        <c:crossAx val="1940416511"/>
        <c:crosses val="max"/>
        <c:crossBetween val="between"/>
      </c:valAx>
      <c:catAx>
        <c:axId val="1940416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8536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50" baseline="0">
                <a:solidFill>
                  <a:schemeClr val="bg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gco2/kwh</a:t>
            </a:r>
          </a:p>
        </c:rich>
      </c:tx>
      <c:layout>
        <c:manualLayout>
          <c:xMode val="edge"/>
          <c:yMode val="edge"/>
          <c:x val="0.40501406605837786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50" baseline="0">
              <a:solidFill>
                <a:schemeClr val="bg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66952909749515"/>
          <c:y val="0.12753298050858397"/>
          <c:w val="0.83179228262541782"/>
          <c:h val="0.691285917129211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resultados!$R$2</c:f>
              <c:strCache>
                <c:ptCount val="1"/>
                <c:pt idx="0">
                  <c:v>D Vint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(resultados!$A$3:$A$8,resultados!$A$10)</c:f>
              <c:strCache>
                <c:ptCount val="7"/>
                <c:pt idx="0">
                  <c:v> 1990-1992  </c:v>
                </c:pt>
                <c:pt idx="1">
                  <c:v> 1992-1999  </c:v>
                </c:pt>
                <c:pt idx="2">
                  <c:v> 1999-2007  </c:v>
                </c:pt>
                <c:pt idx="3">
                  <c:v> 2007-2011  </c:v>
                </c:pt>
                <c:pt idx="4">
                  <c:v> 2011-2014  </c:v>
                </c:pt>
                <c:pt idx="5">
                  <c:v> 2014-2017</c:v>
                </c:pt>
                <c:pt idx="6">
                  <c:v>1990-2017</c:v>
                </c:pt>
              </c:strCache>
            </c:strRef>
          </c:cat>
          <c:val>
            <c:numRef>
              <c:f>(resultados!$R$3:$R$8,resultados!$R$10)</c:f>
              <c:numCache>
                <c:formatCode>0.00</c:formatCode>
                <c:ptCount val="7"/>
                <c:pt idx="0">
                  <c:v>-7.6957047871895075</c:v>
                </c:pt>
                <c:pt idx="1">
                  <c:v>-65.14045682725623</c:v>
                </c:pt>
                <c:pt idx="2">
                  <c:v>15.186689754054553</c:v>
                </c:pt>
                <c:pt idx="3">
                  <c:v>-6.1486196785036373</c:v>
                </c:pt>
                <c:pt idx="4">
                  <c:v>14.368169935470595</c:v>
                </c:pt>
                <c:pt idx="5">
                  <c:v>-15.223564143225524</c:v>
                </c:pt>
                <c:pt idx="6">
                  <c:v>-50.212822033926209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A-3344-BB0F-EEF35EA3A255}"/>
            </c:ext>
          </c:extLst>
        </c:ser>
        <c:ser>
          <c:idx val="1"/>
          <c:order val="1"/>
          <c:tx>
            <c:strRef>
              <c:f>resultados!$S$2</c:f>
              <c:strCache>
                <c:ptCount val="1"/>
                <c:pt idx="0">
                  <c:v>D Vstr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(resultados!$A$3:$A$8,resultados!$A$10)</c:f>
              <c:strCache>
                <c:ptCount val="7"/>
                <c:pt idx="0">
                  <c:v> 1990-1992  </c:v>
                </c:pt>
                <c:pt idx="1">
                  <c:v> 1992-1999  </c:v>
                </c:pt>
                <c:pt idx="2">
                  <c:v> 1999-2007  </c:v>
                </c:pt>
                <c:pt idx="3">
                  <c:v> 2007-2011  </c:v>
                </c:pt>
                <c:pt idx="4">
                  <c:v> 2011-2014  </c:v>
                </c:pt>
                <c:pt idx="5">
                  <c:v> 2014-2017</c:v>
                </c:pt>
                <c:pt idx="6">
                  <c:v>1990-2017</c:v>
                </c:pt>
              </c:strCache>
            </c:strRef>
          </c:cat>
          <c:val>
            <c:numRef>
              <c:f>(resultados!$S$3:$S$8,resultados!$S$10)</c:f>
              <c:numCache>
                <c:formatCode>0.00</c:formatCode>
                <c:ptCount val="7"/>
                <c:pt idx="0">
                  <c:v>66.90520800058141</c:v>
                </c:pt>
                <c:pt idx="1">
                  <c:v>-79.904098070233502</c:v>
                </c:pt>
                <c:pt idx="2">
                  <c:v>-10.763624848337734</c:v>
                </c:pt>
                <c:pt idx="3">
                  <c:v>-12.934710592029754</c:v>
                </c:pt>
                <c:pt idx="4">
                  <c:v>63.559050199915916</c:v>
                </c:pt>
                <c:pt idx="5">
                  <c:v>-36.480284358743454</c:v>
                </c:pt>
                <c:pt idx="6">
                  <c:v>-24.059123381570529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A-3344-BB0F-EEF35EA3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9543423"/>
        <c:axId val="1743721119"/>
      </c:barChart>
      <c:catAx>
        <c:axId val="17995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21119"/>
        <c:crosses val="autoZero"/>
        <c:auto val="1"/>
        <c:lblAlgn val="ctr"/>
        <c:lblOffset val="100"/>
        <c:noMultiLvlLbl val="0"/>
      </c:catAx>
      <c:valAx>
        <c:axId val="1743721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dk1"/>
          </a:solidFill>
          <a:latin typeface="Times" pitchFamily="2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69732937685466E-2"/>
          <c:y val="0.14311562118564966"/>
          <c:w val="0.89910979228486632"/>
          <c:h val="0.65974152167149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resultados!$T$2</c:f>
              <c:strCache>
                <c:ptCount val="1"/>
                <c:pt idx="0">
                  <c:v>D Vtot</c:v>
                </c:pt>
              </c:strCache>
            </c:strRef>
          </c:tx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38-674F-AB17-BEA2B87938A7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38-674F-AB17-BEA2B87938A7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38-674F-AB17-BEA2B87938A7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38-674F-AB17-BEA2B87938A7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38-674F-AB17-BEA2B87938A7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38-674F-AB17-BEA2B87938A7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38-674F-AB17-BEA2B87938A7}"/>
                </c:ext>
              </c:extLst>
            </c:dLbl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(resultados!$T$3:$T$8,resultados!$T$10)</c:f>
              <c:numCache>
                <c:formatCode>0.00</c:formatCode>
                <c:ptCount val="7"/>
                <c:pt idx="0">
                  <c:v>59.209503213391905</c:v>
                </c:pt>
                <c:pt idx="1">
                  <c:v>-145.04455489748972</c:v>
                </c:pt>
                <c:pt idx="2">
                  <c:v>4.423064905716819</c:v>
                </c:pt>
                <c:pt idx="3">
                  <c:v>-19.083330270533391</c:v>
                </c:pt>
                <c:pt idx="4">
                  <c:v>77.927220135386506</c:v>
                </c:pt>
                <c:pt idx="5">
                  <c:v>-51.703848501968977</c:v>
                </c:pt>
                <c:pt idx="6">
                  <c:v>-74.271945415496731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38-674F-AB17-BEA2B879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488639"/>
        <c:axId val="1827628831"/>
      </c:scatterChart>
      <c:valAx>
        <c:axId val="182748863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crossAx val="1827628831"/>
        <c:crosses val="autoZero"/>
        <c:crossBetween val="midCat"/>
      </c:valAx>
      <c:valAx>
        <c:axId val="182762883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2748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38673800789729"/>
          <c:y val="0.87799679295407207"/>
          <c:w val="9.0531499571094756E-2"/>
          <c:h val="6.0364741641337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3</xdr:row>
      <xdr:rowOff>25400</xdr:rowOff>
    </xdr:from>
    <xdr:to>
      <xdr:col>22</xdr:col>
      <xdr:colOff>114300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1A70E-5FF0-7745-8241-0BCD2A7DD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20</xdr:row>
      <xdr:rowOff>114300</xdr:rowOff>
    </xdr:from>
    <xdr:to>
      <xdr:col>18</xdr:col>
      <xdr:colOff>0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F3FDC-C75D-894F-8B58-51E4D1F4B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685800</xdr:colOff>
      <xdr:row>28</xdr:row>
      <xdr:rowOff>12700</xdr:rowOff>
    </xdr:from>
    <xdr:to>
      <xdr:col>38</xdr:col>
      <xdr:colOff>774700</xdr:colOff>
      <xdr:row>32</xdr:row>
      <xdr:rowOff>114300</xdr:rowOff>
    </xdr:to>
    <xdr:sp macro="" textlink="">
      <xdr:nvSpPr>
        <xdr:cNvPr id="5" name="Plaque 4">
          <a:extLst>
            <a:ext uri="{FF2B5EF4-FFF2-40B4-BE49-F238E27FC236}">
              <a16:creationId xmlns:a16="http://schemas.microsoft.com/office/drawing/2014/main" id="{A69CF97A-5ECD-1F41-B590-E9395ACA50C8}"/>
            </a:ext>
          </a:extLst>
        </xdr:cNvPr>
        <xdr:cNvSpPr/>
      </xdr:nvSpPr>
      <xdr:spPr>
        <a:xfrm>
          <a:off x="31229300" y="5905500"/>
          <a:ext cx="914400" cy="914400"/>
        </a:xfrm>
        <a:prstGeom prst="plaqu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247806</xdr:colOff>
      <xdr:row>5</xdr:row>
      <xdr:rowOff>185856</xdr:rowOff>
    </xdr:from>
    <xdr:to>
      <xdr:col>19</xdr:col>
      <xdr:colOff>819304</xdr:colOff>
      <xdr:row>34</xdr:row>
      <xdr:rowOff>198556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912F9-687F-3748-A5C4-294A4D048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18</xdr:col>
      <xdr:colOff>511528</xdr:colOff>
      <xdr:row>70</xdr:row>
      <xdr:rowOff>88194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1DE370-2824-F242-B391-FE91EDBFC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10</xdr:col>
      <xdr:colOff>683683</xdr:colOff>
      <xdr:row>91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EC8D0-B075-DF42-A260-54B91098F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496711</xdr:colOff>
      <xdr:row>73</xdr:row>
      <xdr:rowOff>42333</xdr:rowOff>
    </xdr:from>
    <xdr:to>
      <xdr:col>19</xdr:col>
      <xdr:colOff>808566</xdr:colOff>
      <xdr:row>92</xdr:row>
      <xdr:rowOff>198967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46B30B-0CE8-134A-A4BC-719A14E9C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0.00958</cdr:x>
      <cdr:y>0.4</cdr:y>
    </cdr:from>
    <cdr:to>
      <cdr:x>0.04688</cdr:x>
      <cdr:y>0.58627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361A7E-0E31-8444-9D44-9DDFC4A923F3}"/>
            </a:ext>
          </a:extLst>
        </cdr:cNvPr>
        <cdr:cNvSpPr txBox="1"/>
      </cdr:nvSpPr>
      <cdr:spPr>
        <a:xfrm xmlns:a="http://schemas.openxmlformats.org/drawingml/2006/main" rot="16200000">
          <a:off x="-158934" y="1776818"/>
          <a:ext cx="72153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latin typeface="Times" pitchFamily="2" charset="0"/>
            </a:rPr>
            <a:t>gCO2/kwh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andes-my.sharepoint.com/personal/ddp_rojas11_uniandes_edu_co/Documents/Pregrado/tesisElectrica/paperCOLOMBIA/LM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Figuras_Data"/>
      <sheetName val="Drivers"/>
      <sheetName val="Figures_Drivers"/>
      <sheetName val="Resultados"/>
      <sheetName val="Sheet4"/>
      <sheetName val="Sheet3"/>
      <sheetName val="Sheet1"/>
      <sheetName val="1990-2017"/>
      <sheetName val="1990-1992"/>
      <sheetName val="1992-1999"/>
      <sheetName val="1999-2007"/>
      <sheetName val="2007-2011"/>
      <sheetName val="2011-2014"/>
      <sheetName val="2014-2017"/>
    </sheetNames>
    <sheetDataSet>
      <sheetData sheetId="0"/>
      <sheetData sheetId="1"/>
      <sheetData sheetId="2">
        <row r="1">
          <cell r="C1">
            <v>1990</v>
          </cell>
          <cell r="E1">
            <v>1992</v>
          </cell>
          <cell r="L1">
            <v>1999</v>
          </cell>
          <cell r="T1">
            <v>2007</v>
          </cell>
          <cell r="X1">
            <v>2011</v>
          </cell>
          <cell r="AA1">
            <v>2014</v>
          </cell>
          <cell r="AD1">
            <v>2017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077F-1A79-AB4E-BA13-70E52BE512EA}">
  <dimension ref="A1:AP38"/>
  <sheetViews>
    <sheetView workbookViewId="0">
      <selection activeCell="AC9" sqref="B9:AC9"/>
    </sheetView>
  </sheetViews>
  <sheetFormatPr baseColWidth="10" defaultRowHeight="16"/>
  <cols>
    <col min="27" max="27" width="11.5" customWidth="1"/>
    <col min="40" max="40" width="14.6640625" bestFit="1" customWidth="1"/>
  </cols>
  <sheetData>
    <row r="1" spans="1:42">
      <c r="A1" t="s">
        <v>0</v>
      </c>
      <c r="B1">
        <v>-1031</v>
      </c>
      <c r="C1">
        <v>-1095</v>
      </c>
      <c r="D1">
        <v>-1199</v>
      </c>
      <c r="E1">
        <v>-1178</v>
      </c>
      <c r="F1">
        <v>-995</v>
      </c>
      <c r="G1">
        <v>-1195</v>
      </c>
      <c r="H1">
        <v>-616</v>
      </c>
      <c r="I1">
        <v>-842</v>
      </c>
      <c r="J1">
        <v>-858</v>
      </c>
      <c r="K1">
        <v>-413</v>
      </c>
      <c r="L1">
        <v>-571</v>
      </c>
      <c r="M1">
        <v>-690</v>
      </c>
      <c r="N1">
        <v>-663</v>
      </c>
      <c r="O1">
        <v>-858</v>
      </c>
      <c r="P1">
        <v>-523</v>
      </c>
      <c r="Q1">
        <v>-670</v>
      </c>
      <c r="R1">
        <v>-767</v>
      </c>
      <c r="S1">
        <v>-812</v>
      </c>
      <c r="T1">
        <v>-776</v>
      </c>
      <c r="U1">
        <v>-1158</v>
      </c>
      <c r="V1">
        <v>-1140</v>
      </c>
      <c r="W1">
        <v>-596</v>
      </c>
      <c r="X1">
        <v>-821</v>
      </c>
      <c r="Y1" s="7">
        <v>-1339</v>
      </c>
      <c r="Z1" s="41">
        <v>-1453</v>
      </c>
      <c r="AA1" s="41">
        <v>-1581</v>
      </c>
      <c r="AB1" s="41">
        <v>-1574</v>
      </c>
      <c r="AC1" s="41">
        <v>-785</v>
      </c>
      <c r="AD1" t="s">
        <v>1</v>
      </c>
      <c r="AF1" s="7" t="s">
        <v>3</v>
      </c>
      <c r="AK1" t="s">
        <v>4</v>
      </c>
      <c r="AL1" s="7"/>
      <c r="AM1" t="s">
        <v>5</v>
      </c>
      <c r="AO1" s="7"/>
      <c r="AP1" s="7" t="s">
        <v>29</v>
      </c>
    </row>
    <row r="2" spans="1:42">
      <c r="B2">
        <v>-8</v>
      </c>
      <c r="C2">
        <v>-4</v>
      </c>
      <c r="D2">
        <v>-10</v>
      </c>
      <c r="E2">
        <v>-10</v>
      </c>
      <c r="F2">
        <v>-10</v>
      </c>
      <c r="G2">
        <v>-13</v>
      </c>
      <c r="H2">
        <v>-14</v>
      </c>
      <c r="I2">
        <v>-18</v>
      </c>
      <c r="J2">
        <v>-12</v>
      </c>
      <c r="K2">
        <v>-13</v>
      </c>
      <c r="L2">
        <v>-13</v>
      </c>
      <c r="M2">
        <v>-13</v>
      </c>
      <c r="N2">
        <v>-13</v>
      </c>
      <c r="O2">
        <v>-13</v>
      </c>
      <c r="P2">
        <v>-13</v>
      </c>
      <c r="Q2">
        <v>-13</v>
      </c>
      <c r="R2">
        <v>-13</v>
      </c>
      <c r="S2">
        <v>-13</v>
      </c>
      <c r="T2">
        <v>-13</v>
      </c>
      <c r="U2">
        <v>0</v>
      </c>
      <c r="V2">
        <v>0</v>
      </c>
      <c r="W2">
        <v>0</v>
      </c>
      <c r="X2">
        <v>0</v>
      </c>
      <c r="Y2" s="7">
        <v>-228</v>
      </c>
      <c r="Z2" s="41">
        <v>-233</v>
      </c>
      <c r="AA2" s="41">
        <v>-235</v>
      </c>
      <c r="AB2" s="41">
        <v>-255</v>
      </c>
      <c r="AC2" s="41">
        <v>-271</v>
      </c>
      <c r="AD2" t="s">
        <v>1</v>
      </c>
      <c r="AF2" s="7" t="s">
        <v>6</v>
      </c>
      <c r="AK2" t="s">
        <v>7</v>
      </c>
      <c r="AL2" s="7"/>
      <c r="AM2" t="s">
        <v>5</v>
      </c>
      <c r="AO2" s="7"/>
      <c r="AP2" s="7" t="s">
        <v>29</v>
      </c>
    </row>
    <row r="3" spans="1:42">
      <c r="B3">
        <v>-101</v>
      </c>
      <c r="C3">
        <v>-112</v>
      </c>
      <c r="D3">
        <v>-194</v>
      </c>
      <c r="E3">
        <v>-139</v>
      </c>
      <c r="F3">
        <v>-110</v>
      </c>
      <c r="G3">
        <v>-60</v>
      </c>
      <c r="H3">
        <v>-60</v>
      </c>
      <c r="I3">
        <v>-61</v>
      </c>
      <c r="J3">
        <v>-39</v>
      </c>
      <c r="K3">
        <v>-20</v>
      </c>
      <c r="L3">
        <v>-15</v>
      </c>
      <c r="M3">
        <v>-15</v>
      </c>
      <c r="N3">
        <v>-13</v>
      </c>
      <c r="O3">
        <v>-20</v>
      </c>
      <c r="P3">
        <v>-19</v>
      </c>
      <c r="Q3">
        <v>-19</v>
      </c>
      <c r="R3">
        <v>-20</v>
      </c>
      <c r="S3">
        <v>-29</v>
      </c>
      <c r="T3">
        <v>-29</v>
      </c>
      <c r="U3">
        <v>-92</v>
      </c>
      <c r="V3">
        <v>-144</v>
      </c>
      <c r="W3">
        <v>-41</v>
      </c>
      <c r="X3">
        <v>-100</v>
      </c>
      <c r="Y3" s="7">
        <v>-355</v>
      </c>
      <c r="Z3" s="41">
        <v>-359</v>
      </c>
      <c r="AA3" s="41">
        <v>-631</v>
      </c>
      <c r="AB3" s="41">
        <v>-908</v>
      </c>
      <c r="AC3" s="41">
        <v>-339</v>
      </c>
      <c r="AD3" t="s">
        <v>1</v>
      </c>
      <c r="AF3" s="7" t="s">
        <v>8</v>
      </c>
      <c r="AL3" s="7" t="s">
        <v>31</v>
      </c>
      <c r="AO3" s="7"/>
      <c r="AP3" s="7" t="s">
        <v>29</v>
      </c>
    </row>
    <row r="4" spans="1:42">
      <c r="B4" s="9">
        <f t="shared" ref="B4:Y4" si="0">SUM(B1:B3)</f>
        <v>-1140</v>
      </c>
      <c r="C4" s="9">
        <f t="shared" si="0"/>
        <v>-1211</v>
      </c>
      <c r="D4" s="9">
        <f t="shared" si="0"/>
        <v>-1403</v>
      </c>
      <c r="E4" s="9">
        <f t="shared" si="0"/>
        <v>-1327</v>
      </c>
      <c r="F4" s="9">
        <f t="shared" si="0"/>
        <v>-1115</v>
      </c>
      <c r="G4" s="9">
        <f t="shared" si="0"/>
        <v>-1268</v>
      </c>
      <c r="H4" s="9">
        <f t="shared" si="0"/>
        <v>-690</v>
      </c>
      <c r="I4" s="9">
        <f t="shared" si="0"/>
        <v>-921</v>
      </c>
      <c r="J4" s="9">
        <f t="shared" si="0"/>
        <v>-909</v>
      </c>
      <c r="K4" s="9">
        <f t="shared" si="0"/>
        <v>-446</v>
      </c>
      <c r="L4" s="9">
        <f t="shared" si="0"/>
        <v>-599</v>
      </c>
      <c r="M4" s="9">
        <f t="shared" si="0"/>
        <v>-718</v>
      </c>
      <c r="N4" s="9">
        <f t="shared" si="0"/>
        <v>-689</v>
      </c>
      <c r="O4" s="9">
        <f t="shared" si="0"/>
        <v>-891</v>
      </c>
      <c r="P4" s="9">
        <f t="shared" si="0"/>
        <v>-555</v>
      </c>
      <c r="Q4" s="9">
        <f t="shared" si="0"/>
        <v>-702</v>
      </c>
      <c r="R4" s="9">
        <f t="shared" si="0"/>
        <v>-800</v>
      </c>
      <c r="S4" s="9">
        <f t="shared" si="0"/>
        <v>-854</v>
      </c>
      <c r="T4" s="9">
        <f t="shared" si="0"/>
        <v>-818</v>
      </c>
      <c r="U4" s="9">
        <f t="shared" si="0"/>
        <v>-1250</v>
      </c>
      <c r="V4" s="9">
        <f t="shared" si="0"/>
        <v>-1284</v>
      </c>
      <c r="W4" s="9">
        <f t="shared" si="0"/>
        <v>-637</v>
      </c>
      <c r="X4" s="9">
        <f t="shared" si="0"/>
        <v>-921</v>
      </c>
      <c r="Y4" s="7">
        <f t="shared" si="0"/>
        <v>-1922</v>
      </c>
      <c r="Z4" s="41">
        <v>-3356</v>
      </c>
      <c r="AA4" s="41">
        <v>-3338</v>
      </c>
      <c r="AB4" s="41">
        <v>-2986</v>
      </c>
      <c r="AC4" s="41">
        <v>-2354</v>
      </c>
      <c r="AD4" t="s">
        <v>1</v>
      </c>
      <c r="AF4" t="s">
        <v>9</v>
      </c>
      <c r="AL4" s="7" t="s">
        <v>30</v>
      </c>
      <c r="AO4" s="7"/>
      <c r="AP4" s="7"/>
    </row>
    <row r="5" spans="1:42">
      <c r="B5">
        <v>3.7080000000000002</v>
      </c>
      <c r="C5">
        <v>3.8029999999999999</v>
      </c>
      <c r="D5">
        <v>4.6689999999999996</v>
      </c>
      <c r="E5">
        <v>4.3499999999999996</v>
      </c>
      <c r="F5">
        <v>3.5409999999999999</v>
      </c>
      <c r="G5">
        <v>4.2729999999999997</v>
      </c>
      <c r="H5">
        <v>1.873</v>
      </c>
      <c r="I5">
        <v>3.0630000000000002</v>
      </c>
      <c r="J5">
        <v>2.6789999999999998</v>
      </c>
      <c r="K5">
        <v>1.9550000000000001</v>
      </c>
      <c r="L5">
        <v>2.2010000000000001</v>
      </c>
      <c r="M5">
        <v>2.3620000000000001</v>
      </c>
      <c r="N5">
        <v>2.3079999999999998</v>
      </c>
      <c r="O5">
        <v>2.9279999999999999</v>
      </c>
      <c r="P5">
        <v>1.996</v>
      </c>
      <c r="Q5">
        <v>2.4689999999999999</v>
      </c>
      <c r="R5">
        <v>2.9359826099999999</v>
      </c>
      <c r="S5">
        <v>3.4793855570000001</v>
      </c>
      <c r="T5">
        <v>3.02881197</v>
      </c>
      <c r="U5">
        <v>4.2389648810000002</v>
      </c>
      <c r="V5">
        <v>3.9136247979999998</v>
      </c>
      <c r="W5">
        <v>2.2999999999999998</v>
      </c>
      <c r="X5">
        <v>3.411</v>
      </c>
      <c r="Y5" s="7">
        <v>6.0819999999999999</v>
      </c>
      <c r="Z5" s="41">
        <v>7.1360000000000001</v>
      </c>
      <c r="AA5" s="41">
        <v>7.0438000000000001</v>
      </c>
      <c r="AB5" s="41">
        <v>6.21</v>
      </c>
      <c r="AC5" s="41">
        <v>3.1819999999999999</v>
      </c>
      <c r="AD5" t="s">
        <v>1</v>
      </c>
      <c r="AF5" t="s">
        <v>10</v>
      </c>
      <c r="AJ5" t="s">
        <v>11</v>
      </c>
    </row>
    <row r="6" spans="1:42">
      <c r="B6">
        <v>4.4989999999999997</v>
      </c>
      <c r="C6">
        <v>4.7859999999999996</v>
      </c>
      <c r="D6">
        <v>4.9409999999999998</v>
      </c>
      <c r="E6">
        <v>5.4450000000000003</v>
      </c>
      <c r="F6">
        <v>4.9470000000000001</v>
      </c>
      <c r="G6">
        <v>5.5519999999999996</v>
      </c>
      <c r="H6">
        <v>5.2409999999999997</v>
      </c>
      <c r="I6">
        <v>9.3049999999999997</v>
      </c>
      <c r="J6">
        <v>10.724</v>
      </c>
      <c r="K6">
        <v>6.5510000000000002</v>
      </c>
      <c r="L6">
        <v>8.2530000000000001</v>
      </c>
      <c r="M6">
        <v>8.6850000000000005</v>
      </c>
      <c r="N6">
        <v>8.1809999999999992</v>
      </c>
      <c r="O6">
        <v>6.8259999999999996</v>
      </c>
      <c r="P6">
        <v>7.0129999999999999</v>
      </c>
      <c r="Q6">
        <v>7.399</v>
      </c>
      <c r="R6">
        <v>7.379469748</v>
      </c>
      <c r="S6">
        <v>6.5716169420000003</v>
      </c>
      <c r="T6">
        <v>5.7665459080000003</v>
      </c>
      <c r="U6">
        <v>10.949658579999999</v>
      </c>
      <c r="V6">
        <v>11.439826330000001</v>
      </c>
      <c r="W6">
        <v>7.6420000000000003</v>
      </c>
      <c r="X6">
        <v>8.9938557219999993</v>
      </c>
      <c r="Y6" s="7">
        <v>15.359</v>
      </c>
      <c r="Z6" s="41">
        <v>10.705</v>
      </c>
      <c r="AA6" s="41">
        <v>10.566700000000001</v>
      </c>
      <c r="AB6" s="41">
        <v>15.935</v>
      </c>
      <c r="AC6" s="41">
        <v>10.717000000000001</v>
      </c>
      <c r="AD6" t="s">
        <v>1</v>
      </c>
      <c r="AF6" t="s">
        <v>12</v>
      </c>
      <c r="AJ6" t="s">
        <v>13</v>
      </c>
    </row>
    <row r="7" spans="1:42">
      <c r="B7">
        <v>0.379</v>
      </c>
      <c r="C7">
        <v>0.40600000000000003</v>
      </c>
      <c r="D7">
        <v>0.71299999999999997</v>
      </c>
      <c r="E7">
        <v>0.51800000000000002</v>
      </c>
      <c r="F7">
        <v>0.41799999999999998</v>
      </c>
      <c r="G7">
        <v>0.254</v>
      </c>
      <c r="H7">
        <v>0.26100000000000001</v>
      </c>
      <c r="I7">
        <v>0.28000000000000003</v>
      </c>
      <c r="J7">
        <v>0.18</v>
      </c>
      <c r="K7">
        <v>0.11799999999999999</v>
      </c>
      <c r="L7">
        <v>0.10100000000000001</v>
      </c>
      <c r="M7">
        <v>0.10100000000000001</v>
      </c>
      <c r="N7">
        <v>9.4E-2</v>
      </c>
      <c r="O7">
        <v>0.11799999999999999</v>
      </c>
      <c r="P7">
        <v>0.114</v>
      </c>
      <c r="Q7">
        <v>0.114</v>
      </c>
      <c r="R7">
        <v>0.118039505</v>
      </c>
      <c r="S7">
        <v>0.151060155</v>
      </c>
      <c r="T7">
        <v>0.151040491</v>
      </c>
      <c r="U7">
        <v>0.32222537600000001</v>
      </c>
      <c r="V7">
        <v>0.47976548200000002</v>
      </c>
      <c r="W7">
        <v>0.14499999999999999</v>
      </c>
      <c r="X7" s="7">
        <v>0.34300000000000003</v>
      </c>
      <c r="Y7" s="7">
        <v>1.1859999999999999</v>
      </c>
      <c r="Z7" s="41">
        <v>0.16500000000000001</v>
      </c>
      <c r="AA7" s="41">
        <v>0.16289999999999999</v>
      </c>
      <c r="AB7" s="41">
        <v>4.0759999999999996</v>
      </c>
      <c r="AC7" s="41">
        <v>2.214</v>
      </c>
      <c r="AD7" t="s">
        <v>1</v>
      </c>
      <c r="AF7" t="s">
        <v>14</v>
      </c>
      <c r="AJ7" t="s">
        <v>15</v>
      </c>
    </row>
    <row r="8" spans="1:42">
      <c r="B8">
        <v>8.5860000000000003</v>
      </c>
      <c r="C8">
        <v>8.9949999999999992</v>
      </c>
      <c r="D8">
        <v>10.323</v>
      </c>
      <c r="E8">
        <v>10.313000000000001</v>
      </c>
      <c r="F8">
        <v>8.9060000000000006</v>
      </c>
      <c r="G8">
        <v>10.079000000000001</v>
      </c>
      <c r="H8">
        <v>7.375</v>
      </c>
      <c r="I8">
        <v>12.648</v>
      </c>
      <c r="J8">
        <v>13.583</v>
      </c>
      <c r="K8">
        <v>8.6240000000000006</v>
      </c>
      <c r="L8">
        <v>10.555</v>
      </c>
      <c r="M8">
        <v>11.148</v>
      </c>
      <c r="N8">
        <v>10.583</v>
      </c>
      <c r="O8">
        <v>9.8719999999999999</v>
      </c>
      <c r="P8">
        <v>9.1229999999999993</v>
      </c>
      <c r="Q8">
        <v>9.9819999999999993</v>
      </c>
      <c r="R8">
        <v>10.43349186</v>
      </c>
      <c r="S8">
        <v>10.20206265</v>
      </c>
      <c r="T8">
        <v>8.9463983700000007</v>
      </c>
      <c r="U8">
        <v>15.51084883</v>
      </c>
      <c r="V8">
        <v>15.833216609999999</v>
      </c>
      <c r="W8" s="7">
        <f>SUM(W5:W7)</f>
        <v>10.087</v>
      </c>
      <c r="X8" s="7">
        <f>SUM(X5:X7)</f>
        <v>12.747855721999999</v>
      </c>
      <c r="Y8" s="7">
        <f>SUM(Y5:Y7)</f>
        <v>22.626999999999999</v>
      </c>
      <c r="Z8" s="41">
        <v>18.006</v>
      </c>
      <c r="AA8" s="41">
        <v>17.773499999999999</v>
      </c>
      <c r="AB8" s="41">
        <v>26.221</v>
      </c>
      <c r="AC8" s="41">
        <v>16.113</v>
      </c>
      <c r="AD8" t="s">
        <v>1</v>
      </c>
      <c r="AF8" t="s">
        <v>16</v>
      </c>
      <c r="AJ8" t="s">
        <v>17</v>
      </c>
    </row>
    <row r="9" spans="1:42">
      <c r="B9">
        <v>36.356999999999999</v>
      </c>
      <c r="C9">
        <v>36.99</v>
      </c>
      <c r="D9">
        <v>32.944000000000003</v>
      </c>
      <c r="E9">
        <v>38.558999999999997</v>
      </c>
      <c r="F9">
        <v>41.408999999999999</v>
      </c>
      <c r="G9">
        <v>42.716000000000001</v>
      </c>
      <c r="H9">
        <v>43.362000000000002</v>
      </c>
      <c r="I9">
        <v>44.604999999999997</v>
      </c>
      <c r="J9">
        <v>44.896999999999998</v>
      </c>
      <c r="K9">
        <v>42.822000000000003</v>
      </c>
      <c r="L9">
        <v>43.125</v>
      </c>
      <c r="M9">
        <v>43.442</v>
      </c>
      <c r="N9">
        <v>45.042000000000002</v>
      </c>
      <c r="O9">
        <v>46.540999999999997</v>
      </c>
      <c r="P9">
        <v>49.719000000000001</v>
      </c>
      <c r="Q9">
        <v>50.337000000000003</v>
      </c>
      <c r="R9">
        <v>53.783000000000001</v>
      </c>
      <c r="S9">
        <v>55.246000000000002</v>
      </c>
      <c r="T9">
        <v>55.953000000000003</v>
      </c>
      <c r="U9">
        <v>57.189</v>
      </c>
      <c r="V9">
        <v>56.792000000000002</v>
      </c>
      <c r="W9">
        <v>61.005000000000003</v>
      </c>
      <c r="X9">
        <v>62.337000000000003</v>
      </c>
      <c r="Y9">
        <v>64.686000000000007</v>
      </c>
      <c r="Z9" s="41">
        <v>69.92</v>
      </c>
      <c r="AA9" s="41">
        <v>69.016999999999996</v>
      </c>
      <c r="AB9" s="41">
        <v>76.828000000000003</v>
      </c>
      <c r="AC9" s="41">
        <v>78.972999999999999</v>
      </c>
      <c r="AD9" t="s">
        <v>1</v>
      </c>
      <c r="AF9" t="s">
        <v>18</v>
      </c>
      <c r="AJ9" t="s">
        <v>19</v>
      </c>
    </row>
    <row r="10" spans="1:42">
      <c r="B10">
        <v>4.3380099650000004</v>
      </c>
      <c r="C10">
        <v>4.6035379650000001</v>
      </c>
      <c r="D10">
        <v>4.9855241159999997</v>
      </c>
      <c r="E10">
        <v>4.8065451149999996</v>
      </c>
      <c r="F10">
        <v>4.1058401360000003</v>
      </c>
      <c r="G10">
        <v>4.9358649349999997</v>
      </c>
      <c r="H10">
        <v>2.6732759609999999</v>
      </c>
      <c r="I10">
        <v>3.529656014</v>
      </c>
      <c r="J10">
        <v>3.5363689429999998</v>
      </c>
      <c r="K10">
        <v>1.8081439189999999</v>
      </c>
      <c r="L10">
        <v>2.4237460419999999</v>
      </c>
      <c r="M10">
        <v>2.9022359309999999</v>
      </c>
      <c r="N10">
        <v>2.8043340149999998</v>
      </c>
      <c r="O10">
        <v>3.536369885</v>
      </c>
      <c r="P10">
        <v>2.2687080910000001</v>
      </c>
      <c r="Q10">
        <v>2.8385080710000001</v>
      </c>
      <c r="R10">
        <v>3.135762427</v>
      </c>
      <c r="S10">
        <v>3.3126360039999998</v>
      </c>
      <c r="T10">
        <v>3.194504947</v>
      </c>
      <c r="U10">
        <v>4.6993410530000004</v>
      </c>
      <c r="V10">
        <v>4.3230353499999996</v>
      </c>
      <c r="W10">
        <v>2.8301591780000002</v>
      </c>
      <c r="X10">
        <v>3.307595563</v>
      </c>
      <c r="Y10">
        <v>5.0687828110000002</v>
      </c>
      <c r="Z10" s="41">
        <v>5.5842522499999996</v>
      </c>
      <c r="AA10" s="41">
        <v>7.0670999999999999</v>
      </c>
      <c r="AB10" s="45">
        <v>6</v>
      </c>
      <c r="AC10" s="41">
        <v>3.5089999999999999</v>
      </c>
      <c r="AD10" t="s">
        <v>1</v>
      </c>
      <c r="AF10" t="s">
        <v>20</v>
      </c>
    </row>
    <row r="11" spans="1:42">
      <c r="B11">
        <v>2.9048607820000001</v>
      </c>
      <c r="C11">
        <v>3.0899827869999998</v>
      </c>
      <c r="D11">
        <v>3.1899787740000001</v>
      </c>
      <c r="E11">
        <v>3.5155767739999999</v>
      </c>
      <c r="F11">
        <v>3.1941967689999999</v>
      </c>
      <c r="G11">
        <v>3.584985251</v>
      </c>
      <c r="H11">
        <v>3.1873167709999999</v>
      </c>
      <c r="I11">
        <v>5.1843924100000001</v>
      </c>
      <c r="J11">
        <v>5.3948272360000002</v>
      </c>
      <c r="K11">
        <v>3.3413519620000001</v>
      </c>
      <c r="L11">
        <v>4.4100499720000004</v>
      </c>
      <c r="M11">
        <v>4.1725467089999997</v>
      </c>
      <c r="N11">
        <v>4.053464613</v>
      </c>
      <c r="O11">
        <v>3.4245209230000002</v>
      </c>
      <c r="P11">
        <v>3.4522453280000001</v>
      </c>
      <c r="Q11">
        <v>3.6727237590000001</v>
      </c>
      <c r="R11">
        <v>3.5797084560000001</v>
      </c>
      <c r="S11">
        <v>3.5766925519999999</v>
      </c>
      <c r="T11">
        <v>2.6646418619999999</v>
      </c>
      <c r="U11">
        <v>5.0839757509999997</v>
      </c>
      <c r="V11">
        <v>5.3119518000000001</v>
      </c>
      <c r="W11">
        <v>3.4775725670000002</v>
      </c>
      <c r="X11">
        <v>4.0642249680000004</v>
      </c>
      <c r="Y11">
        <v>6.228292808</v>
      </c>
      <c r="Z11" s="41">
        <v>6.8616785169999996</v>
      </c>
      <c r="AA11" s="41">
        <v>7.8442999999999996</v>
      </c>
      <c r="AB11" s="45">
        <v>7</v>
      </c>
      <c r="AC11" s="41">
        <v>5.5319000000000003</v>
      </c>
      <c r="AD11" t="s">
        <v>1</v>
      </c>
      <c r="AF11" t="s">
        <v>21</v>
      </c>
    </row>
    <row r="12" spans="1:42">
      <c r="B12">
        <v>0.33743400899999998</v>
      </c>
      <c r="C12">
        <v>0.36309797999999999</v>
      </c>
      <c r="D12">
        <v>0.64384798399999998</v>
      </c>
      <c r="E12">
        <v>0.463678013</v>
      </c>
      <c r="F12">
        <v>0.37201398099999999</v>
      </c>
      <c r="G12">
        <v>0.22634900099999999</v>
      </c>
      <c r="H12">
        <v>0.22941599900000001</v>
      </c>
      <c r="I12">
        <v>0.244843004</v>
      </c>
      <c r="J12">
        <v>0.16007200199999999</v>
      </c>
      <c r="K12">
        <v>0.103086995</v>
      </c>
      <c r="L12">
        <v>8.7282998000000001E-2</v>
      </c>
      <c r="M12">
        <v>8.7282998000000001E-2</v>
      </c>
      <c r="N12">
        <v>8.0962998999999994E-2</v>
      </c>
      <c r="O12">
        <v>0.103086995</v>
      </c>
      <c r="P12">
        <v>9.9928000000000003E-2</v>
      </c>
      <c r="Q12">
        <v>9.9928000000000003E-2</v>
      </c>
      <c r="R12">
        <v>0.103121507</v>
      </c>
      <c r="S12">
        <v>0.13158239799999999</v>
      </c>
      <c r="T12">
        <v>0.13156527000000001</v>
      </c>
      <c r="U12">
        <v>0.28781731199999999</v>
      </c>
      <c r="V12">
        <v>0.42893135500000001</v>
      </c>
      <c r="W12">
        <v>0.28080825399999998</v>
      </c>
      <c r="X12">
        <v>0.328179469</v>
      </c>
      <c r="Y12">
        <v>0.50292438100000003</v>
      </c>
      <c r="Z12" s="41">
        <v>0.55406923299999999</v>
      </c>
      <c r="AA12" s="41">
        <v>2.0350999999999999</v>
      </c>
      <c r="AB12" s="45">
        <v>4</v>
      </c>
      <c r="AC12" s="41">
        <v>1.5591999999999999</v>
      </c>
      <c r="AD12" t="s">
        <v>1</v>
      </c>
      <c r="AF12" t="s">
        <v>22</v>
      </c>
    </row>
    <row r="13" spans="1:42">
      <c r="B13">
        <v>7.5803047560000003</v>
      </c>
      <c r="C13">
        <v>8.0566187320000004</v>
      </c>
      <c r="D13">
        <v>8.8193508739999995</v>
      </c>
      <c r="E13">
        <v>8.7857999020000008</v>
      </c>
      <c r="F13">
        <v>7.6720508860000001</v>
      </c>
      <c r="G13">
        <v>8.7471991879999997</v>
      </c>
      <c r="H13">
        <v>6.0900087300000001</v>
      </c>
      <c r="I13">
        <v>8.9588914279999994</v>
      </c>
      <c r="J13">
        <v>9.0912681810000002</v>
      </c>
      <c r="K13">
        <v>5.252582876</v>
      </c>
      <c r="L13">
        <v>6.9210790119999999</v>
      </c>
      <c r="M13">
        <v>7.1620656389999997</v>
      </c>
      <c r="N13">
        <v>6.9387616269999999</v>
      </c>
      <c r="O13">
        <v>7.0639778020000001</v>
      </c>
      <c r="P13">
        <v>5.820881419</v>
      </c>
      <c r="Q13">
        <v>6.6111598300000001</v>
      </c>
      <c r="R13">
        <v>6.8185923900000001</v>
      </c>
      <c r="S13">
        <v>7.0209109539999996</v>
      </c>
      <c r="T13">
        <v>5.9907120789999997</v>
      </c>
      <c r="U13">
        <v>10.07113412</v>
      </c>
      <c r="V13">
        <v>10.0639185</v>
      </c>
      <c r="W13">
        <v>6.5885400000000001</v>
      </c>
      <c r="X13">
        <v>7.7</v>
      </c>
      <c r="Y13">
        <v>11.8</v>
      </c>
      <c r="Z13" s="41">
        <v>13</v>
      </c>
      <c r="AA13" s="41">
        <v>16.9465</v>
      </c>
      <c r="AB13" s="45">
        <f t="shared" ref="AB13" si="1">SUM(AB10:AB12)</f>
        <v>17</v>
      </c>
      <c r="AC13" s="41">
        <v>10.6</v>
      </c>
      <c r="AD13" t="s">
        <v>1</v>
      </c>
      <c r="AF13" t="s">
        <v>23</v>
      </c>
    </row>
    <row r="14" spans="1:42">
      <c r="B14">
        <v>2.2410000000000001</v>
      </c>
      <c r="C14">
        <v>2.8919999999999999</v>
      </c>
      <c r="D14">
        <v>4.2300000000000004</v>
      </c>
      <c r="E14">
        <v>4.49</v>
      </c>
      <c r="F14">
        <v>4.7560000000000002</v>
      </c>
      <c r="G14">
        <v>4.7709999999999999</v>
      </c>
      <c r="H14">
        <v>5.4589999999999996</v>
      </c>
      <c r="I14">
        <v>6.4740000000000002</v>
      </c>
      <c r="J14">
        <v>4.6159999999999997</v>
      </c>
      <c r="K14">
        <v>4.6497000000000002</v>
      </c>
      <c r="L14">
        <v>4.6500000000000004</v>
      </c>
      <c r="M14">
        <v>4.7416999999999998</v>
      </c>
      <c r="N14">
        <v>4.7111499999999999</v>
      </c>
      <c r="O14">
        <v>4.3479999999999999</v>
      </c>
      <c r="P14">
        <v>4.4580000000000002</v>
      </c>
      <c r="Q14">
        <v>4.3760000000000003</v>
      </c>
      <c r="R14">
        <v>4.3849999999999998</v>
      </c>
      <c r="S14">
        <v>4.375</v>
      </c>
      <c r="T14">
        <v>4.4630000000000001</v>
      </c>
      <c r="U14">
        <v>4.4930000000000003</v>
      </c>
      <c r="V14">
        <v>4.9710000000000001</v>
      </c>
      <c r="W14">
        <v>4.6909999999999998</v>
      </c>
      <c r="X14">
        <v>4.617</v>
      </c>
      <c r="Y14">
        <v>4.6639999999999997</v>
      </c>
      <c r="Z14" s="41">
        <v>4.6749999999999998</v>
      </c>
      <c r="AA14" s="41">
        <v>4.9000000000000004</v>
      </c>
      <c r="AB14" s="41">
        <v>4.9000000000000004</v>
      </c>
      <c r="AC14" s="41">
        <v>4.9000000000000004</v>
      </c>
      <c r="AD14" t="s">
        <v>1</v>
      </c>
      <c r="AF14" t="s">
        <v>24</v>
      </c>
      <c r="AH14" t="s">
        <v>28</v>
      </c>
    </row>
    <row r="15" spans="1:42">
      <c r="B15">
        <v>8.8490000000000002</v>
      </c>
      <c r="C15">
        <v>9.5990000000000002</v>
      </c>
      <c r="D15">
        <v>11.023999999999999</v>
      </c>
      <c r="E15">
        <v>12.185</v>
      </c>
      <c r="F15">
        <v>12.657999999999999</v>
      </c>
      <c r="G15">
        <v>12.647</v>
      </c>
      <c r="H15">
        <v>13.513999999999999</v>
      </c>
      <c r="I15">
        <v>14.614000000000001</v>
      </c>
      <c r="J15">
        <v>12.818</v>
      </c>
      <c r="K15">
        <v>13.223599999999999</v>
      </c>
      <c r="L15">
        <v>12.715</v>
      </c>
      <c r="M15">
        <v>13.4626</v>
      </c>
      <c r="N15">
        <v>13.788489999999999</v>
      </c>
      <c r="O15">
        <v>13.180999999999999</v>
      </c>
      <c r="P15">
        <v>13.375</v>
      </c>
      <c r="Q15">
        <v>13.428000000000001</v>
      </c>
      <c r="R15">
        <v>13.452999999999999</v>
      </c>
      <c r="S15">
        <v>13.484</v>
      </c>
      <c r="T15">
        <v>13.679500000000001</v>
      </c>
      <c r="U15">
        <v>13.7095</v>
      </c>
      <c r="V15">
        <v>14.4475</v>
      </c>
      <c r="W15">
        <v>14.628500000000001</v>
      </c>
      <c r="X15">
        <v>14.6145</v>
      </c>
      <c r="Y15">
        <v>14.759499999999999</v>
      </c>
      <c r="Z15" s="41">
        <v>15.835000000000001</v>
      </c>
      <c r="AA15" s="41">
        <v>16.66</v>
      </c>
      <c r="AB15" s="41">
        <v>16.66</v>
      </c>
      <c r="AC15" s="41">
        <v>16.66</v>
      </c>
      <c r="AD15" t="s">
        <v>2</v>
      </c>
      <c r="AF15" t="s">
        <v>26</v>
      </c>
      <c r="AH15" t="s">
        <v>27</v>
      </c>
    </row>
    <row r="16" spans="1:42" s="8" customFormat="1">
      <c r="B16" s="8">
        <v>1990</v>
      </c>
      <c r="C16" s="8">
        <v>1991</v>
      </c>
      <c r="D16" s="8">
        <v>1992</v>
      </c>
      <c r="E16" s="8">
        <v>1993</v>
      </c>
      <c r="F16" s="8">
        <v>1994</v>
      </c>
      <c r="G16" s="8">
        <v>1995</v>
      </c>
      <c r="H16" s="8">
        <v>1996</v>
      </c>
      <c r="I16" s="8">
        <v>1997</v>
      </c>
      <c r="J16" s="8">
        <v>1998</v>
      </c>
      <c r="K16" s="8">
        <v>1999</v>
      </c>
      <c r="L16" s="8">
        <v>2000</v>
      </c>
      <c r="M16" s="8">
        <v>2001</v>
      </c>
      <c r="N16" s="8">
        <v>2002</v>
      </c>
      <c r="O16" s="8">
        <v>2003</v>
      </c>
      <c r="P16" s="8">
        <v>2004</v>
      </c>
      <c r="Q16" s="8">
        <v>2005</v>
      </c>
      <c r="R16" s="8">
        <v>2006</v>
      </c>
      <c r="S16" s="8">
        <v>2007</v>
      </c>
      <c r="T16" s="8">
        <v>2008</v>
      </c>
      <c r="U16" s="8">
        <v>2009</v>
      </c>
      <c r="V16" s="8">
        <v>2010</v>
      </c>
      <c r="W16" s="8">
        <v>2011</v>
      </c>
      <c r="X16" s="8">
        <v>2012</v>
      </c>
      <c r="Y16" s="8">
        <v>2013</v>
      </c>
      <c r="Z16" s="8">
        <v>2014</v>
      </c>
      <c r="AA16" s="8">
        <v>2015</v>
      </c>
      <c r="AB16" s="8">
        <v>2016</v>
      </c>
      <c r="AC16" s="8">
        <v>2017</v>
      </c>
    </row>
    <row r="17" spans="2:31">
      <c r="B17">
        <f>B13/B9*1000</f>
        <v>208.49643138872844</v>
      </c>
      <c r="C17">
        <f t="shared" ref="C17:AC17" si="2">C13/C9*1000</f>
        <v>217.80531851851853</v>
      </c>
      <c r="D17">
        <f t="shared" si="2"/>
        <v>267.70734804516752</v>
      </c>
      <c r="E17">
        <f t="shared" si="2"/>
        <v>227.85341689359169</v>
      </c>
      <c r="F17">
        <f t="shared" si="2"/>
        <v>185.27496162669951</v>
      </c>
      <c r="G17">
        <f t="shared" si="2"/>
        <v>204.77570905515498</v>
      </c>
      <c r="H17">
        <f t="shared" si="2"/>
        <v>140.44575273280751</v>
      </c>
      <c r="I17">
        <f t="shared" si="2"/>
        <v>200.84948835332361</v>
      </c>
      <c r="J17">
        <f t="shared" si="2"/>
        <v>202.49166271688532</v>
      </c>
      <c r="K17">
        <f t="shared" si="2"/>
        <v>122.66084900284899</v>
      </c>
      <c r="L17">
        <f t="shared" si="2"/>
        <v>160.48878868405797</v>
      </c>
      <c r="M17">
        <f t="shared" si="2"/>
        <v>164.86500711293218</v>
      </c>
      <c r="N17">
        <f t="shared" si="2"/>
        <v>154.05092196172458</v>
      </c>
      <c r="O17">
        <f t="shared" si="2"/>
        <v>151.77967387894546</v>
      </c>
      <c r="P17">
        <f t="shared" si="2"/>
        <v>117.07559321386191</v>
      </c>
      <c r="Q17">
        <f t="shared" si="2"/>
        <v>131.33797862407374</v>
      </c>
      <c r="R17">
        <f t="shared" si="2"/>
        <v>126.779696000595</v>
      </c>
      <c r="S17">
        <f t="shared" si="2"/>
        <v>127.08451207327226</v>
      </c>
      <c r="T17">
        <f t="shared" si="2"/>
        <v>107.06686109770699</v>
      </c>
      <c r="U17">
        <f t="shared" si="2"/>
        <v>176.10264421479656</v>
      </c>
      <c r="V17">
        <f t="shared" si="2"/>
        <v>177.20662241160727</v>
      </c>
      <c r="W17">
        <f t="shared" si="2"/>
        <v>108</v>
      </c>
      <c r="X17">
        <f t="shared" si="2"/>
        <v>123.52214575613199</v>
      </c>
      <c r="Y17">
        <f t="shared" si="2"/>
        <v>182.41968895897102</v>
      </c>
      <c r="Z17">
        <f t="shared" si="2"/>
        <v>185.92677345537757</v>
      </c>
      <c r="AA17">
        <f t="shared" si="2"/>
        <v>245.54095367807932</v>
      </c>
      <c r="AB17">
        <f t="shared" si="2"/>
        <v>221.27349403863175</v>
      </c>
      <c r="AC17">
        <f t="shared" si="2"/>
        <v>134.22308890380256</v>
      </c>
    </row>
    <row r="27" spans="2:31">
      <c r="X27" s="6"/>
    </row>
    <row r="29" spans="2:31" ht="20">
      <c r="AA29" s="1"/>
      <c r="AB29" s="1"/>
      <c r="AC29" s="1"/>
      <c r="AD29" s="1"/>
      <c r="AE29" s="1"/>
    </row>
    <row r="30" spans="2:31">
      <c r="AA30" s="2"/>
    </row>
    <row r="31" spans="2:31">
      <c r="AA31" s="2"/>
      <c r="AB31" s="3"/>
      <c r="AC31" s="3"/>
      <c r="AD31" s="4"/>
      <c r="AE31" s="4"/>
    </row>
    <row r="32" spans="2:31">
      <c r="AA32" s="2"/>
      <c r="AB32" s="3"/>
      <c r="AC32" s="3"/>
      <c r="AD32" s="4"/>
      <c r="AE32" s="4"/>
    </row>
    <row r="33" spans="25:31">
      <c r="AA33" s="2"/>
      <c r="AB33" s="3"/>
      <c r="AC33" s="5"/>
      <c r="AD33" s="4"/>
      <c r="AE33" s="4"/>
    </row>
    <row r="34" spans="25:31">
      <c r="AA34" s="2"/>
      <c r="AB34" s="3"/>
      <c r="AC34" s="5"/>
      <c r="AD34" s="4"/>
      <c r="AE34" s="4"/>
    </row>
    <row r="35" spans="25:31">
      <c r="AA35" s="2"/>
      <c r="AB35" s="2"/>
      <c r="AC35" s="2"/>
      <c r="AD35" s="4"/>
      <c r="AE35" s="4"/>
    </row>
    <row r="36" spans="25:31">
      <c r="Y36" t="s">
        <v>97</v>
      </c>
      <c r="AA36" s="2"/>
      <c r="AB36" s="2"/>
      <c r="AC36" s="2"/>
      <c r="AD36" s="4"/>
      <c r="AE36" s="4"/>
    </row>
    <row r="37" spans="25:31">
      <c r="AA37" s="2"/>
      <c r="AB37" s="2"/>
      <c r="AC37" s="2"/>
      <c r="AD37" s="4"/>
      <c r="AE37" s="4"/>
    </row>
    <row r="38" spans="25:31">
      <c r="AA38" s="2"/>
      <c r="AB38" s="2"/>
      <c r="AC38" s="2"/>
      <c r="AD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D7FF-7B82-A348-9F59-1EE9A3869834}">
  <dimension ref="D3:H32"/>
  <sheetViews>
    <sheetView tabSelected="1" workbookViewId="0">
      <selection activeCell="O16" sqref="O16"/>
    </sheetView>
  </sheetViews>
  <sheetFormatPr baseColWidth="10" defaultRowHeight="16"/>
  <sheetData>
    <row r="3" spans="4:8">
      <c r="D3">
        <v>1990</v>
      </c>
      <c r="E3">
        <v>36.356999999999999</v>
      </c>
      <c r="F3">
        <v>8.3908417008139313</v>
      </c>
      <c r="H3">
        <f>F3/1000</f>
        <v>8.3908417008139308E-3</v>
      </c>
    </row>
    <row r="4" spans="4:8">
      <c r="D4">
        <v>1991</v>
      </c>
      <c r="E4">
        <v>36.99</v>
      </c>
      <c r="F4">
        <v>8.392537265233468</v>
      </c>
      <c r="G4" s="60">
        <f t="shared" ref="G4:G30" si="0">(E4-E3)/E3</f>
        <v>1.7410677448634448E-2</v>
      </c>
      <c r="H4">
        <f t="shared" ref="H4:H30" si="1">F4/1000</f>
        <v>8.3925372652334674E-3</v>
      </c>
    </row>
    <row r="5" spans="4:8">
      <c r="D5">
        <v>1992</v>
      </c>
      <c r="E5">
        <v>32.944000000000003</v>
      </c>
      <c r="F5">
        <v>8.5635130418687613</v>
      </c>
      <c r="G5" s="60">
        <f t="shared" si="0"/>
        <v>-0.10938091376047578</v>
      </c>
      <c r="H5">
        <f t="shared" si="1"/>
        <v>8.563513041868762E-3</v>
      </c>
    </row>
    <row r="6" spans="4:8">
      <c r="D6">
        <v>1993</v>
      </c>
      <c r="E6">
        <v>38.558999999999997</v>
      </c>
      <c r="F6">
        <v>8.852717054598628</v>
      </c>
      <c r="G6" s="60">
        <f t="shared" si="0"/>
        <v>0.17044074793589103</v>
      </c>
      <c r="H6">
        <f t="shared" si="1"/>
        <v>8.8527170545986272E-3</v>
      </c>
    </row>
    <row r="7" spans="4:8">
      <c r="D7">
        <v>1994</v>
      </c>
      <c r="E7">
        <v>41.408999999999999</v>
      </c>
      <c r="F7">
        <v>9.1925599385245764</v>
      </c>
      <c r="G7" s="60">
        <f t="shared" si="0"/>
        <v>7.3912705205010545E-2</v>
      </c>
      <c r="H7">
        <f t="shared" si="1"/>
        <v>9.192559938524577E-3</v>
      </c>
    </row>
    <row r="8" spans="4:8">
      <c r="D8">
        <v>1995</v>
      </c>
      <c r="E8">
        <v>42.716000000000001</v>
      </c>
      <c r="F8">
        <v>9.4948978009496479</v>
      </c>
      <c r="G8" s="60">
        <f t="shared" si="0"/>
        <v>3.1563186746842525E-2</v>
      </c>
      <c r="H8">
        <f t="shared" si="1"/>
        <v>9.4948978009496473E-3</v>
      </c>
    </row>
    <row r="9" spans="4:8">
      <c r="D9">
        <v>1996</v>
      </c>
      <c r="E9">
        <v>43.362000000000002</v>
      </c>
      <c r="F9">
        <v>9.518924909257418</v>
      </c>
      <c r="G9" s="60">
        <f t="shared" si="0"/>
        <v>1.5123138870680794E-2</v>
      </c>
      <c r="H9">
        <f t="shared" si="1"/>
        <v>9.5189249092574174E-3</v>
      </c>
    </row>
    <row r="10" spans="4:8">
      <c r="D10">
        <v>1997</v>
      </c>
      <c r="E10">
        <v>44.604999999999997</v>
      </c>
      <c r="F10">
        <v>9.6764850869069523</v>
      </c>
      <c r="G10" s="60">
        <f t="shared" si="0"/>
        <v>2.866565195332307E-2</v>
      </c>
      <c r="H10">
        <f t="shared" si="1"/>
        <v>9.6764850869069524E-3</v>
      </c>
    </row>
    <row r="11" spans="4:8">
      <c r="D11">
        <v>1998</v>
      </c>
      <c r="E11">
        <v>44.896999999999998</v>
      </c>
      <c r="F11">
        <v>9.5691464837490674</v>
      </c>
      <c r="G11" s="60">
        <f t="shared" si="0"/>
        <v>6.5463513059074458E-3</v>
      </c>
      <c r="H11">
        <f t="shared" si="1"/>
        <v>9.5691464837490674E-3</v>
      </c>
    </row>
    <row r="12" spans="4:8">
      <c r="D12">
        <v>1999</v>
      </c>
      <c r="E12">
        <v>42.822000000000003</v>
      </c>
      <c r="F12">
        <v>9.0175627503130098</v>
      </c>
      <c r="G12" s="60">
        <f t="shared" si="0"/>
        <v>-4.6216896451878653E-2</v>
      </c>
      <c r="H12">
        <f t="shared" si="1"/>
        <v>9.0175627503130094E-3</v>
      </c>
    </row>
    <row r="13" spans="4:8">
      <c r="D13">
        <v>2000</v>
      </c>
      <c r="E13">
        <v>43.125</v>
      </c>
      <c r="F13">
        <v>9.1336519628683952</v>
      </c>
      <c r="G13" s="60">
        <f t="shared" si="0"/>
        <v>7.0758021577693071E-3</v>
      </c>
      <c r="H13">
        <f t="shared" si="1"/>
        <v>9.1336519628683957E-3</v>
      </c>
    </row>
    <row r="14" spans="4:8">
      <c r="D14">
        <v>2001</v>
      </c>
      <c r="E14">
        <v>43.442</v>
      </c>
      <c r="F14">
        <v>9.1424896592650118</v>
      </c>
      <c r="G14" s="60">
        <f t="shared" si="0"/>
        <v>7.3507246376811634E-3</v>
      </c>
      <c r="H14">
        <f t="shared" si="1"/>
        <v>9.1424896592650125E-3</v>
      </c>
    </row>
    <row r="15" spans="4:8">
      <c r="D15">
        <v>2002</v>
      </c>
      <c r="E15">
        <v>45.042000000000002</v>
      </c>
      <c r="F15">
        <v>9.2294087628224606</v>
      </c>
      <c r="G15" s="60">
        <f t="shared" si="0"/>
        <v>3.6830716817826098E-2</v>
      </c>
      <c r="H15">
        <f t="shared" si="1"/>
        <v>9.2294087628224612E-3</v>
      </c>
    </row>
    <row r="16" spans="4:8">
      <c r="D16">
        <v>2003</v>
      </c>
      <c r="E16">
        <v>46.540999999999997</v>
      </c>
      <c r="F16">
        <v>9.4503552293185891</v>
      </c>
      <c r="G16" s="60">
        <f t="shared" si="0"/>
        <v>3.3280049731361734E-2</v>
      </c>
      <c r="H16">
        <f t="shared" si="1"/>
        <v>9.450355229318589E-3</v>
      </c>
    </row>
    <row r="17" spans="4:8">
      <c r="D17">
        <v>2004</v>
      </c>
      <c r="E17">
        <v>49.719000000000001</v>
      </c>
      <c r="F17">
        <v>9.8142688376163498</v>
      </c>
      <c r="G17" s="60">
        <f t="shared" si="0"/>
        <v>6.828387873058174E-2</v>
      </c>
      <c r="H17">
        <f t="shared" si="1"/>
        <v>9.8142688376163505E-3</v>
      </c>
    </row>
    <row r="18" spans="4:8">
      <c r="D18">
        <v>2005</v>
      </c>
      <c r="E18">
        <v>50.337000000000003</v>
      </c>
      <c r="F18">
        <v>10.150245270555141</v>
      </c>
      <c r="G18" s="60">
        <f t="shared" si="0"/>
        <v>1.2429855789537241E-2</v>
      </c>
      <c r="H18">
        <f t="shared" si="1"/>
        <v>1.0150245270555141E-2</v>
      </c>
    </row>
    <row r="19" spans="4:8">
      <c r="D19">
        <v>2006</v>
      </c>
      <c r="E19">
        <v>53.783000000000001</v>
      </c>
      <c r="F19">
        <v>10.69332323312722</v>
      </c>
      <c r="G19" s="60">
        <f t="shared" si="0"/>
        <v>6.8458589109402584E-2</v>
      </c>
      <c r="H19">
        <f t="shared" si="1"/>
        <v>1.069332323312722E-2</v>
      </c>
    </row>
    <row r="20" spans="4:8">
      <c r="D20">
        <v>2007</v>
      </c>
      <c r="E20">
        <v>55.246000000000002</v>
      </c>
      <c r="F20">
        <v>11.273822629559715</v>
      </c>
      <c r="G20" s="60">
        <f t="shared" si="0"/>
        <v>2.7201903947343974E-2</v>
      </c>
      <c r="H20">
        <f t="shared" si="1"/>
        <v>1.1273822629559716E-2</v>
      </c>
    </row>
    <row r="21" spans="4:8">
      <c r="D21">
        <v>2008</v>
      </c>
      <c r="E21">
        <v>55.953000000000003</v>
      </c>
      <c r="F21">
        <v>11.507843118858212</v>
      </c>
      <c r="G21" s="60">
        <f t="shared" si="0"/>
        <v>1.279730659233249E-2</v>
      </c>
      <c r="H21">
        <f t="shared" si="1"/>
        <v>1.1507843118858212E-2</v>
      </c>
    </row>
    <row r="22" spans="4:8">
      <c r="D22">
        <v>2009</v>
      </c>
      <c r="E22">
        <v>57.189</v>
      </c>
      <c r="F22">
        <v>11.510227547027146</v>
      </c>
      <c r="G22" s="60">
        <f t="shared" si="0"/>
        <v>2.2089968366307385E-2</v>
      </c>
      <c r="H22">
        <f t="shared" si="1"/>
        <v>1.1510227547027145E-2</v>
      </c>
    </row>
    <row r="23" spans="4:8">
      <c r="D23">
        <v>2010</v>
      </c>
      <c r="E23">
        <v>56.792000000000002</v>
      </c>
      <c r="F23">
        <v>11.901866589661335</v>
      </c>
      <c r="G23" s="60">
        <f t="shared" si="0"/>
        <v>-6.9418944202556164E-3</v>
      </c>
      <c r="H23">
        <f t="shared" si="1"/>
        <v>1.1901866589661334E-2</v>
      </c>
    </row>
    <row r="24" spans="4:8">
      <c r="D24">
        <v>2011</v>
      </c>
      <c r="E24">
        <v>61.005000000000003</v>
      </c>
      <c r="F24">
        <v>12.606032210525379</v>
      </c>
      <c r="G24" s="60">
        <f t="shared" si="0"/>
        <v>7.4182983518805479E-2</v>
      </c>
      <c r="H24">
        <f t="shared" si="1"/>
        <v>1.260603221052538E-2</v>
      </c>
    </row>
    <row r="25" spans="4:8">
      <c r="D25">
        <v>2012</v>
      </c>
      <c r="E25">
        <v>62.337000000000003</v>
      </c>
      <c r="F25">
        <v>12.981634974942878</v>
      </c>
      <c r="G25" s="60">
        <f t="shared" si="0"/>
        <v>2.1834275879026321E-2</v>
      </c>
      <c r="H25">
        <f t="shared" si="1"/>
        <v>1.2981634974942879E-2</v>
      </c>
    </row>
    <row r="26" spans="4:8">
      <c r="D26">
        <v>2013</v>
      </c>
      <c r="E26">
        <v>64.686000000000007</v>
      </c>
      <c r="F26">
        <v>13.524707777530537</v>
      </c>
      <c r="G26" s="60">
        <f t="shared" si="0"/>
        <v>3.7682275374175907E-2</v>
      </c>
      <c r="H26">
        <f t="shared" si="1"/>
        <v>1.3524707777530537E-2</v>
      </c>
    </row>
    <row r="27" spans="4:8">
      <c r="D27">
        <v>2014</v>
      </c>
      <c r="E27">
        <v>69.92</v>
      </c>
      <c r="F27">
        <v>13.99117954835449</v>
      </c>
      <c r="G27" s="60">
        <f t="shared" si="0"/>
        <v>8.0913953560275698E-2</v>
      </c>
      <c r="H27">
        <f t="shared" si="1"/>
        <v>1.399117954835449E-2</v>
      </c>
    </row>
    <row r="28" spans="4:8">
      <c r="D28">
        <v>2015</v>
      </c>
      <c r="E28">
        <v>69.016999999999996</v>
      </c>
      <c r="F28">
        <v>14.237583813735865</v>
      </c>
      <c r="G28" s="60">
        <f t="shared" si="0"/>
        <v>-1.291475972540054E-2</v>
      </c>
      <c r="H28">
        <f t="shared" si="1"/>
        <v>1.4237583813735865E-2</v>
      </c>
    </row>
    <row r="29" spans="4:8">
      <c r="D29">
        <v>2016</v>
      </c>
      <c r="E29">
        <v>76.828000000000003</v>
      </c>
      <c r="F29">
        <v>14.338433088202764</v>
      </c>
      <c r="G29" s="60">
        <f t="shared" si="0"/>
        <v>0.11317501485141353</v>
      </c>
      <c r="H29">
        <f t="shared" si="1"/>
        <v>1.4338433088202764E-2</v>
      </c>
    </row>
    <row r="30" spans="4:8">
      <c r="D30">
        <v>2017</v>
      </c>
      <c r="E30">
        <v>78.972999999999999</v>
      </c>
      <c r="F30">
        <v>14.316485809911166</v>
      </c>
      <c r="G30" s="60">
        <f t="shared" si="0"/>
        <v>2.7919508512521424E-2</v>
      </c>
      <c r="H30">
        <f t="shared" si="1"/>
        <v>1.4316485809911166E-2</v>
      </c>
    </row>
    <row r="31" spans="4:8">
      <c r="F31">
        <v>14455.589067761754</v>
      </c>
    </row>
    <row r="32" spans="4:8">
      <c r="F32">
        <v>14730.884927067451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1C6C-8DB6-BA4A-A4C9-DDFA2052FD14}">
  <dimension ref="A1:AG35"/>
  <sheetViews>
    <sheetView topLeftCell="C1" workbookViewId="0">
      <selection activeCell="AC11" sqref="AC11:AC14"/>
    </sheetView>
  </sheetViews>
  <sheetFormatPr baseColWidth="10" defaultRowHeight="16"/>
  <cols>
    <col min="2" max="29" width="12.33203125" style="41" bestFit="1" customWidth="1"/>
  </cols>
  <sheetData>
    <row r="1" spans="1:33" s="44" customFormat="1">
      <c r="B1" s="44">
        <v>1990</v>
      </c>
      <c r="C1" s="44">
        <v>1991</v>
      </c>
      <c r="D1" s="44">
        <v>1992</v>
      </c>
      <c r="E1" s="44">
        <v>1993</v>
      </c>
      <c r="F1" s="44">
        <v>1994</v>
      </c>
      <c r="G1" s="44">
        <v>1995</v>
      </c>
      <c r="H1" s="44">
        <v>1996</v>
      </c>
      <c r="I1" s="44">
        <v>1997</v>
      </c>
      <c r="J1" s="44">
        <v>1998</v>
      </c>
      <c r="K1" s="44">
        <v>1999</v>
      </c>
      <c r="L1" s="44">
        <v>2000</v>
      </c>
      <c r="M1" s="44">
        <v>2001</v>
      </c>
      <c r="N1" s="44">
        <v>2002</v>
      </c>
      <c r="O1" s="44">
        <v>2003</v>
      </c>
      <c r="P1" s="44">
        <v>2004</v>
      </c>
      <c r="Q1" s="44">
        <v>2005</v>
      </c>
      <c r="R1" s="44">
        <v>2006</v>
      </c>
      <c r="S1" s="44">
        <v>2007</v>
      </c>
      <c r="T1" s="44">
        <v>2008</v>
      </c>
      <c r="U1" s="44">
        <v>2009</v>
      </c>
      <c r="V1" s="44">
        <v>2010</v>
      </c>
      <c r="W1" s="44">
        <v>2011</v>
      </c>
      <c r="X1" s="44">
        <v>2012</v>
      </c>
      <c r="Y1" s="44">
        <v>2013</v>
      </c>
      <c r="Z1" s="44">
        <v>2014</v>
      </c>
      <c r="AA1" s="44">
        <v>2015</v>
      </c>
      <c r="AB1" s="44">
        <v>2016</v>
      </c>
      <c r="AC1" s="44">
        <v>2017</v>
      </c>
    </row>
    <row r="2" spans="1:33">
      <c r="A2" t="s">
        <v>0</v>
      </c>
      <c r="B2" s="41">
        <v>-1031</v>
      </c>
      <c r="C2" s="41">
        <v>-1095</v>
      </c>
      <c r="D2" s="41">
        <v>-1199</v>
      </c>
      <c r="E2" s="41">
        <v>-1178</v>
      </c>
      <c r="F2" s="41">
        <v>-995</v>
      </c>
      <c r="G2" s="41">
        <v>-1195</v>
      </c>
      <c r="H2" s="41">
        <v>-616</v>
      </c>
      <c r="I2" s="41">
        <v>-842</v>
      </c>
      <c r="J2" s="41">
        <v>-858</v>
      </c>
      <c r="K2" s="41">
        <v>-413</v>
      </c>
      <c r="L2" s="41">
        <v>-571</v>
      </c>
      <c r="M2" s="41">
        <v>-690</v>
      </c>
      <c r="N2" s="41">
        <v>-663</v>
      </c>
      <c r="O2" s="41">
        <v>-858</v>
      </c>
      <c r="P2" s="41">
        <v>-523</v>
      </c>
      <c r="Q2" s="41">
        <v>-670</v>
      </c>
      <c r="R2" s="41">
        <v>-767</v>
      </c>
      <c r="S2" s="41">
        <v>-812</v>
      </c>
      <c r="T2" s="41">
        <v>-776</v>
      </c>
      <c r="U2" s="41">
        <v>-1158</v>
      </c>
      <c r="V2" s="41">
        <v>-1140</v>
      </c>
      <c r="W2" s="41">
        <v>-596</v>
      </c>
      <c r="X2" s="41">
        <v>-821</v>
      </c>
      <c r="Y2" s="41">
        <v>-1339</v>
      </c>
      <c r="Z2" s="41">
        <v>-1453</v>
      </c>
      <c r="AA2" s="41">
        <v>-1581</v>
      </c>
      <c r="AB2" s="41">
        <v>-1574</v>
      </c>
      <c r="AC2" s="41">
        <v>-785</v>
      </c>
      <c r="AD2" t="s">
        <v>1</v>
      </c>
      <c r="AF2" t="s">
        <v>25</v>
      </c>
      <c r="AG2" t="s">
        <v>87</v>
      </c>
    </row>
    <row r="3" spans="1:33">
      <c r="B3" s="41">
        <v>-8</v>
      </c>
      <c r="C3" s="41">
        <v>-4</v>
      </c>
      <c r="D3" s="41">
        <v>-10</v>
      </c>
      <c r="E3" s="41">
        <v>-10</v>
      </c>
      <c r="F3" s="41">
        <v>-10</v>
      </c>
      <c r="G3" s="41">
        <v>-13</v>
      </c>
      <c r="H3" s="41">
        <v>-14</v>
      </c>
      <c r="I3" s="41">
        <v>-18</v>
      </c>
      <c r="J3" s="41">
        <v>-12</v>
      </c>
      <c r="K3" s="41">
        <v>-13</v>
      </c>
      <c r="L3" s="41">
        <v>-13</v>
      </c>
      <c r="M3" s="41">
        <v>-13</v>
      </c>
      <c r="N3" s="41">
        <v>-13</v>
      </c>
      <c r="O3" s="41">
        <v>-13</v>
      </c>
      <c r="P3" s="41">
        <v>-13</v>
      </c>
      <c r="Q3" s="41">
        <v>-13</v>
      </c>
      <c r="R3" s="41">
        <v>-13</v>
      </c>
      <c r="S3" s="41">
        <v>-13</v>
      </c>
      <c r="T3" s="41">
        <v>-13</v>
      </c>
      <c r="U3" s="41">
        <v>0</v>
      </c>
      <c r="V3" s="41">
        <v>0</v>
      </c>
      <c r="W3" s="41">
        <v>0</v>
      </c>
      <c r="X3" s="41">
        <v>0</v>
      </c>
      <c r="Y3" s="41">
        <v>-228</v>
      </c>
      <c r="Z3" s="41">
        <v>-233</v>
      </c>
      <c r="AA3" s="41">
        <v>-235</v>
      </c>
      <c r="AB3" s="41">
        <v>-255</v>
      </c>
      <c r="AC3" s="41">
        <v>-271</v>
      </c>
      <c r="AD3" t="s">
        <v>1</v>
      </c>
      <c r="AF3" t="s">
        <v>25</v>
      </c>
      <c r="AG3" t="s">
        <v>88</v>
      </c>
    </row>
    <row r="4" spans="1:33">
      <c r="B4" s="41">
        <v>-101</v>
      </c>
      <c r="C4" s="41">
        <v>-112</v>
      </c>
      <c r="D4" s="41">
        <v>-194</v>
      </c>
      <c r="E4" s="41">
        <v>-139</v>
      </c>
      <c r="F4" s="41">
        <v>-110</v>
      </c>
      <c r="G4" s="41">
        <v>-60</v>
      </c>
      <c r="H4" s="41">
        <v>-60</v>
      </c>
      <c r="I4" s="41">
        <v>-61</v>
      </c>
      <c r="J4" s="41">
        <v>-39</v>
      </c>
      <c r="K4" s="41">
        <v>-20</v>
      </c>
      <c r="L4" s="41">
        <v>-15</v>
      </c>
      <c r="M4" s="41">
        <v>-15</v>
      </c>
      <c r="N4" s="41">
        <v>-13</v>
      </c>
      <c r="O4" s="41">
        <v>-20</v>
      </c>
      <c r="P4" s="41">
        <v>-19</v>
      </c>
      <c r="Q4" s="41">
        <v>-19</v>
      </c>
      <c r="R4" s="41">
        <v>-20</v>
      </c>
      <c r="S4" s="41">
        <v>-29</v>
      </c>
      <c r="T4" s="41">
        <v>-29</v>
      </c>
      <c r="U4" s="41">
        <v>-92</v>
      </c>
      <c r="V4" s="41">
        <v>-144</v>
      </c>
      <c r="W4" s="41">
        <v>-41</v>
      </c>
      <c r="X4" s="41">
        <v>-100</v>
      </c>
      <c r="Y4" s="41">
        <v>-355</v>
      </c>
      <c r="Z4" s="41">
        <v>-359</v>
      </c>
      <c r="AA4" s="41">
        <v>-631</v>
      </c>
      <c r="AB4" s="41">
        <v>-908</v>
      </c>
      <c r="AC4" s="41">
        <v>-339</v>
      </c>
      <c r="AD4" t="s">
        <v>1</v>
      </c>
      <c r="AF4" t="s">
        <v>25</v>
      </c>
      <c r="AG4" t="s">
        <v>89</v>
      </c>
    </row>
    <row r="5" spans="1:33">
      <c r="B5" s="43">
        <f t="shared" ref="B5:W5" si="0">SUM(B2:B4)</f>
        <v>-1140</v>
      </c>
      <c r="C5" s="43">
        <f t="shared" si="0"/>
        <v>-1211</v>
      </c>
      <c r="D5" s="43">
        <f t="shared" si="0"/>
        <v>-1403</v>
      </c>
      <c r="E5" s="43">
        <f t="shared" si="0"/>
        <v>-1327</v>
      </c>
      <c r="F5" s="43">
        <f t="shared" si="0"/>
        <v>-1115</v>
      </c>
      <c r="G5" s="43">
        <f t="shared" si="0"/>
        <v>-1268</v>
      </c>
      <c r="H5" s="43">
        <f t="shared" si="0"/>
        <v>-690</v>
      </c>
      <c r="I5" s="43">
        <f t="shared" si="0"/>
        <v>-921</v>
      </c>
      <c r="J5" s="43">
        <f t="shared" si="0"/>
        <v>-909</v>
      </c>
      <c r="K5" s="43">
        <f t="shared" si="0"/>
        <v>-446</v>
      </c>
      <c r="L5" s="43">
        <f t="shared" si="0"/>
        <v>-599</v>
      </c>
      <c r="M5" s="43">
        <f t="shared" si="0"/>
        <v>-718</v>
      </c>
      <c r="N5" s="43">
        <f t="shared" si="0"/>
        <v>-689</v>
      </c>
      <c r="O5" s="43">
        <f t="shared" si="0"/>
        <v>-891</v>
      </c>
      <c r="P5" s="43">
        <f t="shared" si="0"/>
        <v>-555</v>
      </c>
      <c r="Q5" s="43">
        <f t="shared" si="0"/>
        <v>-702</v>
      </c>
      <c r="R5" s="43">
        <f t="shared" si="0"/>
        <v>-800</v>
      </c>
      <c r="S5" s="43">
        <f t="shared" si="0"/>
        <v>-854</v>
      </c>
      <c r="T5" s="43">
        <f t="shared" si="0"/>
        <v>-818</v>
      </c>
      <c r="U5" s="43">
        <f t="shared" si="0"/>
        <v>-1250</v>
      </c>
      <c r="V5" s="43">
        <f t="shared" si="0"/>
        <v>-1284</v>
      </c>
      <c r="W5" s="43">
        <f t="shared" si="0"/>
        <v>-637</v>
      </c>
      <c r="X5" s="41">
        <v>-1722</v>
      </c>
      <c r="Y5" s="41">
        <v>-3003</v>
      </c>
      <c r="Z5" s="41">
        <v>-3356</v>
      </c>
      <c r="AA5" s="41">
        <v>-3338</v>
      </c>
      <c r="AB5" s="41">
        <v>-2986</v>
      </c>
      <c r="AC5" s="41">
        <v>-2354</v>
      </c>
      <c r="AD5" t="s">
        <v>1</v>
      </c>
      <c r="AF5" t="s">
        <v>25</v>
      </c>
      <c r="AG5" t="s">
        <v>90</v>
      </c>
    </row>
    <row r="6" spans="1:33">
      <c r="B6" s="41">
        <v>3.7080000000000002</v>
      </c>
      <c r="C6" s="41">
        <v>3.8029999999999999</v>
      </c>
      <c r="D6" s="41">
        <v>4.6689999999999996</v>
      </c>
      <c r="E6" s="41">
        <v>4.3499999999999996</v>
      </c>
      <c r="F6" s="41">
        <v>3.5409999999999999</v>
      </c>
      <c r="G6" s="41">
        <v>4.2729999999999997</v>
      </c>
      <c r="H6" s="41">
        <v>1.873</v>
      </c>
      <c r="I6" s="41">
        <v>3.0630000000000002</v>
      </c>
      <c r="J6" s="41">
        <v>2.6789999999999998</v>
      </c>
      <c r="K6" s="41">
        <v>1.9550000000000001</v>
      </c>
      <c r="L6" s="41">
        <v>2.2010000000000001</v>
      </c>
      <c r="M6" s="41">
        <v>2.3620000000000001</v>
      </c>
      <c r="N6" s="41">
        <v>2.3079999999999998</v>
      </c>
      <c r="O6" s="41">
        <v>2.9279999999999999</v>
      </c>
      <c r="P6" s="41">
        <v>1.996</v>
      </c>
      <c r="Q6" s="41">
        <v>2.4689999999999999</v>
      </c>
      <c r="R6" s="41">
        <v>2.9359826099999999</v>
      </c>
      <c r="S6" s="41">
        <v>3.4793855570000001</v>
      </c>
      <c r="T6" s="41">
        <v>3.02881197</v>
      </c>
      <c r="U6" s="41">
        <v>4.2389648810000002</v>
      </c>
      <c r="V6" s="41">
        <v>3.9136247979999998</v>
      </c>
      <c r="W6" s="41">
        <v>2.2999999999999998</v>
      </c>
      <c r="X6" s="41">
        <v>3.4108999999999998</v>
      </c>
      <c r="Y6" s="41">
        <v>5.8167999999999997</v>
      </c>
      <c r="Z6" s="41">
        <v>7.1360000000000001</v>
      </c>
      <c r="AA6" s="41">
        <v>7.0438000000000001</v>
      </c>
      <c r="AB6" s="41">
        <v>6.21</v>
      </c>
      <c r="AC6" s="41">
        <v>3.1819999999999999</v>
      </c>
      <c r="AD6" t="s">
        <v>1</v>
      </c>
      <c r="AF6" t="s">
        <v>25</v>
      </c>
      <c r="AG6" t="s">
        <v>11</v>
      </c>
    </row>
    <row r="7" spans="1:33">
      <c r="B7" s="41">
        <v>4.4989999999999997</v>
      </c>
      <c r="C7" s="41">
        <v>4.7859999999999996</v>
      </c>
      <c r="D7" s="41">
        <v>4.9409999999999998</v>
      </c>
      <c r="E7" s="41">
        <v>5.4450000000000003</v>
      </c>
      <c r="F7" s="41">
        <v>4.9470000000000001</v>
      </c>
      <c r="G7" s="41">
        <v>5.5519999999999996</v>
      </c>
      <c r="H7" s="41">
        <v>5.2409999999999997</v>
      </c>
      <c r="I7" s="41">
        <v>9.3049999999999997</v>
      </c>
      <c r="J7" s="41">
        <v>10.724</v>
      </c>
      <c r="K7" s="41">
        <v>6.5510000000000002</v>
      </c>
      <c r="L7" s="41">
        <v>8.2530000000000001</v>
      </c>
      <c r="M7" s="41">
        <v>8.6850000000000005</v>
      </c>
      <c r="N7" s="41">
        <v>8.1809999999999992</v>
      </c>
      <c r="O7" s="41">
        <v>6.8259999999999996</v>
      </c>
      <c r="P7" s="41">
        <v>7.0129999999999999</v>
      </c>
      <c r="Q7" s="41">
        <v>7.399</v>
      </c>
      <c r="R7" s="41">
        <v>7.379469748</v>
      </c>
      <c r="S7" s="41">
        <v>6.5716169420000003</v>
      </c>
      <c r="T7" s="41">
        <v>5.7665459080000003</v>
      </c>
      <c r="U7" s="41">
        <v>10.949658579999999</v>
      </c>
      <c r="V7" s="41">
        <v>11.439826330000001</v>
      </c>
      <c r="W7" s="41">
        <v>7.6420000000000003</v>
      </c>
      <c r="X7" s="41">
        <v>8.9939</v>
      </c>
      <c r="Y7" s="41">
        <v>10.7088</v>
      </c>
      <c r="Z7" s="41">
        <v>10.705</v>
      </c>
      <c r="AA7" s="41">
        <v>10.566700000000001</v>
      </c>
      <c r="AB7" s="41">
        <v>15.935</v>
      </c>
      <c r="AC7" s="41">
        <v>10.717000000000001</v>
      </c>
      <c r="AD7" t="s">
        <v>1</v>
      </c>
      <c r="AF7" t="s">
        <v>25</v>
      </c>
      <c r="AG7" t="s">
        <v>13</v>
      </c>
    </row>
    <row r="8" spans="1:33">
      <c r="B8" s="41">
        <v>0.379</v>
      </c>
      <c r="C8" s="41">
        <v>0.40600000000000003</v>
      </c>
      <c r="D8" s="41">
        <v>0.71299999999999997</v>
      </c>
      <c r="E8" s="41">
        <v>0.51800000000000002</v>
      </c>
      <c r="F8" s="41">
        <v>0.41799999999999998</v>
      </c>
      <c r="G8" s="41">
        <v>0.254</v>
      </c>
      <c r="H8" s="41">
        <v>0.26100000000000001</v>
      </c>
      <c r="I8" s="41">
        <v>0.28000000000000003</v>
      </c>
      <c r="J8" s="41">
        <v>0.18</v>
      </c>
      <c r="K8" s="41">
        <v>0.11799999999999999</v>
      </c>
      <c r="L8" s="41">
        <v>0.10100000000000001</v>
      </c>
      <c r="M8" s="41">
        <v>0.10100000000000001</v>
      </c>
      <c r="N8" s="41">
        <v>9.4E-2</v>
      </c>
      <c r="O8" s="41">
        <v>0.11799999999999999</v>
      </c>
      <c r="P8" s="41">
        <v>0.114</v>
      </c>
      <c r="Q8" s="41">
        <v>0.114</v>
      </c>
      <c r="R8" s="41">
        <v>0.118039505</v>
      </c>
      <c r="S8" s="41">
        <v>0.151060155</v>
      </c>
      <c r="T8" s="41">
        <v>0.151040491</v>
      </c>
      <c r="U8" s="41">
        <v>0.32222537600000001</v>
      </c>
      <c r="V8" s="41">
        <v>0.47976548200000002</v>
      </c>
      <c r="W8" s="41">
        <v>0.14499999999999999</v>
      </c>
      <c r="X8" s="41">
        <v>0.34300000000000003</v>
      </c>
      <c r="Y8" s="41">
        <v>0.29339999999999999</v>
      </c>
      <c r="Z8" s="41">
        <v>0.16500000000000001</v>
      </c>
      <c r="AA8" s="41">
        <v>0.16289999999999999</v>
      </c>
      <c r="AB8" s="41">
        <v>4.0759999999999996</v>
      </c>
      <c r="AC8" s="41">
        <v>2.214</v>
      </c>
      <c r="AD8" t="s">
        <v>1</v>
      </c>
      <c r="AF8" t="s">
        <v>25</v>
      </c>
      <c r="AG8" t="s">
        <v>15</v>
      </c>
    </row>
    <row r="9" spans="1:33">
      <c r="B9" s="41">
        <v>8.5860000000000003</v>
      </c>
      <c r="C9" s="41">
        <v>8.9949999999999992</v>
      </c>
      <c r="D9" s="41">
        <v>10.323</v>
      </c>
      <c r="E9" s="41">
        <v>10.313000000000001</v>
      </c>
      <c r="F9" s="41">
        <v>8.9060000000000006</v>
      </c>
      <c r="G9" s="41">
        <v>10.079000000000001</v>
      </c>
      <c r="H9" s="41">
        <v>7.375</v>
      </c>
      <c r="I9" s="41">
        <v>12.648</v>
      </c>
      <c r="J9" s="41">
        <v>13.583</v>
      </c>
      <c r="K9" s="41">
        <v>8.6240000000000006</v>
      </c>
      <c r="L9" s="41">
        <v>10.555</v>
      </c>
      <c r="M9" s="41">
        <v>11.148</v>
      </c>
      <c r="N9" s="41">
        <v>10.583</v>
      </c>
      <c r="O9" s="41">
        <v>9.8719999999999999</v>
      </c>
      <c r="P9" s="41">
        <v>9.1229999999999993</v>
      </c>
      <c r="Q9" s="41">
        <v>9.9819999999999993</v>
      </c>
      <c r="R9" s="41">
        <v>10.43349186</v>
      </c>
      <c r="S9" s="41">
        <v>10.20206265</v>
      </c>
      <c r="T9" s="41">
        <v>8.9463983700000007</v>
      </c>
      <c r="U9" s="41">
        <v>15.51084883</v>
      </c>
      <c r="V9" s="41">
        <v>15.833216609999999</v>
      </c>
      <c r="W9" s="45">
        <f>SUM(W6:W8)</f>
        <v>10.087</v>
      </c>
      <c r="X9" s="41">
        <v>12.7478</v>
      </c>
      <c r="Y9" s="41">
        <v>16.818999999999999</v>
      </c>
      <c r="Z9" s="41">
        <v>18.006</v>
      </c>
      <c r="AA9" s="41">
        <v>17.773499999999999</v>
      </c>
      <c r="AB9" s="41">
        <v>26.221</v>
      </c>
      <c r="AC9" s="41">
        <v>16.113</v>
      </c>
      <c r="AD9" t="s">
        <v>1</v>
      </c>
      <c r="AF9" t="s">
        <v>25</v>
      </c>
      <c r="AG9" t="s">
        <v>17</v>
      </c>
    </row>
    <row r="10" spans="1:33">
      <c r="B10" s="41">
        <v>36.356999999999999</v>
      </c>
      <c r="C10" s="41">
        <v>36.99</v>
      </c>
      <c r="D10" s="41">
        <v>32.944000000000003</v>
      </c>
      <c r="E10" s="41">
        <v>38.558999999999997</v>
      </c>
      <c r="F10" s="41">
        <v>41.408999999999999</v>
      </c>
      <c r="G10" s="41">
        <v>42.716000000000001</v>
      </c>
      <c r="H10" s="41">
        <v>43.362000000000002</v>
      </c>
      <c r="I10" s="41">
        <v>44.604999999999997</v>
      </c>
      <c r="J10" s="41">
        <v>44.896999999999998</v>
      </c>
      <c r="K10" s="41">
        <v>42.822000000000003</v>
      </c>
      <c r="L10" s="41">
        <v>43.125</v>
      </c>
      <c r="M10" s="41">
        <v>43.442</v>
      </c>
      <c r="N10" s="41">
        <v>45.042000000000002</v>
      </c>
      <c r="O10" s="41">
        <v>46.540999999999997</v>
      </c>
      <c r="P10" s="41">
        <v>49.719000000000001</v>
      </c>
      <c r="Q10" s="41">
        <v>50.337000000000003</v>
      </c>
      <c r="R10" s="41">
        <v>53.783000000000001</v>
      </c>
      <c r="S10" s="41">
        <v>55.246000000000002</v>
      </c>
      <c r="T10" s="41">
        <v>55.953000000000003</v>
      </c>
      <c r="U10" s="41">
        <v>57.189</v>
      </c>
      <c r="V10" s="41">
        <v>56.792000000000002</v>
      </c>
      <c r="W10" s="41">
        <v>61.005000000000003</v>
      </c>
      <c r="X10" s="41">
        <v>62.337000000000003</v>
      </c>
      <c r="Y10" s="41">
        <v>64.686000000000007</v>
      </c>
      <c r="Z10" s="41">
        <v>69.92</v>
      </c>
      <c r="AA10" s="41">
        <v>69.016999999999996</v>
      </c>
      <c r="AB10" s="41">
        <v>76.828000000000003</v>
      </c>
      <c r="AC10" s="41">
        <v>78.972999999999999</v>
      </c>
      <c r="AD10" t="s">
        <v>1</v>
      </c>
      <c r="AF10" t="s">
        <v>25</v>
      </c>
      <c r="AG10" t="s">
        <v>19</v>
      </c>
    </row>
    <row r="11" spans="1:33">
      <c r="B11" s="41">
        <v>4.3380099650000004</v>
      </c>
      <c r="C11" s="41">
        <v>4.6035379650000001</v>
      </c>
      <c r="D11" s="41">
        <v>4.9855241159999997</v>
      </c>
      <c r="E11" s="41">
        <v>4.8065451149999996</v>
      </c>
      <c r="F11" s="41">
        <v>4.1058401360000003</v>
      </c>
      <c r="G11" s="41">
        <v>4.9358649349999997</v>
      </c>
      <c r="H11" s="41">
        <v>2.6732759609999999</v>
      </c>
      <c r="I11" s="41">
        <v>3.529656014</v>
      </c>
      <c r="J11" s="41">
        <v>3.5363689429999998</v>
      </c>
      <c r="K11" s="41">
        <v>1.8081439189999999</v>
      </c>
      <c r="L11" s="41">
        <v>2.4237460419999999</v>
      </c>
      <c r="M11" s="41">
        <v>2.9022359309999999</v>
      </c>
      <c r="N11" s="41">
        <v>2.8043340149999998</v>
      </c>
      <c r="O11" s="41">
        <v>3.536369885</v>
      </c>
      <c r="P11" s="41">
        <v>2.2687080910000001</v>
      </c>
      <c r="Q11" s="41">
        <v>2.8385080710000001</v>
      </c>
      <c r="R11" s="41">
        <v>3.135762427</v>
      </c>
      <c r="S11" s="41">
        <v>3.3126360039999998</v>
      </c>
      <c r="T11" s="41">
        <v>3.194504947</v>
      </c>
      <c r="U11" s="41">
        <v>4.6993410530000004</v>
      </c>
      <c r="V11" s="41">
        <v>4.3230353499999996</v>
      </c>
      <c r="W11" s="41">
        <v>2.8301591780000002</v>
      </c>
      <c r="X11" s="41">
        <v>3.307595563</v>
      </c>
      <c r="Y11" s="41">
        <v>5.0687828110000002</v>
      </c>
      <c r="Z11" s="41">
        <v>5.5842522499999996</v>
      </c>
      <c r="AA11" s="41">
        <v>7.0670999999999999</v>
      </c>
      <c r="AB11" s="45">
        <v>6</v>
      </c>
      <c r="AC11" s="41">
        <v>3.5089999999999999</v>
      </c>
      <c r="AD11" t="s">
        <v>1</v>
      </c>
      <c r="AF11" t="s">
        <v>91</v>
      </c>
    </row>
    <row r="12" spans="1:33">
      <c r="B12" s="41">
        <v>2.9048607820000001</v>
      </c>
      <c r="C12" s="41">
        <v>3.0899827869999998</v>
      </c>
      <c r="D12" s="41">
        <v>3.1899787740000001</v>
      </c>
      <c r="E12" s="41">
        <v>3.5155767739999999</v>
      </c>
      <c r="F12" s="41">
        <v>3.1941967689999999</v>
      </c>
      <c r="G12" s="41">
        <v>3.584985251</v>
      </c>
      <c r="H12" s="41">
        <v>3.1873167709999999</v>
      </c>
      <c r="I12" s="41">
        <v>5.1843924100000001</v>
      </c>
      <c r="J12" s="41">
        <v>5.3948272360000002</v>
      </c>
      <c r="K12" s="41">
        <v>3.3413519620000001</v>
      </c>
      <c r="L12" s="41">
        <v>4.4100499720000004</v>
      </c>
      <c r="M12" s="41">
        <v>4.1725467089999997</v>
      </c>
      <c r="N12" s="41">
        <v>4.053464613</v>
      </c>
      <c r="O12" s="41">
        <v>3.4245209230000002</v>
      </c>
      <c r="P12" s="41">
        <v>3.4522453280000001</v>
      </c>
      <c r="Q12" s="41">
        <v>3.6727237590000001</v>
      </c>
      <c r="R12" s="41">
        <v>3.5797084560000001</v>
      </c>
      <c r="S12" s="41">
        <v>3.5766925519999999</v>
      </c>
      <c r="T12" s="41">
        <v>2.6646418619999999</v>
      </c>
      <c r="U12" s="41">
        <v>5.0839757509999997</v>
      </c>
      <c r="V12" s="41">
        <v>5.3119518000000001</v>
      </c>
      <c r="W12" s="41">
        <v>3.4775725670000002</v>
      </c>
      <c r="X12" s="41">
        <v>4.0642249680000004</v>
      </c>
      <c r="Y12" s="41">
        <v>6.228292808</v>
      </c>
      <c r="Z12" s="41">
        <v>6.8616785169999996</v>
      </c>
      <c r="AA12" s="41">
        <v>7.8442999999999996</v>
      </c>
      <c r="AB12" s="45">
        <v>7</v>
      </c>
      <c r="AC12" s="41">
        <v>5.5319000000000003</v>
      </c>
      <c r="AD12" t="s">
        <v>1</v>
      </c>
      <c r="AF12" t="s">
        <v>92</v>
      </c>
    </row>
    <row r="13" spans="1:33">
      <c r="B13" s="41">
        <v>0.33743400899999998</v>
      </c>
      <c r="C13" s="41">
        <v>0.36309797999999999</v>
      </c>
      <c r="D13" s="41">
        <v>0.64384798399999998</v>
      </c>
      <c r="E13" s="41">
        <v>0.463678013</v>
      </c>
      <c r="F13" s="41">
        <v>0.37201398099999999</v>
      </c>
      <c r="G13" s="41">
        <v>0.22634900099999999</v>
      </c>
      <c r="H13" s="41">
        <v>0.22941599900000001</v>
      </c>
      <c r="I13" s="41">
        <v>0.244843004</v>
      </c>
      <c r="J13" s="41">
        <v>0.16007200199999999</v>
      </c>
      <c r="K13" s="41">
        <v>0.103086995</v>
      </c>
      <c r="L13" s="41">
        <v>8.7282998000000001E-2</v>
      </c>
      <c r="M13" s="41">
        <v>8.7282998000000001E-2</v>
      </c>
      <c r="N13" s="41">
        <v>8.0962998999999994E-2</v>
      </c>
      <c r="O13" s="41">
        <v>0.103086995</v>
      </c>
      <c r="P13" s="41">
        <v>9.9928000000000003E-2</v>
      </c>
      <c r="Q13" s="41">
        <v>9.9928000000000003E-2</v>
      </c>
      <c r="R13" s="41">
        <v>0.103121507</v>
      </c>
      <c r="S13" s="41">
        <v>0.13158239799999999</v>
      </c>
      <c r="T13" s="41">
        <v>0.13156527000000001</v>
      </c>
      <c r="U13" s="41">
        <v>0.28781731199999999</v>
      </c>
      <c r="V13" s="41">
        <v>0.42893135500000001</v>
      </c>
      <c r="W13" s="41">
        <v>0.28080825399999998</v>
      </c>
      <c r="X13" s="41">
        <v>0.328179469</v>
      </c>
      <c r="Y13" s="41">
        <v>0.50292438100000003</v>
      </c>
      <c r="Z13" s="41">
        <v>0.55406923299999999</v>
      </c>
      <c r="AA13" s="41">
        <v>2.0350999999999999</v>
      </c>
      <c r="AB13" s="45">
        <v>4</v>
      </c>
      <c r="AC13" s="41">
        <v>1.5591999999999999</v>
      </c>
      <c r="AD13" t="s">
        <v>1</v>
      </c>
      <c r="AF13" t="s">
        <v>93</v>
      </c>
    </row>
    <row r="14" spans="1:33">
      <c r="B14" s="41">
        <v>7.5803047560000003</v>
      </c>
      <c r="C14" s="41">
        <v>8.0566187320000004</v>
      </c>
      <c r="D14" s="41">
        <v>8.8193508739999995</v>
      </c>
      <c r="E14" s="41">
        <v>8.7857999020000008</v>
      </c>
      <c r="F14" s="41">
        <v>7.6720508860000001</v>
      </c>
      <c r="G14" s="41">
        <v>8.7471991879999997</v>
      </c>
      <c r="H14" s="41">
        <v>6.0900087300000001</v>
      </c>
      <c r="I14" s="41">
        <v>8.9588914279999994</v>
      </c>
      <c r="J14" s="41">
        <v>9.0912681810000002</v>
      </c>
      <c r="K14" s="41">
        <v>5.252582876</v>
      </c>
      <c r="L14" s="41">
        <v>6.9210790119999999</v>
      </c>
      <c r="M14" s="41">
        <v>7.1620656389999997</v>
      </c>
      <c r="N14" s="41">
        <v>6.9387616269999999</v>
      </c>
      <c r="O14" s="41">
        <v>7.0639778020000001</v>
      </c>
      <c r="P14" s="41">
        <v>5.820881419</v>
      </c>
      <c r="Q14" s="41">
        <v>6.6111598300000001</v>
      </c>
      <c r="R14" s="41">
        <v>6.8185923900000001</v>
      </c>
      <c r="S14" s="41">
        <v>7.0209109539999996</v>
      </c>
      <c r="T14" s="41">
        <v>5.9907120789999997</v>
      </c>
      <c r="U14" s="41">
        <v>10.07113412</v>
      </c>
      <c r="V14" s="41">
        <v>10.0639185</v>
      </c>
      <c r="W14" s="41">
        <v>6.5885400000000001</v>
      </c>
      <c r="X14" s="41">
        <v>7.7</v>
      </c>
      <c r="Y14" s="41">
        <v>11.8</v>
      </c>
      <c r="Z14" s="41">
        <v>13</v>
      </c>
      <c r="AA14" s="41">
        <v>16.9465</v>
      </c>
      <c r="AB14" s="45">
        <f t="shared" ref="AB14" si="1">SUM(AB11:AB13)</f>
        <v>17</v>
      </c>
      <c r="AC14" s="41">
        <v>10.6</v>
      </c>
      <c r="AD14" t="s">
        <v>1</v>
      </c>
      <c r="AF14" t="s">
        <v>94</v>
      </c>
    </row>
    <row r="15" spans="1:33">
      <c r="B15" s="41">
        <v>2.2410000000000001</v>
      </c>
      <c r="C15" s="41">
        <v>2.8919999999999999</v>
      </c>
      <c r="D15" s="41">
        <v>4.2300000000000004</v>
      </c>
      <c r="E15" s="41">
        <v>4.49</v>
      </c>
      <c r="F15" s="41">
        <v>4.7560000000000002</v>
      </c>
      <c r="G15" s="41">
        <v>4.7709999999999999</v>
      </c>
      <c r="H15" s="41">
        <v>5.4589999999999996</v>
      </c>
      <c r="I15" s="41">
        <v>6.4740000000000002</v>
      </c>
      <c r="J15" s="41">
        <v>4.6159999999999997</v>
      </c>
      <c r="K15" s="41">
        <v>4.6497000000000002</v>
      </c>
      <c r="L15" s="41">
        <v>4.6500000000000004</v>
      </c>
      <c r="M15" s="41">
        <v>4.7416999999999998</v>
      </c>
      <c r="N15" s="41">
        <v>4.7111499999999999</v>
      </c>
      <c r="O15" s="41">
        <v>4.3479999999999999</v>
      </c>
      <c r="P15" s="41">
        <v>4.4580000000000002</v>
      </c>
      <c r="Q15" s="41">
        <v>4.3760000000000003</v>
      </c>
      <c r="R15" s="41">
        <v>4.3849999999999998</v>
      </c>
      <c r="S15" s="41">
        <v>4.375</v>
      </c>
      <c r="T15" s="41">
        <v>4.4630000000000001</v>
      </c>
      <c r="U15" s="41">
        <v>4.4930000000000003</v>
      </c>
      <c r="V15" s="41">
        <v>4.9710000000000001</v>
      </c>
      <c r="W15" s="41">
        <v>4.6909999999999998</v>
      </c>
      <c r="X15" s="41">
        <v>4.617</v>
      </c>
      <c r="Y15" s="41">
        <v>4.6639999999999997</v>
      </c>
      <c r="Z15" s="41">
        <v>4.6749999999999998</v>
      </c>
      <c r="AA15" s="41">
        <v>4.9000000000000004</v>
      </c>
      <c r="AB15" s="41">
        <v>4.9000000000000004</v>
      </c>
      <c r="AC15" s="41">
        <v>4.9000000000000004</v>
      </c>
      <c r="AD15" t="s">
        <v>1</v>
      </c>
      <c r="AF15" t="s">
        <v>25</v>
      </c>
      <c r="AG15" t="s">
        <v>95</v>
      </c>
    </row>
    <row r="16" spans="1:33">
      <c r="B16" s="41">
        <v>8.8490000000000002</v>
      </c>
      <c r="C16" s="41">
        <v>9.5990000000000002</v>
      </c>
      <c r="D16" s="41">
        <v>11.023999999999999</v>
      </c>
      <c r="E16" s="41">
        <v>12.185</v>
      </c>
      <c r="F16" s="41">
        <v>12.657999999999999</v>
      </c>
      <c r="G16" s="41">
        <v>12.647</v>
      </c>
      <c r="H16" s="41">
        <v>13.513999999999999</v>
      </c>
      <c r="I16" s="41">
        <v>14.614000000000001</v>
      </c>
      <c r="J16" s="41">
        <v>12.818</v>
      </c>
      <c r="K16" s="41">
        <v>13.223599999999999</v>
      </c>
      <c r="L16" s="41">
        <v>12.715</v>
      </c>
      <c r="M16" s="41">
        <v>13.4626</v>
      </c>
      <c r="N16" s="41">
        <v>13.788489999999999</v>
      </c>
      <c r="O16" s="41">
        <v>13.180999999999999</v>
      </c>
      <c r="P16" s="41">
        <v>13.375</v>
      </c>
      <c r="Q16" s="41">
        <v>13.428000000000001</v>
      </c>
      <c r="R16" s="41">
        <v>13.452999999999999</v>
      </c>
      <c r="S16" s="41">
        <v>13.484</v>
      </c>
      <c r="T16" s="41">
        <v>13.679500000000001</v>
      </c>
      <c r="U16" s="41">
        <v>13.7095</v>
      </c>
      <c r="V16" s="41">
        <v>14.4475</v>
      </c>
      <c r="W16" s="41">
        <v>14.628500000000001</v>
      </c>
      <c r="X16" s="41">
        <v>14.6145</v>
      </c>
      <c r="Y16" s="41">
        <v>14.759499999999999</v>
      </c>
      <c r="Z16" s="41">
        <v>15.835000000000001</v>
      </c>
      <c r="AA16" s="41">
        <v>16.66</v>
      </c>
      <c r="AB16" s="41">
        <v>16.66</v>
      </c>
      <c r="AC16" s="41">
        <v>16.66</v>
      </c>
      <c r="AD16" t="s">
        <v>2</v>
      </c>
      <c r="AF16" t="s">
        <v>25</v>
      </c>
      <c r="AG16" t="s">
        <v>96</v>
      </c>
    </row>
    <row r="21" spans="1:30">
      <c r="A21" t="s">
        <v>0</v>
      </c>
      <c r="B21" s="41">
        <v>-1031</v>
      </c>
      <c r="C21" s="41">
        <v>-1095</v>
      </c>
      <c r="D21" s="41">
        <v>-1199</v>
      </c>
      <c r="E21" s="41">
        <v>-1178</v>
      </c>
      <c r="F21" s="41">
        <v>-995</v>
      </c>
      <c r="G21" s="41">
        <v>-1195</v>
      </c>
      <c r="H21" s="41">
        <v>-616</v>
      </c>
      <c r="I21" s="41">
        <v>-842</v>
      </c>
      <c r="J21" s="41">
        <v>-858</v>
      </c>
      <c r="K21" s="41">
        <v>-413</v>
      </c>
      <c r="L21" s="41">
        <v>-571</v>
      </c>
      <c r="M21" s="41">
        <v>-690</v>
      </c>
      <c r="N21" s="41">
        <v>-663</v>
      </c>
      <c r="O21" s="41">
        <v>-858</v>
      </c>
      <c r="P21" s="41">
        <v>-523</v>
      </c>
      <c r="Q21" s="41">
        <v>-670</v>
      </c>
      <c r="R21" s="41">
        <v>-767</v>
      </c>
      <c r="S21" s="41">
        <v>-812</v>
      </c>
      <c r="T21" s="41">
        <v>-776</v>
      </c>
      <c r="U21" s="41">
        <v>-1158</v>
      </c>
      <c r="V21" s="41">
        <v>-1140</v>
      </c>
      <c r="W21" s="41">
        <v>-596</v>
      </c>
      <c r="X21" s="41">
        <v>-821</v>
      </c>
      <c r="Y21" s="41">
        <v>-1339</v>
      </c>
      <c r="Z21" s="41">
        <v>-1453</v>
      </c>
      <c r="AA21" s="41">
        <v>-1581</v>
      </c>
      <c r="AB21" s="41">
        <v>-1574</v>
      </c>
      <c r="AC21" s="41">
        <v>-785</v>
      </c>
      <c r="AD21" t="s">
        <v>1</v>
      </c>
    </row>
    <row r="22" spans="1:30">
      <c r="B22" s="41">
        <v>-8</v>
      </c>
      <c r="C22" s="41">
        <v>-4</v>
      </c>
      <c r="D22" s="41">
        <v>-10</v>
      </c>
      <c r="E22" s="41">
        <v>-10</v>
      </c>
      <c r="F22" s="41">
        <v>-10</v>
      </c>
      <c r="G22" s="41">
        <v>-13</v>
      </c>
      <c r="H22" s="41">
        <v>-14</v>
      </c>
      <c r="I22" s="41">
        <v>-18</v>
      </c>
      <c r="J22" s="41">
        <v>-12</v>
      </c>
      <c r="K22" s="41">
        <v>-13</v>
      </c>
      <c r="L22" s="41">
        <v>-13</v>
      </c>
      <c r="M22" s="41">
        <v>-13</v>
      </c>
      <c r="N22" s="41">
        <v>-13</v>
      </c>
      <c r="O22" s="41">
        <v>-13</v>
      </c>
      <c r="P22" s="41">
        <v>-13</v>
      </c>
      <c r="Q22" s="41">
        <v>-13</v>
      </c>
      <c r="R22" s="41">
        <v>-13</v>
      </c>
      <c r="S22" s="41">
        <v>-13</v>
      </c>
      <c r="T22" s="41">
        <v>-13</v>
      </c>
      <c r="U22" s="41">
        <v>0</v>
      </c>
      <c r="V22" s="41">
        <v>0</v>
      </c>
      <c r="W22" s="41">
        <v>0</v>
      </c>
      <c r="X22" s="41">
        <v>0</v>
      </c>
      <c r="Y22" s="41">
        <v>-228</v>
      </c>
      <c r="Z22" s="41">
        <v>-233</v>
      </c>
      <c r="AA22" s="41">
        <v>-235</v>
      </c>
      <c r="AB22" s="41">
        <v>-255</v>
      </c>
      <c r="AC22" s="41">
        <v>-271</v>
      </c>
      <c r="AD22" t="s">
        <v>1</v>
      </c>
    </row>
    <row r="23" spans="1:30">
      <c r="B23" s="41">
        <v>-101</v>
      </c>
      <c r="C23" s="41">
        <v>-112</v>
      </c>
      <c r="D23" s="41">
        <v>-194</v>
      </c>
      <c r="E23" s="41">
        <v>-139</v>
      </c>
      <c r="F23" s="41">
        <v>-110</v>
      </c>
      <c r="G23" s="41">
        <v>-60</v>
      </c>
      <c r="H23" s="41">
        <v>-60</v>
      </c>
      <c r="I23" s="41">
        <v>-61</v>
      </c>
      <c r="J23" s="41">
        <v>-39</v>
      </c>
      <c r="K23" s="41">
        <v>-20</v>
      </c>
      <c r="L23" s="41">
        <v>-15</v>
      </c>
      <c r="M23" s="41">
        <v>-15</v>
      </c>
      <c r="N23" s="41">
        <v>-13</v>
      </c>
      <c r="O23" s="41">
        <v>-20</v>
      </c>
      <c r="P23" s="41">
        <v>-19</v>
      </c>
      <c r="Q23" s="41">
        <v>-19</v>
      </c>
      <c r="R23" s="41">
        <v>-20</v>
      </c>
      <c r="S23" s="41">
        <v>-29</v>
      </c>
      <c r="T23" s="41">
        <v>-29</v>
      </c>
      <c r="U23" s="41">
        <v>-92</v>
      </c>
      <c r="V23" s="41">
        <v>-144</v>
      </c>
      <c r="W23" s="41">
        <v>-41</v>
      </c>
      <c r="X23" s="41">
        <v>-100</v>
      </c>
      <c r="Y23" s="41">
        <v>-355</v>
      </c>
      <c r="Z23" s="41">
        <v>-359</v>
      </c>
      <c r="AA23" s="41">
        <v>-631</v>
      </c>
      <c r="AB23" s="41">
        <v>-908</v>
      </c>
      <c r="AC23" s="41">
        <v>-339</v>
      </c>
      <c r="AD23" t="s">
        <v>1</v>
      </c>
    </row>
    <row r="24" spans="1:30">
      <c r="B24" s="41">
        <v>-1140</v>
      </c>
      <c r="C24" s="41">
        <v>-1211</v>
      </c>
      <c r="D24" s="41">
        <v>-1403</v>
      </c>
      <c r="E24" s="41">
        <v>-1327</v>
      </c>
      <c r="F24" s="41">
        <v>-1115</v>
      </c>
      <c r="G24" s="41">
        <v>-1268</v>
      </c>
      <c r="H24" s="41">
        <v>-690</v>
      </c>
      <c r="I24" s="41">
        <v>-921</v>
      </c>
      <c r="J24" s="41">
        <v>-909</v>
      </c>
      <c r="K24" s="41">
        <v>-446</v>
      </c>
      <c r="L24" s="41">
        <v>-599</v>
      </c>
      <c r="M24" s="41">
        <v>-718</v>
      </c>
      <c r="N24" s="41">
        <v>-689</v>
      </c>
      <c r="O24" s="41">
        <v>-891</v>
      </c>
      <c r="P24" s="41">
        <v>-555</v>
      </c>
      <c r="Q24" s="41">
        <v>-702</v>
      </c>
      <c r="R24" s="41">
        <v>-800</v>
      </c>
      <c r="S24" s="41">
        <v>-854</v>
      </c>
      <c r="T24" s="41">
        <v>-818</v>
      </c>
      <c r="U24" s="41">
        <v>-1250</v>
      </c>
      <c r="V24" s="41">
        <v>-1284</v>
      </c>
      <c r="W24" s="41">
        <v>-637</v>
      </c>
      <c r="X24" s="41">
        <v>-1722</v>
      </c>
      <c r="Y24" s="41">
        <v>-3003</v>
      </c>
      <c r="Z24" s="41">
        <v>-3356</v>
      </c>
      <c r="AA24" s="41">
        <v>-3338</v>
      </c>
      <c r="AB24" s="41">
        <v>-2986</v>
      </c>
      <c r="AC24" s="41">
        <v>-2354</v>
      </c>
      <c r="AD24" t="s">
        <v>1</v>
      </c>
    </row>
    <row r="25" spans="1:30">
      <c r="B25" s="41">
        <v>3.7080000000000002</v>
      </c>
      <c r="C25" s="41">
        <v>3.8029999999999999</v>
      </c>
      <c r="D25" s="41">
        <v>4.6689999999999996</v>
      </c>
      <c r="E25" s="41">
        <v>4.3499999999999996</v>
      </c>
      <c r="F25" s="41">
        <v>3.5409999999999999</v>
      </c>
      <c r="G25" s="41">
        <v>4.2729999999999997</v>
      </c>
      <c r="H25" s="41">
        <v>1.873</v>
      </c>
      <c r="I25" s="41">
        <v>3.0630000000000002</v>
      </c>
      <c r="J25" s="41">
        <v>2.6789999999999998</v>
      </c>
      <c r="K25" s="41">
        <v>1.9550000000000001</v>
      </c>
      <c r="L25" s="41">
        <v>2.2010000000000001</v>
      </c>
      <c r="M25" s="41">
        <v>2.3620000000000001</v>
      </c>
      <c r="N25" s="41">
        <v>2.3079999999999998</v>
      </c>
      <c r="O25" s="41">
        <v>2.9279999999999999</v>
      </c>
      <c r="P25" s="41">
        <v>1.996</v>
      </c>
      <c r="Q25" s="41">
        <v>2.4689999999999999</v>
      </c>
      <c r="R25" s="41">
        <v>2.9359826099999999</v>
      </c>
      <c r="S25" s="41">
        <v>3.4793855570000001</v>
      </c>
      <c r="T25" s="41">
        <v>3.02881197</v>
      </c>
      <c r="U25" s="41">
        <v>4.2389648810000002</v>
      </c>
      <c r="V25" s="41">
        <v>3.9136247979999998</v>
      </c>
      <c r="W25" s="41">
        <v>2.2999999999999998</v>
      </c>
      <c r="X25" s="41">
        <v>3.4108999999999998</v>
      </c>
      <c r="Y25" s="41">
        <v>5.8167999999999997</v>
      </c>
      <c r="Z25" s="41">
        <v>7.1360000000000001</v>
      </c>
      <c r="AA25" s="41">
        <v>7.0438000000000001</v>
      </c>
      <c r="AB25" s="41">
        <v>6.21</v>
      </c>
      <c r="AC25" s="41">
        <v>3.1819999999999999</v>
      </c>
      <c r="AD25" t="s">
        <v>1</v>
      </c>
    </row>
    <row r="26" spans="1:30">
      <c r="B26" s="41">
        <v>4.4989999999999997</v>
      </c>
      <c r="C26" s="41">
        <v>4.7859999999999996</v>
      </c>
      <c r="D26" s="41">
        <v>4.9409999999999998</v>
      </c>
      <c r="E26" s="41">
        <v>5.4450000000000003</v>
      </c>
      <c r="F26" s="41">
        <v>4.9470000000000001</v>
      </c>
      <c r="G26" s="41">
        <v>5.5519999999999996</v>
      </c>
      <c r="H26" s="41">
        <v>5.2409999999999997</v>
      </c>
      <c r="I26" s="41">
        <v>9.3049999999999997</v>
      </c>
      <c r="J26" s="41">
        <v>10.724</v>
      </c>
      <c r="K26" s="41">
        <v>6.5510000000000002</v>
      </c>
      <c r="L26" s="41">
        <v>8.2530000000000001</v>
      </c>
      <c r="M26" s="41">
        <v>8.6850000000000005</v>
      </c>
      <c r="N26" s="41">
        <v>8.1809999999999992</v>
      </c>
      <c r="O26" s="41">
        <v>6.8259999999999996</v>
      </c>
      <c r="P26" s="41">
        <v>7.0129999999999999</v>
      </c>
      <c r="Q26" s="41">
        <v>7.399</v>
      </c>
      <c r="R26" s="41">
        <v>7.379469748</v>
      </c>
      <c r="S26" s="41">
        <v>6.5716169420000003</v>
      </c>
      <c r="T26" s="41">
        <v>5.7665459080000003</v>
      </c>
      <c r="U26" s="41">
        <v>10.949658579999999</v>
      </c>
      <c r="V26" s="41">
        <v>11.439826330000001</v>
      </c>
      <c r="W26" s="41">
        <v>7.6420000000000003</v>
      </c>
      <c r="X26" s="41">
        <v>8.9939</v>
      </c>
      <c r="Y26" s="41">
        <v>10.7088</v>
      </c>
      <c r="Z26" s="41">
        <v>10.705</v>
      </c>
      <c r="AA26" s="41">
        <v>10.566700000000001</v>
      </c>
      <c r="AB26" s="41">
        <v>15.935</v>
      </c>
      <c r="AC26" s="41">
        <v>10.717000000000001</v>
      </c>
      <c r="AD26" t="s">
        <v>1</v>
      </c>
    </row>
    <row r="27" spans="1:30">
      <c r="B27" s="41">
        <v>0.379</v>
      </c>
      <c r="C27" s="41">
        <v>0.40600000000000003</v>
      </c>
      <c r="D27" s="41">
        <v>0.71299999999999997</v>
      </c>
      <c r="E27" s="41">
        <v>0.51800000000000002</v>
      </c>
      <c r="F27" s="41">
        <v>0.41799999999999998</v>
      </c>
      <c r="G27" s="41">
        <v>0.254</v>
      </c>
      <c r="H27" s="41">
        <v>0.26100000000000001</v>
      </c>
      <c r="I27" s="41">
        <v>0.28000000000000003</v>
      </c>
      <c r="J27" s="41">
        <v>0.18</v>
      </c>
      <c r="K27" s="41">
        <v>0.11799999999999999</v>
      </c>
      <c r="L27" s="41">
        <v>0.10100000000000001</v>
      </c>
      <c r="M27" s="41">
        <v>0.10100000000000001</v>
      </c>
      <c r="N27" s="41">
        <v>9.4E-2</v>
      </c>
      <c r="O27" s="41">
        <v>0.11799999999999999</v>
      </c>
      <c r="P27" s="41">
        <v>0.114</v>
      </c>
      <c r="Q27" s="41">
        <v>0.114</v>
      </c>
      <c r="R27" s="41">
        <v>0.118039505</v>
      </c>
      <c r="S27" s="41">
        <v>0.151060155</v>
      </c>
      <c r="T27" s="41">
        <v>0.151040491</v>
      </c>
      <c r="U27" s="41">
        <v>0.32222537600000001</v>
      </c>
      <c r="V27" s="41">
        <v>0.47976548200000002</v>
      </c>
      <c r="W27" s="41">
        <v>0.14499999999999999</v>
      </c>
      <c r="X27" s="41">
        <v>0.34300000000000003</v>
      </c>
      <c r="Y27" s="41">
        <v>0.29339999999999999</v>
      </c>
      <c r="Z27" s="41">
        <v>0.16500000000000001</v>
      </c>
      <c r="AA27" s="41">
        <v>0.16289999999999999</v>
      </c>
      <c r="AB27" s="41">
        <v>4.0759999999999996</v>
      </c>
      <c r="AC27" s="41">
        <v>2.214</v>
      </c>
      <c r="AD27" t="s">
        <v>1</v>
      </c>
    </row>
    <row r="28" spans="1:30">
      <c r="B28" s="41">
        <v>8.5860000000000003</v>
      </c>
      <c r="C28" s="41">
        <v>8.9949999999999992</v>
      </c>
      <c r="D28" s="41">
        <v>10.323</v>
      </c>
      <c r="E28" s="41">
        <v>10.313000000000001</v>
      </c>
      <c r="F28" s="41">
        <v>8.9060000000000006</v>
      </c>
      <c r="G28" s="41">
        <v>10.079000000000001</v>
      </c>
      <c r="H28" s="41">
        <v>7.375</v>
      </c>
      <c r="I28" s="41">
        <v>12.648</v>
      </c>
      <c r="J28" s="41">
        <v>13.583</v>
      </c>
      <c r="K28" s="41">
        <v>8.6240000000000006</v>
      </c>
      <c r="L28" s="41">
        <v>10.555</v>
      </c>
      <c r="M28" s="41">
        <v>11.148</v>
      </c>
      <c r="N28" s="41">
        <v>10.583</v>
      </c>
      <c r="O28" s="41">
        <v>9.8719999999999999</v>
      </c>
      <c r="P28" s="41">
        <v>9.1229999999999993</v>
      </c>
      <c r="Q28" s="41">
        <v>9.9819999999999993</v>
      </c>
      <c r="R28" s="41">
        <v>10.43349186</v>
      </c>
      <c r="S28" s="41">
        <v>10.20206265</v>
      </c>
      <c r="T28" s="41">
        <v>8.9463983700000007</v>
      </c>
      <c r="U28" s="41">
        <v>15.51084883</v>
      </c>
      <c r="V28" s="41">
        <v>15.833216609999999</v>
      </c>
      <c r="W28" s="41">
        <v>10.087</v>
      </c>
      <c r="X28" s="41">
        <v>12.7478</v>
      </c>
      <c r="Y28" s="41">
        <v>16.818999999999999</v>
      </c>
      <c r="Z28" s="41">
        <v>18.006</v>
      </c>
      <c r="AA28" s="41">
        <v>17.773499999999999</v>
      </c>
      <c r="AB28" s="41">
        <v>26.221</v>
      </c>
      <c r="AC28" s="41">
        <v>16.113</v>
      </c>
      <c r="AD28" t="s">
        <v>1</v>
      </c>
    </row>
    <row r="29" spans="1:30">
      <c r="B29" s="41">
        <v>36.356999999999999</v>
      </c>
      <c r="C29" s="41">
        <v>36.99</v>
      </c>
      <c r="D29" s="41">
        <v>32.944000000000003</v>
      </c>
      <c r="E29" s="41">
        <v>38.558999999999997</v>
      </c>
      <c r="F29" s="41">
        <v>41.408999999999999</v>
      </c>
      <c r="G29" s="41">
        <v>42.716000000000001</v>
      </c>
      <c r="H29" s="41">
        <v>43.362000000000002</v>
      </c>
      <c r="I29" s="41">
        <v>44.604999999999997</v>
      </c>
      <c r="J29" s="41">
        <v>44.896999999999998</v>
      </c>
      <c r="K29" s="41">
        <v>42.822000000000003</v>
      </c>
      <c r="L29" s="41">
        <v>43.125</v>
      </c>
      <c r="M29" s="41">
        <v>43.442</v>
      </c>
      <c r="N29" s="41">
        <v>45.042000000000002</v>
      </c>
      <c r="O29" s="41">
        <v>46.540999999999997</v>
      </c>
      <c r="P29" s="41">
        <v>49.719000000000001</v>
      </c>
      <c r="Q29" s="41">
        <v>50.337000000000003</v>
      </c>
      <c r="R29" s="41">
        <v>53.783000000000001</v>
      </c>
      <c r="S29" s="41">
        <v>55.246000000000002</v>
      </c>
      <c r="T29" s="41">
        <v>55.953000000000003</v>
      </c>
      <c r="U29" s="41">
        <v>57.189</v>
      </c>
      <c r="V29" s="41">
        <v>56.792000000000002</v>
      </c>
      <c r="W29" s="41">
        <v>61.005000000000003</v>
      </c>
      <c r="X29" s="41">
        <v>62.337000000000003</v>
      </c>
      <c r="Y29" s="41">
        <v>64.686000000000007</v>
      </c>
      <c r="Z29" s="41">
        <v>69.92</v>
      </c>
      <c r="AA29" s="41">
        <v>69.016999999999996</v>
      </c>
      <c r="AB29" s="41">
        <v>76.828000000000003</v>
      </c>
      <c r="AC29" s="41">
        <v>78.972999999999999</v>
      </c>
      <c r="AD29" t="s">
        <v>1</v>
      </c>
    </row>
    <row r="30" spans="1:30">
      <c r="B30" s="41">
        <v>4.3380099650000004</v>
      </c>
      <c r="C30" s="41">
        <v>4.6035379650000001</v>
      </c>
      <c r="D30" s="41">
        <v>4.9855241159999997</v>
      </c>
      <c r="E30" s="41">
        <v>4.8065451149999996</v>
      </c>
      <c r="F30" s="41">
        <v>4.1058401360000003</v>
      </c>
      <c r="G30" s="41">
        <v>4.9358649349999997</v>
      </c>
      <c r="H30" s="41">
        <v>2.6732759609999999</v>
      </c>
      <c r="I30" s="41">
        <v>3.529656014</v>
      </c>
      <c r="J30" s="41">
        <v>3.5363689429999998</v>
      </c>
      <c r="K30" s="41">
        <v>1.8081439189999999</v>
      </c>
      <c r="L30" s="41">
        <v>2.4237460419999999</v>
      </c>
      <c r="M30" s="41">
        <v>2.9022359309999999</v>
      </c>
      <c r="N30" s="41">
        <v>2.8043340149999998</v>
      </c>
      <c r="O30" s="41">
        <v>3.536369885</v>
      </c>
      <c r="P30" s="41">
        <v>2.2687080910000001</v>
      </c>
      <c r="Q30" s="41">
        <v>2.8385080710000001</v>
      </c>
      <c r="R30" s="41">
        <v>3.135762427</v>
      </c>
      <c r="S30" s="41">
        <v>3.3126360039999998</v>
      </c>
      <c r="T30" s="41">
        <v>3.194504947</v>
      </c>
      <c r="U30" s="41">
        <v>4.6993410530000004</v>
      </c>
      <c r="V30" s="41">
        <v>4.3230353499999996</v>
      </c>
      <c r="W30" s="41">
        <v>2.8301591780000002</v>
      </c>
      <c r="X30" s="41">
        <v>3.307595563</v>
      </c>
      <c r="Y30" s="41">
        <v>5.0687828110000002</v>
      </c>
      <c r="Z30" s="41">
        <v>5.5842522499999996</v>
      </c>
      <c r="AA30" s="41">
        <v>7.0670999999999999</v>
      </c>
      <c r="AB30" s="41">
        <v>6</v>
      </c>
      <c r="AC30" s="41">
        <v>3.5089999999999999</v>
      </c>
      <c r="AD30" t="s">
        <v>1</v>
      </c>
    </row>
    <row r="31" spans="1:30">
      <c r="B31" s="41">
        <v>2.9048607820000001</v>
      </c>
      <c r="C31" s="41">
        <v>3.0899827869999998</v>
      </c>
      <c r="D31" s="41">
        <v>3.1899787740000001</v>
      </c>
      <c r="E31" s="41">
        <v>3.5155767739999999</v>
      </c>
      <c r="F31" s="41">
        <v>3.1941967689999999</v>
      </c>
      <c r="G31" s="41">
        <v>3.584985251</v>
      </c>
      <c r="H31" s="41">
        <v>3.1873167709999999</v>
      </c>
      <c r="I31" s="41">
        <v>5.1843924100000001</v>
      </c>
      <c r="J31" s="41">
        <v>5.3948272360000002</v>
      </c>
      <c r="K31" s="41">
        <v>3.3413519620000001</v>
      </c>
      <c r="L31" s="41">
        <v>4.4100499720000004</v>
      </c>
      <c r="M31" s="41">
        <v>4.1725467089999997</v>
      </c>
      <c r="N31" s="41">
        <v>4.053464613</v>
      </c>
      <c r="O31" s="41">
        <v>3.4245209230000002</v>
      </c>
      <c r="P31" s="41">
        <v>3.4522453280000001</v>
      </c>
      <c r="Q31" s="41">
        <v>3.6727237590000001</v>
      </c>
      <c r="R31" s="41">
        <v>3.5797084560000001</v>
      </c>
      <c r="S31" s="41">
        <v>3.5766925519999999</v>
      </c>
      <c r="T31" s="41">
        <v>2.6646418619999999</v>
      </c>
      <c r="U31" s="41">
        <v>5.0839757509999997</v>
      </c>
      <c r="V31" s="41">
        <v>5.3119518000000001</v>
      </c>
      <c r="W31" s="41">
        <v>3.4775725670000002</v>
      </c>
      <c r="X31" s="41">
        <v>4.0642249680000004</v>
      </c>
      <c r="Y31" s="41">
        <v>6.228292808</v>
      </c>
      <c r="Z31" s="41">
        <v>6.8616785169999996</v>
      </c>
      <c r="AA31" s="41">
        <v>7.8442999999999996</v>
      </c>
      <c r="AB31" s="41">
        <v>7</v>
      </c>
      <c r="AC31" s="41">
        <v>5.5319000000000003</v>
      </c>
      <c r="AD31" t="s">
        <v>1</v>
      </c>
    </row>
    <row r="32" spans="1:30">
      <c r="B32" s="41">
        <v>0.33743400899999998</v>
      </c>
      <c r="C32" s="41">
        <v>0.36309797999999999</v>
      </c>
      <c r="D32" s="41">
        <v>0.64384798399999998</v>
      </c>
      <c r="E32" s="41">
        <v>0.463678013</v>
      </c>
      <c r="F32" s="41">
        <v>0.37201398099999999</v>
      </c>
      <c r="G32" s="41">
        <v>0.22634900099999999</v>
      </c>
      <c r="H32" s="41">
        <v>0.22941599900000001</v>
      </c>
      <c r="I32" s="41">
        <v>0.244843004</v>
      </c>
      <c r="J32" s="41">
        <v>0.16007200199999999</v>
      </c>
      <c r="K32" s="41">
        <v>0.103086995</v>
      </c>
      <c r="L32" s="41">
        <v>8.7282998000000001E-2</v>
      </c>
      <c r="M32" s="41">
        <v>8.7282998000000001E-2</v>
      </c>
      <c r="N32" s="41">
        <v>8.0962998999999994E-2</v>
      </c>
      <c r="O32" s="41">
        <v>0.103086995</v>
      </c>
      <c r="P32" s="41">
        <v>9.9928000000000003E-2</v>
      </c>
      <c r="Q32" s="41">
        <v>9.9928000000000003E-2</v>
      </c>
      <c r="R32" s="41">
        <v>0.103121507</v>
      </c>
      <c r="S32" s="41">
        <v>0.13158239799999999</v>
      </c>
      <c r="T32" s="41">
        <v>0.13156527000000001</v>
      </c>
      <c r="U32" s="41">
        <v>0.28781731199999999</v>
      </c>
      <c r="V32" s="41">
        <v>0.42893135500000001</v>
      </c>
      <c r="W32" s="41">
        <v>0.28080825399999998</v>
      </c>
      <c r="X32" s="41">
        <v>0.328179469</v>
      </c>
      <c r="Y32" s="41">
        <v>0.50292438100000003</v>
      </c>
      <c r="Z32" s="41">
        <v>0.55406923299999999</v>
      </c>
      <c r="AA32" s="41">
        <v>2.0350999999999999</v>
      </c>
      <c r="AB32" s="41">
        <v>4</v>
      </c>
      <c r="AC32" s="41">
        <v>1.5591999999999999</v>
      </c>
      <c r="AD32" t="s">
        <v>1</v>
      </c>
    </row>
    <row r="33" spans="2:30">
      <c r="B33" s="41">
        <v>7.5803047560000003</v>
      </c>
      <c r="C33" s="41">
        <v>8.0566187320000004</v>
      </c>
      <c r="D33" s="41">
        <v>8.8193508739999995</v>
      </c>
      <c r="E33" s="41">
        <v>8.7857999020000008</v>
      </c>
      <c r="F33" s="41">
        <v>7.6720508860000001</v>
      </c>
      <c r="G33" s="41">
        <v>8.7471991879999997</v>
      </c>
      <c r="H33" s="41">
        <v>6.0900087300000001</v>
      </c>
      <c r="I33" s="41">
        <v>8.9588914279999994</v>
      </c>
      <c r="J33" s="41">
        <v>9.0912681810000002</v>
      </c>
      <c r="K33" s="41">
        <v>5.252582876</v>
      </c>
      <c r="L33" s="41">
        <v>6.9210790119999999</v>
      </c>
      <c r="M33" s="41">
        <v>7.1620656389999997</v>
      </c>
      <c r="N33" s="41">
        <v>6.9387616269999999</v>
      </c>
      <c r="O33" s="41">
        <v>7.0639778020000001</v>
      </c>
      <c r="P33" s="41">
        <v>5.820881419</v>
      </c>
      <c r="Q33" s="41">
        <v>6.6111598300000001</v>
      </c>
      <c r="R33" s="41">
        <v>6.8185923900000001</v>
      </c>
      <c r="S33" s="41">
        <v>7.0209109539999996</v>
      </c>
      <c r="T33" s="41">
        <v>5.9907120789999997</v>
      </c>
      <c r="U33" s="41">
        <v>10.07113412</v>
      </c>
      <c r="V33" s="41">
        <v>10.0639185</v>
      </c>
      <c r="W33" s="41">
        <v>6.5885400000000001</v>
      </c>
      <c r="X33" s="41">
        <v>7.7</v>
      </c>
      <c r="Y33" s="41">
        <v>11.8</v>
      </c>
      <c r="Z33" s="41">
        <v>13</v>
      </c>
      <c r="AA33" s="41">
        <v>16.9465</v>
      </c>
      <c r="AB33" s="41">
        <v>17</v>
      </c>
      <c r="AC33" s="41">
        <v>10.6</v>
      </c>
      <c r="AD33" t="s">
        <v>1</v>
      </c>
    </row>
    <row r="34" spans="2:30">
      <c r="B34" s="41">
        <v>2.2410000000000001</v>
      </c>
      <c r="C34" s="41">
        <v>2.8919999999999999</v>
      </c>
      <c r="D34" s="41">
        <v>4.2300000000000004</v>
      </c>
      <c r="E34" s="41">
        <v>4.49</v>
      </c>
      <c r="F34" s="41">
        <v>4.7560000000000002</v>
      </c>
      <c r="G34" s="41">
        <v>4.7709999999999999</v>
      </c>
      <c r="H34" s="41">
        <v>5.4589999999999996</v>
      </c>
      <c r="I34" s="41">
        <v>6.4740000000000002</v>
      </c>
      <c r="J34" s="41">
        <v>4.6159999999999997</v>
      </c>
      <c r="K34" s="41">
        <v>4.6497000000000002</v>
      </c>
      <c r="L34" s="41">
        <v>4.6500000000000004</v>
      </c>
      <c r="M34" s="41">
        <v>4.7416999999999998</v>
      </c>
      <c r="N34" s="41">
        <v>4.7111499999999999</v>
      </c>
      <c r="O34" s="41">
        <v>4.3479999999999999</v>
      </c>
      <c r="P34" s="41">
        <v>4.4580000000000002</v>
      </c>
      <c r="Q34" s="41">
        <v>4.3760000000000003</v>
      </c>
      <c r="R34" s="41">
        <v>4.3849999999999998</v>
      </c>
      <c r="S34" s="41">
        <v>4.375</v>
      </c>
      <c r="T34" s="41">
        <v>4.4630000000000001</v>
      </c>
      <c r="U34" s="41">
        <v>4.4930000000000003</v>
      </c>
      <c r="V34" s="41">
        <v>4.9710000000000001</v>
      </c>
      <c r="W34" s="41">
        <v>4.6909999999999998</v>
      </c>
      <c r="X34" s="41">
        <v>4.617</v>
      </c>
      <c r="Y34" s="41">
        <v>4.6639999999999997</v>
      </c>
      <c r="Z34" s="41">
        <v>4.6749999999999998</v>
      </c>
      <c r="AA34" s="41">
        <v>4.9000000000000004</v>
      </c>
      <c r="AB34" s="41">
        <v>4.9000000000000004</v>
      </c>
      <c r="AC34" s="41">
        <v>4.9000000000000004</v>
      </c>
      <c r="AD34" t="s">
        <v>1</v>
      </c>
    </row>
    <row r="35" spans="2:30">
      <c r="B35" s="41">
        <v>8.8490000000000002</v>
      </c>
      <c r="C35" s="41">
        <v>9.5990000000000002</v>
      </c>
      <c r="D35" s="41">
        <v>11.023999999999999</v>
      </c>
      <c r="E35" s="41">
        <v>12.185</v>
      </c>
      <c r="F35" s="41">
        <v>12.657999999999999</v>
      </c>
      <c r="G35" s="41">
        <v>12.647</v>
      </c>
      <c r="H35" s="41">
        <v>13.513999999999999</v>
      </c>
      <c r="I35" s="41">
        <v>14.614000000000001</v>
      </c>
      <c r="J35" s="41">
        <v>12.818</v>
      </c>
      <c r="K35" s="41">
        <v>13.223599999999999</v>
      </c>
      <c r="L35" s="41">
        <v>12.715</v>
      </c>
      <c r="M35" s="41">
        <v>13.4626</v>
      </c>
      <c r="N35" s="41">
        <v>13.788489999999999</v>
      </c>
      <c r="O35" s="41">
        <v>13.180999999999999</v>
      </c>
      <c r="P35" s="41">
        <v>13.375</v>
      </c>
      <c r="Q35" s="41">
        <v>13.428000000000001</v>
      </c>
      <c r="R35" s="41">
        <v>13.452999999999999</v>
      </c>
      <c r="S35" s="41">
        <v>13.484</v>
      </c>
      <c r="T35" s="41">
        <v>13.679500000000001</v>
      </c>
      <c r="U35" s="41">
        <v>13.7095</v>
      </c>
      <c r="V35" s="41">
        <v>14.4475</v>
      </c>
      <c r="W35" s="41">
        <v>14.628500000000001</v>
      </c>
      <c r="X35" s="41">
        <v>14.6145</v>
      </c>
      <c r="Y35" s="41">
        <v>14.759499999999999</v>
      </c>
      <c r="Z35" s="41">
        <v>15.835000000000001</v>
      </c>
      <c r="AA35" s="41">
        <v>16.66</v>
      </c>
      <c r="AB35" s="41">
        <v>16.66</v>
      </c>
      <c r="AC35" s="41">
        <v>16.66</v>
      </c>
      <c r="AD35" t="s">
        <v>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8D51-F75D-1643-87FA-B6F788830A1E}">
  <dimension ref="A1:AD24"/>
  <sheetViews>
    <sheetView zoomScale="113" workbookViewId="0">
      <pane xSplit="1" topLeftCell="H1" activePane="topRight" state="frozen"/>
      <selection pane="topRight" activeCell="T8" sqref="T8"/>
    </sheetView>
  </sheetViews>
  <sheetFormatPr baseColWidth="10" defaultRowHeight="16"/>
  <cols>
    <col min="2" max="13" width="8.33203125" customWidth="1"/>
  </cols>
  <sheetData>
    <row r="1" spans="1:30">
      <c r="B1" t="s">
        <v>32</v>
      </c>
      <c r="C1" t="s">
        <v>30</v>
      </c>
      <c r="D1" t="s">
        <v>31</v>
      </c>
      <c r="E1" t="s">
        <v>32</v>
      </c>
      <c r="F1" t="s">
        <v>30</v>
      </c>
      <c r="G1" t="s">
        <v>31</v>
      </c>
      <c r="H1" t="s">
        <v>32</v>
      </c>
      <c r="I1" t="s">
        <v>30</v>
      </c>
      <c r="J1" t="s">
        <v>31</v>
      </c>
      <c r="K1" t="s">
        <v>32</v>
      </c>
      <c r="L1" t="s">
        <v>30</v>
      </c>
      <c r="M1" t="s">
        <v>31</v>
      </c>
      <c r="T1" s="8"/>
      <c r="X1" s="48"/>
      <c r="Y1" s="48"/>
      <c r="Z1" s="48"/>
      <c r="AA1" s="48"/>
      <c r="AB1" s="48"/>
      <c r="AC1" s="48"/>
      <c r="AD1" s="48"/>
    </row>
    <row r="2" spans="1:30">
      <c r="A2" s="9" t="s">
        <v>33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38</v>
      </c>
      <c r="G2" s="10" t="s">
        <v>39</v>
      </c>
      <c r="H2" s="10" t="s">
        <v>40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  <c r="N2" s="11" t="s">
        <v>46</v>
      </c>
      <c r="O2" s="11" t="s">
        <v>47</v>
      </c>
      <c r="P2" s="11" t="s">
        <v>48</v>
      </c>
      <c r="Q2" s="11" t="s">
        <v>49</v>
      </c>
      <c r="R2" s="11" t="s">
        <v>50</v>
      </c>
      <c r="S2" s="11" t="s">
        <v>51</v>
      </c>
      <c r="T2" s="12" t="s">
        <v>52</v>
      </c>
      <c r="U2" s="46"/>
      <c r="X2" s="48"/>
      <c r="Y2" s="48"/>
      <c r="Z2" s="49"/>
      <c r="AA2" s="49"/>
      <c r="AB2" s="50"/>
      <c r="AC2" s="48"/>
      <c r="AD2" s="48"/>
    </row>
    <row r="3" spans="1:30">
      <c r="A3" s="13" t="s">
        <v>53</v>
      </c>
      <c r="B3" s="14">
        <v>-1.5945248906355201</v>
      </c>
      <c r="C3" s="14">
        <v>-10.039435922319999</v>
      </c>
      <c r="D3" s="14">
        <v>0.26660308776272801</v>
      </c>
      <c r="E3" s="14">
        <v>-10.707079456488501</v>
      </c>
      <c r="F3" s="14">
        <v>10.0314511127456</v>
      </c>
      <c r="G3" s="14">
        <v>-7.1286351065757494E-2</v>
      </c>
      <c r="H3" s="14">
        <v>6.2241861776927703</v>
      </c>
      <c r="I3" s="14">
        <v>-7.9750614642565596</v>
      </c>
      <c r="J3" s="14">
        <v>6.1694429193757303</v>
      </c>
      <c r="K3" s="14">
        <v>38.0932072095639</v>
      </c>
      <c r="L3" s="14">
        <v>24.914700561301899</v>
      </c>
      <c r="M3" s="14">
        <v>3.8973002297156101</v>
      </c>
      <c r="N3" s="15">
        <f>B3+C3+D3</f>
        <v>-11.367357725192791</v>
      </c>
      <c r="O3" s="15">
        <f>E3+F3+G3</f>
        <v>-0.74691469480865802</v>
      </c>
      <c r="P3" s="15">
        <f>H3+I3+J3</f>
        <v>4.418567632811941</v>
      </c>
      <c r="Q3" s="15">
        <f>K3+L3+M3</f>
        <v>66.90520800058141</v>
      </c>
      <c r="R3" s="15">
        <f>N3+O3+P3</f>
        <v>-7.6957047871895075</v>
      </c>
      <c r="S3" s="15">
        <f>Q3</f>
        <v>66.90520800058141</v>
      </c>
      <c r="T3" s="16">
        <f>S3+R3</f>
        <v>59.209503213391905</v>
      </c>
      <c r="X3" s="48"/>
      <c r="Y3" s="48"/>
      <c r="Z3" s="51"/>
      <c r="AA3" s="51"/>
      <c r="AB3" s="52"/>
      <c r="AC3" s="48"/>
      <c r="AD3" s="48"/>
    </row>
    <row r="4" spans="1:30">
      <c r="A4" s="9" t="s">
        <v>54</v>
      </c>
      <c r="B4" s="17">
        <v>4.4052518450934803</v>
      </c>
      <c r="C4" s="17">
        <v>103.85070516536901</v>
      </c>
      <c r="D4" s="17">
        <v>-8.2454184199497502E-2</v>
      </c>
      <c r="E4" s="17">
        <v>-16.688227002679302</v>
      </c>
      <c r="F4" s="17">
        <v>-124.37675958563</v>
      </c>
      <c r="G4" s="17">
        <v>-0.186700032314917</v>
      </c>
      <c r="H4" s="17">
        <v>-59.040146205089101</v>
      </c>
      <c r="I4" s="17">
        <v>40.225893346161499</v>
      </c>
      <c r="J4" s="17">
        <v>-13.248020173967401</v>
      </c>
      <c r="K4" s="17">
        <v>-37.785819617787801</v>
      </c>
      <c r="L4" s="17">
        <v>-38.5008402540318</v>
      </c>
      <c r="M4" s="17">
        <v>-3.6174381984138999</v>
      </c>
      <c r="N4" s="15">
        <f>B4+C4+D4</f>
        <v>108.17350282626299</v>
      </c>
      <c r="O4" s="15">
        <f>E4+F4+G4</f>
        <v>-141.25168662062421</v>
      </c>
      <c r="P4" s="15">
        <f>H4+I4+J4</f>
        <v>-32.062273032895007</v>
      </c>
      <c r="Q4" s="15">
        <f>K4+L4+M4</f>
        <v>-79.904098070233502</v>
      </c>
      <c r="R4" s="15">
        <f>N4+O4+P4</f>
        <v>-65.14045682725623</v>
      </c>
      <c r="S4" s="15">
        <f>Q4</f>
        <v>-79.904098070233502</v>
      </c>
      <c r="T4" s="16">
        <f>S4+R4</f>
        <v>-145.04455489748972</v>
      </c>
      <c r="X4" s="48"/>
      <c r="Y4" s="48"/>
      <c r="Z4" s="51"/>
      <c r="AA4" s="51"/>
      <c r="AB4" s="52"/>
      <c r="AC4" s="48"/>
      <c r="AD4" s="48"/>
    </row>
    <row r="5" spans="1:30">
      <c r="A5" s="9" t="s">
        <v>55</v>
      </c>
      <c r="B5" s="17">
        <v>-3.57038471155591</v>
      </c>
      <c r="C5" s="17">
        <v>-41.394991740944299</v>
      </c>
      <c r="D5" s="17">
        <v>6.9583608476998697E-3</v>
      </c>
      <c r="E5" s="17">
        <v>5.0364072099552102</v>
      </c>
      <c r="F5" s="17">
        <v>46.015300272870199</v>
      </c>
      <c r="G5" s="17">
        <v>-1.45969645075697E-2</v>
      </c>
      <c r="H5" s="17">
        <v>20.656071626891102</v>
      </c>
      <c r="I5" s="17">
        <v>-11.7377755266254</v>
      </c>
      <c r="J5" s="17">
        <v>0.189701227123524</v>
      </c>
      <c r="K5" s="17">
        <v>-4.3848153496930804</v>
      </c>
      <c r="L5" s="17">
        <v>-6.1711788532058502</v>
      </c>
      <c r="M5" s="17">
        <v>-0.20763064543880499</v>
      </c>
      <c r="N5" s="15">
        <f>B5+C5+D5</f>
        <v>-44.958418091652511</v>
      </c>
      <c r="O5" s="15">
        <f>E5+F5+G5</f>
        <v>51.037110518317839</v>
      </c>
      <c r="P5" s="15">
        <f>H5+I5+J5</f>
        <v>9.1079973273892261</v>
      </c>
      <c r="Q5" s="15">
        <f>K5+L5+M5</f>
        <v>-10.763624848337734</v>
      </c>
      <c r="R5" s="15">
        <f>N5+O5+P5</f>
        <v>15.186689754054553</v>
      </c>
      <c r="S5" s="15">
        <f>Q5</f>
        <v>-10.763624848337734</v>
      </c>
      <c r="T5" s="16">
        <f>S5+R5</f>
        <v>4.423064905716819</v>
      </c>
      <c r="X5" s="48"/>
      <c r="Y5" s="48"/>
      <c r="Z5" s="51"/>
      <c r="AA5" s="51"/>
      <c r="AB5" s="52"/>
      <c r="AC5" s="48"/>
      <c r="AD5" s="48"/>
    </row>
    <row r="6" spans="1:30">
      <c r="A6" s="9" t="s">
        <v>56</v>
      </c>
      <c r="B6" s="17">
        <v>8.0321673829207096</v>
      </c>
      <c r="C6" s="17">
        <v>16.1135277805922</v>
      </c>
      <c r="D6" s="17">
        <v>2.636385016822</v>
      </c>
      <c r="E6" s="17">
        <v>5.5368133778636901</v>
      </c>
      <c r="F6" s="17">
        <v>-26.9951706459617</v>
      </c>
      <c r="G6" s="17">
        <v>5.7687480869852099E-2</v>
      </c>
      <c r="H6" s="17">
        <v>-21.292615530256398</v>
      </c>
      <c r="I6" s="17">
        <v>9.8632637928227904</v>
      </c>
      <c r="J6" s="17">
        <v>-0.100678334176784</v>
      </c>
      <c r="K6" s="17">
        <v>-5.8443487640613698</v>
      </c>
      <c r="L6" s="17">
        <v>-6.71779615572183</v>
      </c>
      <c r="M6" s="17">
        <v>-0.37256567224655401</v>
      </c>
      <c r="N6" s="15">
        <f t="shared" ref="N6:N8" si="0">B6+C6+D6</f>
        <v>26.782080180334912</v>
      </c>
      <c r="O6" s="15">
        <f t="shared" ref="O6:O8" si="1">E6+F6+G6</f>
        <v>-21.400669787228157</v>
      </c>
      <c r="P6" s="15">
        <f t="shared" ref="P6:P8" si="2">H6+I6+J6</f>
        <v>-11.530030071610392</v>
      </c>
      <c r="Q6" s="15">
        <f t="shared" ref="Q6:Q8" si="3">K6+L6+M6</f>
        <v>-12.934710592029754</v>
      </c>
      <c r="R6" s="15">
        <f t="shared" ref="R6:R8" si="4">N6+O6+P6</f>
        <v>-6.1486196785036373</v>
      </c>
      <c r="S6" s="15">
        <f t="shared" ref="S6:S8" si="5">Q6</f>
        <v>-12.934710592029754</v>
      </c>
      <c r="T6" s="16">
        <f t="shared" ref="T6:T8" si="6">S6+R6</f>
        <v>-19.083330270533391</v>
      </c>
      <c r="X6" s="48"/>
      <c r="Y6" s="48"/>
      <c r="Z6" s="51"/>
      <c r="AA6" s="51"/>
      <c r="AB6" s="52"/>
      <c r="AC6" s="48"/>
      <c r="AD6" s="48"/>
    </row>
    <row r="7" spans="1:30">
      <c r="A7" s="9" t="s">
        <v>57</v>
      </c>
      <c r="B7" s="17">
        <v>-13.0351151405376</v>
      </c>
      <c r="C7" s="17">
        <v>-74.364320811900896</v>
      </c>
      <c r="D7" s="17">
        <v>-12.1686202899267</v>
      </c>
      <c r="E7" s="17">
        <v>-14.856970333229199</v>
      </c>
      <c r="F7" s="17">
        <v>100.302360576184</v>
      </c>
      <c r="G7" s="17">
        <v>15.5344153146095</v>
      </c>
      <c r="H7" s="17">
        <v>34.063788957196103</v>
      </c>
      <c r="I7" s="17">
        <v>-18.3544880375816</v>
      </c>
      <c r="J7" s="17">
        <v>-2.7528802993430102</v>
      </c>
      <c r="K7" s="17">
        <v>27.3023687500243</v>
      </c>
      <c r="L7" s="17">
        <v>33.547726409707799</v>
      </c>
      <c r="M7" s="17">
        <v>2.7089550401838198</v>
      </c>
      <c r="N7" s="15">
        <f t="shared" si="0"/>
        <v>-99.568056242365202</v>
      </c>
      <c r="O7" s="15">
        <f t="shared" si="1"/>
        <v>100.9798055575643</v>
      </c>
      <c r="P7" s="15">
        <f t="shared" si="2"/>
        <v>12.956420620271492</v>
      </c>
      <c r="Q7" s="15">
        <f t="shared" si="3"/>
        <v>63.559050199915916</v>
      </c>
      <c r="R7" s="15">
        <f t="shared" si="4"/>
        <v>14.368169935470595</v>
      </c>
      <c r="S7" s="15">
        <f t="shared" si="5"/>
        <v>63.559050199915916</v>
      </c>
      <c r="T7" s="16">
        <f t="shared" si="6"/>
        <v>77.927220135386506</v>
      </c>
      <c r="X7" s="48"/>
      <c r="Y7" s="48"/>
      <c r="Z7" s="51"/>
      <c r="AA7" s="51"/>
      <c r="AB7" s="52"/>
      <c r="AC7" s="48"/>
      <c r="AD7" s="48"/>
    </row>
    <row r="8" spans="1:30">
      <c r="A8" s="18" t="s">
        <v>58</v>
      </c>
      <c r="B8" s="19">
        <v>9.1291418953797905</v>
      </c>
      <c r="C8" s="19">
        <v>11.596806771769399</v>
      </c>
      <c r="D8" s="19">
        <v>13.0072749583162</v>
      </c>
      <c r="E8" s="19">
        <v>11.598638936259601</v>
      </c>
      <c r="F8" s="19">
        <v>-29.635909915867</v>
      </c>
      <c r="G8" s="19">
        <v>-33.231347712863197</v>
      </c>
      <c r="H8" s="19">
        <v>-42.092166727747397</v>
      </c>
      <c r="I8" s="19">
        <v>9.3466769273953805</v>
      </c>
      <c r="J8" s="19">
        <v>35.057320724131699</v>
      </c>
      <c r="K8" s="19">
        <v>-14.069697501192501</v>
      </c>
      <c r="L8" s="19">
        <v>-19.396024345334101</v>
      </c>
      <c r="M8" s="19">
        <v>-3.01456251221685</v>
      </c>
      <c r="N8" s="15">
        <f t="shared" si="0"/>
        <v>33.733223625465392</v>
      </c>
      <c r="O8" s="15">
        <f t="shared" si="1"/>
        <v>-51.268618692470596</v>
      </c>
      <c r="P8" s="15">
        <f t="shared" si="2"/>
        <v>2.3118309237796808</v>
      </c>
      <c r="Q8" s="15">
        <f t="shared" si="3"/>
        <v>-36.480284358743454</v>
      </c>
      <c r="R8" s="15">
        <f t="shared" si="4"/>
        <v>-15.223564143225524</v>
      </c>
      <c r="S8" s="15">
        <f t="shared" si="5"/>
        <v>-36.480284358743454</v>
      </c>
      <c r="T8" s="16">
        <f t="shared" si="6"/>
        <v>-51.703848501968977</v>
      </c>
      <c r="X8" s="48"/>
      <c r="Y8" s="48"/>
      <c r="Z8" s="51"/>
      <c r="AA8" s="51"/>
      <c r="AB8" s="52"/>
      <c r="AC8" s="48"/>
      <c r="AD8" s="48"/>
    </row>
    <row r="9" spans="1:30">
      <c r="A9" s="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 t="s">
        <v>59</v>
      </c>
      <c r="S9" s="20"/>
      <c r="T9" s="20">
        <f>SUM(T3:T8)</f>
        <v>-74.271945415496859</v>
      </c>
      <c r="X9" s="48"/>
      <c r="Y9" s="48"/>
      <c r="Z9" s="53"/>
      <c r="AA9" s="53"/>
      <c r="AB9" s="53"/>
      <c r="AC9" s="48"/>
      <c r="AD9" s="48"/>
    </row>
    <row r="10" spans="1:30">
      <c r="A10" s="21" t="s">
        <v>60</v>
      </c>
      <c r="B10" s="42">
        <v>4.5878197978544497</v>
      </c>
      <c r="C10" s="42">
        <v>-6.0607781948194601</v>
      </c>
      <c r="D10" s="42">
        <v>-2.6534749762171699</v>
      </c>
      <c r="E10" s="42">
        <v>-9.0680783618198699</v>
      </c>
      <c r="F10" s="42">
        <v>-10.6974330718557</v>
      </c>
      <c r="G10" s="42">
        <v>-0.59470497921625998</v>
      </c>
      <c r="H10" s="42">
        <v>-59.318431579789198</v>
      </c>
      <c r="I10" s="42">
        <v>17.854165340135602</v>
      </c>
      <c r="J10" s="42">
        <v>15.738093991801399</v>
      </c>
      <c r="K10" s="42">
        <v>-11.085177718358301</v>
      </c>
      <c r="L10" s="42">
        <v>-10.947294615921701</v>
      </c>
      <c r="M10" s="42">
        <v>-2.0266510472905299</v>
      </c>
      <c r="N10" s="22">
        <f>B10+C10+D10</f>
        <v>-4.1264333731821807</v>
      </c>
      <c r="O10" s="22">
        <f t="shared" ref="O10:O11" si="7">E10+F10+G10</f>
        <v>-20.36021641289183</v>
      </c>
      <c r="P10" s="22">
        <f t="shared" ref="P10:P11" si="8">H10+I10+J10</f>
        <v>-25.726172247852197</v>
      </c>
      <c r="Q10" s="22">
        <f t="shared" ref="Q10:Q11" si="9">K10+L10+M10</f>
        <v>-24.059123381570529</v>
      </c>
      <c r="R10" s="22">
        <f t="shared" ref="R10:R11" si="10">N10+O10+P10</f>
        <v>-50.212822033926209</v>
      </c>
      <c r="S10" s="22">
        <f t="shared" ref="S10:S11" si="11">Q10</f>
        <v>-24.059123381570529</v>
      </c>
      <c r="T10" s="23">
        <f t="shared" ref="T10:T11" si="12">S10+R10</f>
        <v>-74.271945415496731</v>
      </c>
      <c r="X10" s="48"/>
      <c r="Y10" s="48"/>
      <c r="Z10" s="48"/>
      <c r="AA10" s="48"/>
      <c r="AB10" s="48"/>
      <c r="AC10" s="48"/>
      <c r="AD10" s="48"/>
    </row>
    <row r="11" spans="1:30">
      <c r="B11">
        <v>-11.722211468070901</v>
      </c>
      <c r="C11">
        <v>14.3208547779422</v>
      </c>
      <c r="D11">
        <v>-13.4946119781034</v>
      </c>
      <c r="E11">
        <v>-22.439297212336001</v>
      </c>
      <c r="F11">
        <v>-57.133587450595499</v>
      </c>
      <c r="G11">
        <v>-0.13447559530182401</v>
      </c>
      <c r="H11">
        <v>-54.659764145948898</v>
      </c>
      <c r="I11">
        <v>18.2687850263721</v>
      </c>
      <c r="J11">
        <v>8.0238760487896208</v>
      </c>
      <c r="K11">
        <v>55.394635094031202</v>
      </c>
      <c r="L11">
        <v>50.183977394096701</v>
      </c>
      <c r="M11">
        <v>4.8461248953936202</v>
      </c>
      <c r="N11" s="22">
        <f>B11+C11+D11</f>
        <v>-10.895968668232101</v>
      </c>
      <c r="O11" s="22">
        <f t="shared" si="7"/>
        <v>-79.707360258233322</v>
      </c>
      <c r="P11" s="22">
        <f t="shared" si="8"/>
        <v>-28.367103070787177</v>
      </c>
      <c r="Q11" s="22">
        <f t="shared" si="9"/>
        <v>110.42473738352152</v>
      </c>
      <c r="R11" s="22">
        <f t="shared" si="10"/>
        <v>-118.9704319972526</v>
      </c>
      <c r="S11" s="22">
        <f t="shared" si="11"/>
        <v>110.42473738352152</v>
      </c>
      <c r="T11" s="23">
        <f t="shared" si="12"/>
        <v>-8.5456946137310865</v>
      </c>
    </row>
    <row r="17" spans="4:14">
      <c r="D17" s="24" t="s">
        <v>33</v>
      </c>
      <c r="E17" s="25" t="s">
        <v>61</v>
      </c>
      <c r="F17" s="25" t="s">
        <v>62</v>
      </c>
      <c r="G17" s="25" t="s">
        <v>63</v>
      </c>
      <c r="H17" s="25" t="s">
        <v>64</v>
      </c>
      <c r="I17" s="25" t="s">
        <v>65</v>
      </c>
      <c r="J17" s="25" t="s">
        <v>66</v>
      </c>
      <c r="K17" s="25" t="s">
        <v>67</v>
      </c>
      <c r="L17" s="25" t="s">
        <v>68</v>
      </c>
      <c r="M17" s="26" t="s">
        <v>104</v>
      </c>
      <c r="N17" s="27" t="s">
        <v>49</v>
      </c>
    </row>
    <row r="18" spans="4:14">
      <c r="D18" s="28" t="s">
        <v>53</v>
      </c>
      <c r="E18" s="29">
        <v>-1.5945248906355201</v>
      </c>
      <c r="F18" s="29">
        <v>-10.039435922319999</v>
      </c>
      <c r="G18" s="29">
        <v>0.26660308776272801</v>
      </c>
      <c r="H18" s="29">
        <v>-10.707079456488501</v>
      </c>
      <c r="I18" s="29">
        <v>10.0314511127456</v>
      </c>
      <c r="J18" s="29">
        <v>-7.1286351065757494E-2</v>
      </c>
      <c r="K18" s="29">
        <v>6.2241861776927703</v>
      </c>
      <c r="L18" s="29">
        <v>-7.9750614642565596</v>
      </c>
      <c r="M18" s="30">
        <v>6.1694429193757303</v>
      </c>
      <c r="N18" s="30">
        <v>66.90520800058141</v>
      </c>
    </row>
    <row r="19" spans="4:14">
      <c r="D19" s="24" t="s">
        <v>54</v>
      </c>
      <c r="E19" s="31">
        <v>4.4052518450934803</v>
      </c>
      <c r="F19" s="31">
        <v>103.85070516536901</v>
      </c>
      <c r="G19" s="31">
        <v>-8.2454184199497502E-2</v>
      </c>
      <c r="H19" s="31">
        <v>-16.688227002679302</v>
      </c>
      <c r="I19" s="31">
        <v>-124.37675958563</v>
      </c>
      <c r="J19" s="31">
        <v>-0.186700032314917</v>
      </c>
      <c r="K19" s="31">
        <v>-59.040146205089101</v>
      </c>
      <c r="L19" s="31">
        <v>40.225893346161499</v>
      </c>
      <c r="M19" s="32">
        <v>-13.248020173967401</v>
      </c>
      <c r="N19" s="33">
        <v>-79.904098070233502</v>
      </c>
    </row>
    <row r="20" spans="4:14">
      <c r="D20" s="24" t="s">
        <v>55</v>
      </c>
      <c r="E20" s="31">
        <v>-3.57038471155591</v>
      </c>
      <c r="F20" s="31">
        <v>-41.394991740944299</v>
      </c>
      <c r="G20" s="31">
        <v>6.9583608476998697E-3</v>
      </c>
      <c r="H20" s="31">
        <v>5.0364072099552102</v>
      </c>
      <c r="I20" s="31">
        <v>46.015300272870199</v>
      </c>
      <c r="J20" s="31">
        <v>-1.45969645075697E-2</v>
      </c>
      <c r="K20" s="31">
        <v>20.656071626891102</v>
      </c>
      <c r="L20" s="31">
        <v>-11.7377755266254</v>
      </c>
      <c r="M20" s="32">
        <v>0.189701227123524</v>
      </c>
      <c r="N20" s="33">
        <v>-10.763624848337734</v>
      </c>
    </row>
    <row r="21" spans="4:14">
      <c r="D21" s="24" t="s">
        <v>56</v>
      </c>
      <c r="E21" s="31">
        <v>8.0321673829207096</v>
      </c>
      <c r="F21" s="31">
        <v>16.1135277805922</v>
      </c>
      <c r="G21" s="31">
        <v>2.636385016822</v>
      </c>
      <c r="H21" s="31">
        <v>5.5368133778636901</v>
      </c>
      <c r="I21" s="31">
        <v>-26.9951706459617</v>
      </c>
      <c r="J21" s="31">
        <v>5.7687480869852099E-2</v>
      </c>
      <c r="K21" s="31">
        <v>-21.292615530256398</v>
      </c>
      <c r="L21" s="31">
        <v>9.8632637928227904</v>
      </c>
      <c r="M21" s="32">
        <v>-0.100678334176784</v>
      </c>
      <c r="N21" s="33">
        <v>-12.934710592029754</v>
      </c>
    </row>
    <row r="22" spans="4:14">
      <c r="D22" s="24" t="s">
        <v>57</v>
      </c>
      <c r="E22" s="31">
        <v>-13.0351151405376</v>
      </c>
      <c r="F22" s="31">
        <v>-74.364320811900896</v>
      </c>
      <c r="G22" s="31">
        <v>-12.1686202899267</v>
      </c>
      <c r="H22" s="31">
        <v>-14.856970333229199</v>
      </c>
      <c r="I22" s="31">
        <v>100.302360576184</v>
      </c>
      <c r="J22" s="31">
        <v>15.5344153146095</v>
      </c>
      <c r="K22" s="31">
        <v>34.063788957196103</v>
      </c>
      <c r="L22" s="31">
        <v>-18.3544880375816</v>
      </c>
      <c r="M22" s="32">
        <v>-2.7528802993430102</v>
      </c>
      <c r="N22" s="33">
        <v>63.559050199915916</v>
      </c>
    </row>
    <row r="23" spans="4:14">
      <c r="D23" s="34" t="s">
        <v>58</v>
      </c>
      <c r="E23" s="35">
        <v>9.1291418953797905</v>
      </c>
      <c r="F23" s="35">
        <v>11.596806771769399</v>
      </c>
      <c r="G23" s="35">
        <v>13.0072749583162</v>
      </c>
      <c r="H23" s="35">
        <v>11.598638936259601</v>
      </c>
      <c r="I23" s="35">
        <v>-29.635909915867</v>
      </c>
      <c r="J23" s="35">
        <v>-33.231347712863197</v>
      </c>
      <c r="K23" s="35">
        <v>-42.092166727747397</v>
      </c>
      <c r="L23" s="35">
        <v>9.3466769273953805</v>
      </c>
      <c r="M23" s="36">
        <v>35.057320724131699</v>
      </c>
      <c r="N23" s="36">
        <v>-36.480284358743454</v>
      </c>
    </row>
    <row r="24" spans="4:14">
      <c r="D24" s="37" t="s">
        <v>60</v>
      </c>
      <c r="E24" s="59">
        <v>4.5878197978544497</v>
      </c>
      <c r="F24" s="59">
        <v>-6.0607781948194601</v>
      </c>
      <c r="G24" s="59">
        <v>-2.6534749762171699</v>
      </c>
      <c r="H24" s="59">
        <v>-9.0680783618198699</v>
      </c>
      <c r="I24" s="59">
        <v>-10.6974330718557</v>
      </c>
      <c r="J24" s="59">
        <v>-0.59470497921625998</v>
      </c>
      <c r="K24" s="59">
        <v>-59.318431579789198</v>
      </c>
      <c r="L24" s="59">
        <v>17.854165340135602</v>
      </c>
      <c r="M24" s="59">
        <v>15.738093991801399</v>
      </c>
      <c r="N24" s="38">
        <v>-24.059123381570529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1030-1F56-2749-9A68-704DE195B825}">
  <dimension ref="A1:J14"/>
  <sheetViews>
    <sheetView workbookViewId="0">
      <selection activeCell="K12" sqref="K12"/>
    </sheetView>
  </sheetViews>
  <sheetFormatPr baseColWidth="10" defaultRowHeight="19"/>
  <cols>
    <col min="1" max="1" width="31.83203125" style="39" bestFit="1" customWidth="1"/>
    <col min="2" max="2" width="29.33203125" style="39" bestFit="1" customWidth="1"/>
    <col min="3" max="3" width="13.5" style="39" bestFit="1" customWidth="1"/>
    <col min="4" max="16384" width="10.83203125" style="39"/>
  </cols>
  <sheetData>
    <row r="1" spans="1:10">
      <c r="A1" s="39" t="s">
        <v>86</v>
      </c>
      <c r="B1" s="39" t="s">
        <v>86</v>
      </c>
      <c r="C1" s="39" t="s">
        <v>86</v>
      </c>
      <c r="D1" s="40">
        <v>1990</v>
      </c>
      <c r="E1" s="40">
        <v>1992</v>
      </c>
      <c r="F1" s="40">
        <v>1999</v>
      </c>
      <c r="G1" s="40">
        <v>2007</v>
      </c>
      <c r="H1" s="40">
        <v>2011</v>
      </c>
      <c r="I1" s="40">
        <v>2014</v>
      </c>
      <c r="J1" s="40">
        <v>2017</v>
      </c>
    </row>
    <row r="2" spans="1:10">
      <c r="A2" s="61" t="s">
        <v>85</v>
      </c>
      <c r="B2" s="39" t="s">
        <v>4</v>
      </c>
      <c r="C2" s="39" t="s">
        <v>29</v>
      </c>
      <c r="D2" s="39">
        <v>-1031</v>
      </c>
      <c r="E2" s="39">
        <v>-1199</v>
      </c>
      <c r="F2" s="39">
        <v>-413</v>
      </c>
      <c r="G2" s="39">
        <v>-812</v>
      </c>
      <c r="H2" s="39">
        <v>-596</v>
      </c>
      <c r="I2" s="39">
        <v>-1453</v>
      </c>
      <c r="J2" s="39">
        <v>-785</v>
      </c>
    </row>
    <row r="3" spans="1:10">
      <c r="A3" s="62"/>
      <c r="B3" s="39" t="s">
        <v>69</v>
      </c>
      <c r="C3" s="39" t="s">
        <v>29</v>
      </c>
      <c r="D3" s="39">
        <v>-8</v>
      </c>
      <c r="E3" s="39">
        <v>-10</v>
      </c>
      <c r="F3" s="39">
        <v>-13</v>
      </c>
      <c r="G3" s="39">
        <v>-13</v>
      </c>
      <c r="H3" s="39">
        <v>0</v>
      </c>
      <c r="I3" s="39">
        <v>-233</v>
      </c>
      <c r="J3" s="39">
        <v>-271</v>
      </c>
    </row>
    <row r="4" spans="1:10">
      <c r="A4" s="62"/>
      <c r="B4" s="39" t="s">
        <v>70</v>
      </c>
      <c r="C4" s="39" t="s">
        <v>29</v>
      </c>
      <c r="D4" s="39">
        <v>-101</v>
      </c>
      <c r="E4" s="39">
        <v>-194</v>
      </c>
      <c r="F4" s="39">
        <v>-20</v>
      </c>
      <c r="G4" s="39">
        <v>-29</v>
      </c>
      <c r="H4" s="39">
        <v>-41</v>
      </c>
      <c r="I4" s="39">
        <v>-359</v>
      </c>
      <c r="J4" s="39">
        <v>-339</v>
      </c>
    </row>
    <row r="5" spans="1:10">
      <c r="A5" s="62"/>
      <c r="B5" s="39" t="s">
        <v>71</v>
      </c>
      <c r="C5" s="39" t="s">
        <v>29</v>
      </c>
      <c r="D5" s="39">
        <v>-1140</v>
      </c>
      <c r="E5" s="39">
        <v>-1403</v>
      </c>
      <c r="F5" s="39">
        <v>-446</v>
      </c>
      <c r="G5" s="39">
        <f t="shared" ref="G5:H5" si="0">SUM(G2:G4)</f>
        <v>-854</v>
      </c>
      <c r="H5" s="39">
        <f t="shared" si="0"/>
        <v>-637</v>
      </c>
      <c r="I5" s="39">
        <v>-2045</v>
      </c>
      <c r="J5" s="39">
        <f>SUM(J2:J4)</f>
        <v>-1395</v>
      </c>
    </row>
    <row r="6" spans="1:10">
      <c r="A6" s="61" t="s">
        <v>84</v>
      </c>
      <c r="B6" s="39" t="s">
        <v>72</v>
      </c>
      <c r="C6" s="39" t="s">
        <v>81</v>
      </c>
      <c r="D6" s="39">
        <v>3.7080000000000002</v>
      </c>
      <c r="E6" s="39">
        <v>4.6689999999999996</v>
      </c>
      <c r="F6" s="39">
        <v>1.9550000000000001</v>
      </c>
      <c r="G6" s="39">
        <v>3.4793855570000001</v>
      </c>
      <c r="H6" s="39">
        <v>2.2999999999999998</v>
      </c>
      <c r="I6" s="39">
        <v>5.49</v>
      </c>
      <c r="J6" s="39">
        <v>3.1819999999999999</v>
      </c>
    </row>
    <row r="7" spans="1:10">
      <c r="A7" s="62"/>
      <c r="B7" s="39" t="s">
        <v>73</v>
      </c>
      <c r="C7" s="39" t="s">
        <v>81</v>
      </c>
      <c r="D7" s="39">
        <v>4.4989999999999997</v>
      </c>
      <c r="E7" s="39">
        <v>4.9409999999999998</v>
      </c>
      <c r="F7" s="39">
        <v>6.5510000000000002</v>
      </c>
      <c r="G7" s="39">
        <v>6.5716169420000003</v>
      </c>
      <c r="H7" s="39">
        <v>7.6420000000000003</v>
      </c>
      <c r="I7" s="39">
        <v>14.242000000000001</v>
      </c>
      <c r="J7" s="39">
        <v>10.717000000000001</v>
      </c>
    </row>
    <row r="8" spans="1:10">
      <c r="A8" s="62"/>
      <c r="B8" s="39" t="s">
        <v>74</v>
      </c>
      <c r="C8" s="39" t="s">
        <v>81</v>
      </c>
      <c r="D8" s="39">
        <v>0.379</v>
      </c>
      <c r="E8" s="39">
        <v>0.71299999999999997</v>
      </c>
      <c r="F8" s="39">
        <v>0.11799999999999999</v>
      </c>
      <c r="G8" s="39">
        <v>0.151060155</v>
      </c>
      <c r="H8" s="39">
        <v>0.14499999999999999</v>
      </c>
      <c r="I8" s="39">
        <v>2.1059999999999999</v>
      </c>
      <c r="J8" s="39">
        <v>2.214</v>
      </c>
    </row>
    <row r="9" spans="1:10">
      <c r="A9" s="62"/>
      <c r="B9" s="39" t="s">
        <v>75</v>
      </c>
      <c r="C9" s="39" t="s">
        <v>81</v>
      </c>
      <c r="D9" s="39">
        <v>8.5860000000000003</v>
      </c>
      <c r="E9" s="39">
        <v>10.323</v>
      </c>
      <c r="F9" s="39">
        <v>8.6240000000000006</v>
      </c>
      <c r="G9" s="39">
        <v>10.20206265</v>
      </c>
      <c r="H9" s="39">
        <f>SUM(H6:H8)</f>
        <v>10.087</v>
      </c>
      <c r="I9" s="39">
        <v>21.838000000000001</v>
      </c>
      <c r="J9" s="39">
        <f t="shared" ref="J9" si="1">SUM(J6:J8)</f>
        <v>16.113</v>
      </c>
    </row>
    <row r="10" spans="1:10">
      <c r="A10" s="62"/>
      <c r="B10" s="39" t="s">
        <v>76</v>
      </c>
      <c r="C10" s="39" t="s">
        <v>81</v>
      </c>
      <c r="D10" s="39">
        <v>36.356999999999999</v>
      </c>
      <c r="E10" s="39">
        <v>32.944000000000003</v>
      </c>
      <c r="F10" s="39">
        <v>42.822000000000003</v>
      </c>
      <c r="G10" s="39">
        <v>55.246000000000002</v>
      </c>
      <c r="H10" s="39">
        <v>61.005000000000003</v>
      </c>
      <c r="I10" s="39">
        <v>69.92</v>
      </c>
      <c r="J10" s="47">
        <v>78.972999999999999</v>
      </c>
    </row>
    <row r="11" spans="1:10">
      <c r="A11" s="61" t="s">
        <v>83</v>
      </c>
      <c r="B11" s="39" t="s">
        <v>79</v>
      </c>
      <c r="C11" s="39" t="s">
        <v>82</v>
      </c>
      <c r="D11" s="39">
        <v>4.3380099650000004</v>
      </c>
      <c r="E11" s="39">
        <v>4.9855241159999997</v>
      </c>
      <c r="F11" s="39">
        <v>1.8081439189999999</v>
      </c>
      <c r="G11" s="39">
        <v>3.3126360039999998</v>
      </c>
      <c r="H11" s="39">
        <v>2.8301591780000002</v>
      </c>
      <c r="I11" s="39">
        <v>5.5842522499999996</v>
      </c>
      <c r="J11" s="41">
        <v>3.5089999999999999</v>
      </c>
    </row>
    <row r="12" spans="1:10">
      <c r="A12" s="62"/>
      <c r="B12" s="39" t="s">
        <v>80</v>
      </c>
      <c r="C12" s="39" t="s">
        <v>82</v>
      </c>
      <c r="D12" s="39">
        <v>2.9048607820000001</v>
      </c>
      <c r="E12" s="39">
        <v>3.1899787740000001</v>
      </c>
      <c r="F12" s="39">
        <v>3.3413519620000001</v>
      </c>
      <c r="G12" s="39">
        <v>3.5766925519999999</v>
      </c>
      <c r="H12" s="39">
        <v>3.4775725670000002</v>
      </c>
      <c r="I12" s="39">
        <v>6.8616785169999996</v>
      </c>
      <c r="J12" s="41">
        <v>5.5319000000000003</v>
      </c>
    </row>
    <row r="13" spans="1:10">
      <c r="A13" s="62"/>
      <c r="B13" s="39" t="s">
        <v>77</v>
      </c>
      <c r="C13" s="39" t="s">
        <v>82</v>
      </c>
      <c r="D13" s="39">
        <v>0.33743400899999998</v>
      </c>
      <c r="E13" s="39">
        <v>0.64384798399999998</v>
      </c>
      <c r="F13" s="39">
        <v>0.103086995</v>
      </c>
      <c r="G13" s="39">
        <v>0.13158239799999999</v>
      </c>
      <c r="H13" s="39">
        <v>0.28080825399999998</v>
      </c>
      <c r="I13" s="39">
        <v>0.55406923299999999</v>
      </c>
      <c r="J13" s="41">
        <v>1.5591999999999999</v>
      </c>
    </row>
    <row r="14" spans="1:10">
      <c r="A14" s="62"/>
      <c r="B14" s="39" t="s">
        <v>78</v>
      </c>
      <c r="C14" s="39" t="s">
        <v>82</v>
      </c>
      <c r="D14" s="39">
        <v>7.5803047560000003</v>
      </c>
      <c r="E14" s="39">
        <v>8.8193508739999995</v>
      </c>
      <c r="F14" s="39">
        <v>5.252582876</v>
      </c>
      <c r="G14" s="39">
        <v>7.0209109539999996</v>
      </c>
      <c r="H14" s="39">
        <v>6.5885400000000001</v>
      </c>
      <c r="I14" s="39">
        <v>13</v>
      </c>
      <c r="J14" s="41">
        <v>10.6</v>
      </c>
    </row>
  </sheetData>
  <mergeCells count="3">
    <mergeCell ref="A2:A5"/>
    <mergeCell ref="A6:A10"/>
    <mergeCell ref="A11:A14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310B-71B1-1D44-BB4C-82FFAF7EDA42}">
  <dimension ref="A1:AD5"/>
  <sheetViews>
    <sheetView topLeftCell="B87" zoomScale="270" zoomScaleNormal="270" workbookViewId="0">
      <selection activeCell="C95" sqref="C95:D96"/>
    </sheetView>
  </sheetViews>
  <sheetFormatPr baseColWidth="10" defaultRowHeight="16"/>
  <cols>
    <col min="1" max="1" width="51.6640625" style="56" bestFit="1" customWidth="1"/>
    <col min="2" max="16384" width="10.83203125" style="56"/>
  </cols>
  <sheetData>
    <row r="1" spans="1:30" s="57" customFormat="1">
      <c r="B1" s="57" t="s">
        <v>98</v>
      </c>
      <c r="C1" s="58">
        <v>1990</v>
      </c>
      <c r="D1" s="58"/>
      <c r="E1" s="58">
        <v>1992</v>
      </c>
      <c r="F1" s="58"/>
      <c r="G1" s="58"/>
      <c r="H1" s="58"/>
      <c r="I1" s="58"/>
      <c r="J1" s="58"/>
      <c r="K1" s="58"/>
      <c r="L1" s="58">
        <v>1999</v>
      </c>
      <c r="M1" s="58"/>
      <c r="N1" s="58"/>
      <c r="O1" s="58"/>
      <c r="P1" s="58"/>
      <c r="Q1" s="58"/>
      <c r="R1" s="58"/>
      <c r="S1" s="58"/>
      <c r="T1" s="58">
        <v>2007</v>
      </c>
      <c r="U1" s="58"/>
      <c r="V1" s="58"/>
      <c r="W1" s="58"/>
      <c r="X1" s="58">
        <v>2011</v>
      </c>
      <c r="Y1" s="58"/>
      <c r="Z1" s="58"/>
      <c r="AA1" s="58">
        <v>2014</v>
      </c>
      <c r="AB1" s="58"/>
      <c r="AC1" s="58"/>
      <c r="AD1" s="58">
        <v>2017</v>
      </c>
    </row>
    <row r="2" spans="1:30">
      <c r="A2" s="56" t="s">
        <v>101</v>
      </c>
      <c r="B2" s="56" t="s">
        <v>100</v>
      </c>
      <c r="C2" s="54">
        <v>36.356999999999999</v>
      </c>
      <c r="D2" s="54">
        <v>36.99</v>
      </c>
      <c r="E2" s="54">
        <v>32.944000000000003</v>
      </c>
      <c r="F2" s="54">
        <v>38.558999999999997</v>
      </c>
      <c r="G2" s="54">
        <v>41.408999999999999</v>
      </c>
      <c r="H2" s="54">
        <v>42.716000000000001</v>
      </c>
      <c r="I2" s="54">
        <v>43.362000000000002</v>
      </c>
      <c r="J2" s="54">
        <v>44.604999999999997</v>
      </c>
      <c r="K2" s="54">
        <v>44.896999999999998</v>
      </c>
      <c r="L2" s="54">
        <v>42.822000000000003</v>
      </c>
      <c r="M2" s="54">
        <v>43.125</v>
      </c>
      <c r="N2" s="54">
        <v>43.442</v>
      </c>
      <c r="O2" s="54">
        <v>45.042000000000002</v>
      </c>
      <c r="P2" s="54">
        <v>46.540999999999997</v>
      </c>
      <c r="Q2" s="54">
        <v>49.719000000000001</v>
      </c>
      <c r="R2" s="54">
        <v>50.337000000000003</v>
      </c>
      <c r="S2" s="54">
        <v>53.783000000000001</v>
      </c>
      <c r="T2" s="54">
        <v>55.246000000000002</v>
      </c>
      <c r="U2" s="54">
        <v>55.953000000000003</v>
      </c>
      <c r="V2" s="54">
        <v>57.189</v>
      </c>
      <c r="W2" s="54">
        <v>56.792000000000002</v>
      </c>
      <c r="X2" s="54">
        <v>61.005000000000003</v>
      </c>
      <c r="Y2" s="54">
        <v>62.337000000000003</v>
      </c>
      <c r="Z2" s="54">
        <v>64.686000000000007</v>
      </c>
      <c r="AA2" s="54">
        <v>69.92</v>
      </c>
      <c r="AB2" s="54">
        <v>69.016999999999996</v>
      </c>
      <c r="AC2" s="54">
        <v>76.828000000000003</v>
      </c>
      <c r="AD2" s="54">
        <v>78.972999999999999</v>
      </c>
    </row>
    <row r="3" spans="1:30">
      <c r="A3" s="56" t="s">
        <v>102</v>
      </c>
      <c r="B3" s="56" t="s">
        <v>82</v>
      </c>
      <c r="C3" s="54">
        <v>7.5803047560000003</v>
      </c>
      <c r="D3" s="54">
        <v>8.0566187320000004</v>
      </c>
      <c r="E3" s="54">
        <v>8.8193508739999995</v>
      </c>
      <c r="F3" s="54">
        <v>8.7857999020000008</v>
      </c>
      <c r="G3" s="54">
        <v>7.6720508860000001</v>
      </c>
      <c r="H3" s="54">
        <v>8.7471991879999997</v>
      </c>
      <c r="I3" s="54">
        <v>6.0900087300000001</v>
      </c>
      <c r="J3" s="54">
        <v>8.9588914279999994</v>
      </c>
      <c r="K3" s="54">
        <v>9.0912681810000002</v>
      </c>
      <c r="L3" s="54">
        <v>5.252582876</v>
      </c>
      <c r="M3" s="54">
        <v>6.9210790119999999</v>
      </c>
      <c r="N3" s="54">
        <v>7.1620656389999997</v>
      </c>
      <c r="O3" s="54">
        <v>6.9387616269999999</v>
      </c>
      <c r="P3" s="54">
        <v>7.0639778020000001</v>
      </c>
      <c r="Q3" s="54">
        <v>5.820881419</v>
      </c>
      <c r="R3" s="54">
        <v>6.6111598300000001</v>
      </c>
      <c r="S3" s="54">
        <v>6.8185923900000001</v>
      </c>
      <c r="T3" s="54">
        <v>7.0209109539999996</v>
      </c>
      <c r="U3" s="54">
        <v>5.9907120789999997</v>
      </c>
      <c r="V3" s="54">
        <v>10.07113412</v>
      </c>
      <c r="W3" s="54">
        <v>10.0639185</v>
      </c>
      <c r="X3" s="54">
        <v>6.5885400000000001</v>
      </c>
      <c r="Y3" s="54">
        <v>7.7</v>
      </c>
      <c r="Z3" s="54">
        <v>11.8</v>
      </c>
      <c r="AA3" s="54">
        <v>13</v>
      </c>
      <c r="AB3" s="54">
        <v>16.9465</v>
      </c>
      <c r="AC3" s="54">
        <v>17</v>
      </c>
      <c r="AD3" s="54">
        <v>10.6</v>
      </c>
    </row>
    <row r="4" spans="1:30">
      <c r="A4" s="56" t="s">
        <v>103</v>
      </c>
      <c r="B4" s="56" t="s">
        <v>99</v>
      </c>
      <c r="C4" s="55">
        <v>208.496431</v>
      </c>
      <c r="D4" s="55">
        <v>217.805319</v>
      </c>
      <c r="E4" s="55">
        <v>267.70734800000002</v>
      </c>
      <c r="F4" s="55">
        <v>227.85341700000001</v>
      </c>
      <c r="G4" s="55">
        <v>185.27496199999999</v>
      </c>
      <c r="H4" s="55">
        <v>204.77570900000001</v>
      </c>
      <c r="I4" s="55">
        <v>140.445753</v>
      </c>
      <c r="J4" s="55">
        <v>200.84948800000001</v>
      </c>
      <c r="K4" s="55">
        <v>202.49166299999999</v>
      </c>
      <c r="L4" s="55">
        <v>122.660849</v>
      </c>
      <c r="M4" s="55">
        <v>160.488789</v>
      </c>
      <c r="N4" s="55">
        <v>164.86500699999999</v>
      </c>
      <c r="O4" s="55">
        <v>154.05092200000001</v>
      </c>
      <c r="P4" s="55">
        <v>151.779674</v>
      </c>
      <c r="Q4" s="55">
        <v>117.075593</v>
      </c>
      <c r="R4" s="55">
        <v>131.33797899999999</v>
      </c>
      <c r="S4" s="55">
        <v>126.779696</v>
      </c>
      <c r="T4" s="55">
        <v>127.084512</v>
      </c>
      <c r="U4" s="55">
        <v>107.066861</v>
      </c>
      <c r="V4" s="55">
        <v>176.102644</v>
      </c>
      <c r="W4" s="55">
        <v>177.20662200000001</v>
      </c>
      <c r="X4" s="55">
        <v>108</v>
      </c>
      <c r="Y4" s="55">
        <v>123.52214600000001</v>
      </c>
      <c r="Z4" s="55">
        <v>182.41968900000001</v>
      </c>
      <c r="AA4" s="55">
        <v>185.926773</v>
      </c>
      <c r="AB4" s="55">
        <v>245.540954</v>
      </c>
      <c r="AC4" s="55">
        <v>221.273494</v>
      </c>
      <c r="AD4" s="55">
        <v>134.22308899999999</v>
      </c>
    </row>
    <row r="5" spans="1:30" s="54" customFormat="1">
      <c r="A5" s="56" t="s">
        <v>103</v>
      </c>
      <c r="B5" s="56" t="s">
        <v>99</v>
      </c>
      <c r="C5" s="54">
        <v>208</v>
      </c>
      <c r="D5" s="54">
        <v>238</v>
      </c>
      <c r="E5" s="54">
        <v>268</v>
      </c>
      <c r="F5" s="54">
        <f>E5-20.7142857143</f>
        <v>247.28571428570001</v>
      </c>
      <c r="G5" s="54">
        <f t="shared" ref="G5:L5" si="0">F5-20.7142857143</f>
        <v>226.57142857140002</v>
      </c>
      <c r="H5" s="54">
        <f t="shared" si="0"/>
        <v>205.85714285710003</v>
      </c>
      <c r="I5" s="54">
        <f t="shared" si="0"/>
        <v>185.14285714280004</v>
      </c>
      <c r="J5" s="54">
        <f t="shared" si="0"/>
        <v>164.42857142850005</v>
      </c>
      <c r="K5" s="54">
        <f t="shared" si="0"/>
        <v>143.71428571420006</v>
      </c>
      <c r="L5" s="54">
        <f t="shared" si="0"/>
        <v>122.99999999990006</v>
      </c>
      <c r="M5" s="54">
        <f>L5+0.5</f>
        <v>123.49999999990006</v>
      </c>
      <c r="N5" s="54">
        <f t="shared" ref="N5:S5" si="1">M5+0.5</f>
        <v>123.99999999990006</v>
      </c>
      <c r="O5" s="54">
        <f t="shared" si="1"/>
        <v>124.49999999990006</v>
      </c>
      <c r="P5" s="54">
        <f t="shared" si="1"/>
        <v>124.99999999990006</v>
      </c>
      <c r="Q5" s="54">
        <f t="shared" si="1"/>
        <v>125.49999999990006</v>
      </c>
      <c r="R5" s="54">
        <f t="shared" si="1"/>
        <v>125.99999999990006</v>
      </c>
      <c r="S5" s="54">
        <f t="shared" si="1"/>
        <v>126.49999999990006</v>
      </c>
      <c r="T5" s="54">
        <f>S5+0.5</f>
        <v>126.99999999990006</v>
      </c>
      <c r="U5" s="54">
        <f>T5-4.75</f>
        <v>122.24999999990006</v>
      </c>
      <c r="V5" s="54">
        <f t="shared" ref="V5:X5" si="2">U5-4.75</f>
        <v>117.49999999990006</v>
      </c>
      <c r="W5" s="54">
        <f t="shared" si="2"/>
        <v>112.74999999990006</v>
      </c>
      <c r="X5" s="54">
        <f t="shared" si="2"/>
        <v>107.99999999990006</v>
      </c>
      <c r="Y5" s="54">
        <f>X5+26</f>
        <v>133.99999999990007</v>
      </c>
      <c r="Z5" s="54">
        <f t="shared" ref="Z5:AA5" si="3">Y5+26</f>
        <v>159.99999999990007</v>
      </c>
      <c r="AA5" s="54">
        <f t="shared" si="3"/>
        <v>185.99999999990007</v>
      </c>
      <c r="AB5" s="54">
        <f>AA5-17.3333333333</f>
        <v>168.66666666660007</v>
      </c>
      <c r="AC5" s="54">
        <f t="shared" ref="AC5:AD5" si="4">AB5-17.3333333333</f>
        <v>151.33333333330006</v>
      </c>
      <c r="AD5" s="54">
        <f t="shared" si="4"/>
        <v>134.00000000000006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C3E6-B1EA-A344-8819-1F8406B3D072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baseDatos</vt:lpstr>
      <vt:lpstr>Sheet2</vt:lpstr>
      <vt:lpstr>datosCompletos</vt:lpstr>
      <vt:lpstr>resultados</vt:lpstr>
      <vt:lpstr>TablaAnexos</vt:lpstr>
      <vt:lpstr>Figuras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Del pilar Rojas Lozano</dc:creator>
  <cp:lastModifiedBy>Microsoft Office User</cp:lastModifiedBy>
  <dcterms:created xsi:type="dcterms:W3CDTF">2019-12-08T22:46:06Z</dcterms:created>
  <dcterms:modified xsi:type="dcterms:W3CDTF">2020-08-25T22:04:06Z</dcterms:modified>
</cp:coreProperties>
</file>