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_loj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5">
      <text>
        <t xml:space="preserve">média móvel centrada para abril de 2019
	-Daniele Lima Soares Nascimento</t>
      </text>
    </comment>
    <comment authorId="0" ref="F13">
      <text>
        <t xml:space="preserve">índice sazonal para dezembro
	-Daniele Lima Soares Nascimento</t>
      </text>
    </comment>
    <comment authorId="0" ref="G1">
      <text>
        <t xml:space="preserve">**vendas corrigidas pelo índice sazonal
**removendo o efeito sazonal
	-Daniele Lima Soares Nascimento</t>
      </text>
    </comment>
    <comment authorId="0" ref="I5">
      <text>
        <t xml:space="preserve">resultado de 100% indica que as vendas de abril estão em linha com a média móvel dos últimos 3 meses
	-Daniele Lima Soares Nascimento</t>
      </text>
    </comment>
    <comment authorId="0" ref="F5">
      <text>
        <t xml:space="preserve">**resultado indica que as vendas de abril foram 86,45% da média total
**sugerindo que abril pode ser um mês mais fraco em termos de vendas
	-Daniele Lima Soares Nascimento</t>
      </text>
    </comment>
    <comment authorId="0" ref="I1">
      <text>
        <t xml:space="preserve">**Referente a coluna Média MC (3 meses).
**Indica em quanto as vendas de um determinado mês estão acima ou abaixo da média móvel dos últimos 3 meses. 
**Um valor acima de 100% significa que as vendas estão acima da média, enquanto um valor abaixo de 100% indica que as vendas estão abaixo da média.
	-Daniele Lima Soares Nascimento</t>
      </text>
    </comment>
    <comment authorId="0" ref="K1">
      <text>
        <t xml:space="preserve">Erro Absoluto Médio, uma medida de precisão do modelo de previsão
	-Daniele Lima Soares Nascimento
----
valor projetado das vendas para cada período
	-Daniele Lima Soares Nascimento
----
se referem às vendas não ajustadas pelo índice sazonal, ou seja, os valores brutos da coluna "Vendas"
	-Daniele Lima Soares Nascimento</t>
      </text>
    </comment>
    <comment authorId="0" ref="F1">
      <text>
        <t xml:space="preserve">dividir a média de vendas mês pela média total
	-Daniele Lima Soares Nascimento</t>
      </text>
    </comment>
    <comment authorId="0" ref="H1">
      <text>
        <t xml:space="preserve">valor previsto
	-Daniele Lima Soares Nascimento</t>
      </text>
    </comment>
    <comment authorId="0" ref="B1">
      <text>
        <t xml:space="preserve">valor real
	-Daniele Lima Soares Nascimento</t>
      </text>
    </comment>
    <comment authorId="0" ref="J1">
      <text>
        <t xml:space="preserve">vendas corrigidas pelo índice sazonal, removendo o efeito sazonal
	-Daniele Lima Soares Nascimento</t>
      </text>
    </comment>
  </commentList>
</comments>
</file>

<file path=xl/sharedStrings.xml><?xml version="1.0" encoding="utf-8"?>
<sst xmlns="http://schemas.openxmlformats.org/spreadsheetml/2006/main" count="17" uniqueCount="17">
  <si>
    <t>data</t>
  </si>
  <si>
    <t>vendas reais</t>
  </si>
  <si>
    <t>meses</t>
  </si>
  <si>
    <t>media vendas mês</t>
  </si>
  <si>
    <t>media total</t>
  </si>
  <si>
    <t>índice sazonal mês</t>
  </si>
  <si>
    <t>vendas ajustadas</t>
  </si>
  <si>
    <t>média MC (3 meses)</t>
  </si>
  <si>
    <t>índice sazonal (%)</t>
  </si>
  <si>
    <t>diferença absoluta mês</t>
  </si>
  <si>
    <t>MAE</t>
  </si>
  <si>
    <t>prev jan2022</t>
  </si>
  <si>
    <t>prev fev 2022</t>
  </si>
  <si>
    <t>prev mar2022</t>
  </si>
  <si>
    <t>erro absoluto medio (MAE)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</si>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</sst>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  <font>
      <sz val="9.0"/>
      <color rgb="FF000000"/>
      <name val="&quot;Google Sans Mono&quot;"/>
    </font>
    <font>
      <sz val="9.0"/>
      <color rgb="FF1155CC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6" fontId="3" numFmtId="0" xfId="0" applyAlignment="1" applyFill="1" applyFont="1">
      <alignment horizontal="center"/>
    </xf>
    <xf borderId="0" fillId="7" fontId="1" numFmtId="0" xfId="0" applyAlignment="1" applyFill="1" applyFont="1">
      <alignment horizontal="center"/>
    </xf>
    <xf borderId="0" fillId="6" fontId="1" numFmtId="0" xfId="0" applyAlignment="1" applyFont="1">
      <alignment horizontal="center"/>
    </xf>
    <xf borderId="0" fillId="6" fontId="1" numFmtId="164" xfId="0" applyAlignment="1" applyFont="1" applyNumberFormat="1">
      <alignment horizontal="center" readingOrder="0"/>
    </xf>
    <xf borderId="0" fillId="6" fontId="4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8" fontId="1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6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índice sazonal 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vendas_loja!$F$1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vendas_loja!$F$2:$F$41</c:f>
              <c:numCache/>
            </c:numRef>
          </c:val>
        </c:ser>
        <c:axId val="452472968"/>
        <c:axId val="15315472"/>
      </c:barChart>
      <c:catAx>
        <c:axId val="45247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5472"/>
      </c:catAx>
      <c:valAx>
        <c:axId val="1531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índice sazonal 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472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reais and média MC (3 meses)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vendas_loja!$B$1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vendas_loja!$B$2:$B$1000</c:f>
              <c:numCache/>
            </c:numRef>
          </c:val>
          <c:smooth val="0"/>
        </c:ser>
        <c:ser>
          <c:idx val="1"/>
          <c:order val="1"/>
          <c:tx>
            <c:strRef>
              <c:f>vendas_loja!$H$1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vendas_loja!$H$2:$H$1000</c:f>
              <c:numCache/>
            </c:numRef>
          </c:val>
          <c:smooth val="0"/>
        </c:ser>
        <c:axId val="788199596"/>
        <c:axId val="788502702"/>
      </c:lineChart>
      <c:catAx>
        <c:axId val="788199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502702"/>
      </c:catAx>
      <c:valAx>
        <c:axId val="788502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199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reais, prev jan2022, prev fev 2022 and prev mar2022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vendas_loja!$B$1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vendas_loja!$B$2:$B$1000</c:f>
              <c:numCache/>
            </c:numRef>
          </c:val>
        </c:ser>
        <c:ser>
          <c:idx val="1"/>
          <c:order val="1"/>
          <c:tx>
            <c:strRef>
              <c:f>vendas_loja!$L$1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vendas_loja!$L$2:$L$1000</c:f>
              <c:numCache/>
            </c:numRef>
          </c:val>
        </c:ser>
        <c:ser>
          <c:idx val="2"/>
          <c:order val="2"/>
          <c:tx>
            <c:strRef>
              <c:f>vendas_loja!$M$1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vendas_loja!$M$2:$M$1000</c:f>
              <c:numCache/>
            </c:numRef>
          </c:val>
        </c:ser>
        <c:ser>
          <c:idx val="3"/>
          <c:order val="3"/>
          <c:tx>
            <c:strRef>
              <c:f>vendas_loja!$N$1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vendas_loja!$N$2:$N$1000</c:f>
              <c:numCache/>
            </c:numRef>
          </c:val>
        </c:ser>
        <c:overlap val="100"/>
        <c:axId val="2127210790"/>
        <c:axId val="261617879"/>
      </c:barChart>
      <c:catAx>
        <c:axId val="21272107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617879"/>
      </c:catAx>
      <c:valAx>
        <c:axId val="261617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2107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vendas_loja!$K$1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vendas_loja!$K$2:$K$1000</c:f>
              <c:numCache/>
            </c:numRef>
          </c:val>
        </c:ser>
        <c:ser>
          <c:idx val="1"/>
          <c:order val="1"/>
          <c:tx>
            <c:strRef>
              <c:f>vendas_loja!$C$1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vendas_loja!$C$2:$C$1000</c:f>
              <c:numCache/>
            </c:numRef>
          </c:val>
        </c:ser>
        <c:ser>
          <c:idx val="2"/>
          <c:order val="2"/>
          <c:tx>
            <c:strRef>
              <c:f>vendas_loja!$J$1</c:f>
            </c:strRef>
          </c:tx>
          <c:val>
            <c:numRef>
              <c:f>vendas_loja!$J$2:$J$1000</c:f>
              <c:numCache/>
            </c:numRef>
          </c:val>
        </c:ser>
        <c:axId val="1379062577"/>
        <c:axId val="986159450"/>
      </c:barChart>
      <c:catAx>
        <c:axId val="1379062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159450"/>
      </c:catAx>
      <c:valAx>
        <c:axId val="986159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062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20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657225</xdr:colOff>
      <xdr:row>41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1209675</xdr:colOff>
      <xdr:row>13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400050</xdr:colOff>
      <xdr:row>59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0.5"/>
    <col customWidth="1" min="3" max="3" width="9.13"/>
    <col customWidth="1" min="4" max="4" width="15.0"/>
    <col customWidth="1" min="5" max="5" width="10.75"/>
    <col customWidth="1" min="6" max="6" width="15.5"/>
    <col customWidth="1" min="7" max="8" width="16.5"/>
    <col customWidth="1" min="9" max="9" width="16.0"/>
    <col customWidth="1" min="10" max="10" width="18.25"/>
    <col customWidth="1" min="11" max="11" width="8.88"/>
    <col customWidth="1" min="12" max="12" width="10.63"/>
    <col customWidth="1" min="13" max="13" width="11.13"/>
    <col customWidth="1" min="14" max="14" width="11.25"/>
    <col customWidth="1" min="15" max="15" width="20.88"/>
    <col customWidth="1" min="16" max="16" width="8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>
      <c r="A2" s="6">
        <v>43466.0</v>
      </c>
      <c r="B2" s="7">
        <v>200.0</v>
      </c>
      <c r="C2" s="8" t="str">
        <f t="shared" ref="C2:C37" si="1">TEXT(A2, "mmmm")</f>
        <v>January</v>
      </c>
      <c r="D2" s="8">
        <f t="shared" ref="D2:D13" si="2">AVERAGEIF(C:C, C2, B:B)</f>
        <v>210</v>
      </c>
      <c r="E2" s="9">
        <f>AVERAGE(B:B)</f>
        <v>289.1666667</v>
      </c>
      <c r="F2" s="8">
        <f>D2/E2</f>
        <v>0.7262247839</v>
      </c>
      <c r="G2" s="8">
        <f t="shared" ref="G2:G13" si="3">B2/F2</f>
        <v>275.3968254</v>
      </c>
      <c r="H2" s="10"/>
      <c r="I2" s="10"/>
      <c r="J2" s="8">
        <f t="shared" ref="J2:J13" si="4">ABS(B2 - G2)</f>
        <v>75.3968254</v>
      </c>
      <c r="K2" s="8">
        <f>AVERAGE(J2:J13)</f>
        <v>47.470914</v>
      </c>
      <c r="L2" s="11">
        <f>SUM(B2,B14, B26)/3</f>
        <v>210</v>
      </c>
      <c r="M2" s="11">
        <f>SUM(B3,B15,B27)/3</f>
        <v>190</v>
      </c>
      <c r="N2" s="11">
        <f>SUM(B4, B16, B28)/3</f>
        <v>230</v>
      </c>
      <c r="O2" s="8">
        <f>L2-B2</f>
        <v>10</v>
      </c>
    </row>
    <row r="3">
      <c r="A3" s="6">
        <v>43497.0</v>
      </c>
      <c r="B3" s="7">
        <v>180.0</v>
      </c>
      <c r="C3" s="8" t="str">
        <f t="shared" si="1"/>
        <v>February</v>
      </c>
      <c r="D3" s="8">
        <f t="shared" si="2"/>
        <v>190</v>
      </c>
      <c r="E3" s="8"/>
      <c r="F3" s="7">
        <f>D3/E2</f>
        <v>0.6570605187</v>
      </c>
      <c r="G3" s="8">
        <f t="shared" si="3"/>
        <v>273.9473684</v>
      </c>
      <c r="H3" s="8">
        <f t="shared" ref="H3:H37" si="5">AVERAGE(B2:B4)</f>
        <v>200</v>
      </c>
      <c r="I3" s="7">
        <f t="shared" ref="I3:I37" si="6">IF(H3&lt;&gt;"", B3/H3*100, "")
</f>
        <v>90</v>
      </c>
      <c r="J3" s="8">
        <f t="shared" si="4"/>
        <v>93.94736842</v>
      </c>
      <c r="K3" s="8"/>
      <c r="L3" s="8"/>
      <c r="M3" s="8"/>
      <c r="N3" s="8"/>
      <c r="O3" s="8">
        <f>M2-B3</f>
        <v>10</v>
      </c>
    </row>
    <row r="4">
      <c r="A4" s="6">
        <v>43525.0</v>
      </c>
      <c r="B4" s="7">
        <v>220.0</v>
      </c>
      <c r="C4" s="8" t="str">
        <f t="shared" si="1"/>
        <v>March</v>
      </c>
      <c r="D4" s="8">
        <f t="shared" si="2"/>
        <v>230</v>
      </c>
      <c r="E4" s="8"/>
      <c r="F4" s="8">
        <f>D4/E2</f>
        <v>0.795389049</v>
      </c>
      <c r="G4" s="8">
        <f t="shared" si="3"/>
        <v>276.5942029</v>
      </c>
      <c r="H4" s="8">
        <f t="shared" si="5"/>
        <v>213.3333333</v>
      </c>
      <c r="I4" s="7">
        <f t="shared" si="6"/>
        <v>103.125</v>
      </c>
      <c r="J4" s="8">
        <f t="shared" si="4"/>
        <v>56.5942029</v>
      </c>
      <c r="K4" s="8"/>
      <c r="L4" s="8"/>
      <c r="M4" s="8"/>
      <c r="N4" s="8"/>
      <c r="O4" s="8">
        <f>N2-B4</f>
        <v>10</v>
      </c>
    </row>
    <row r="5">
      <c r="A5" s="12">
        <v>43556.0</v>
      </c>
      <c r="B5" s="7">
        <v>240.0</v>
      </c>
      <c r="C5" s="11" t="str">
        <f t="shared" si="1"/>
        <v>April</v>
      </c>
      <c r="D5" s="8">
        <f t="shared" si="2"/>
        <v>250</v>
      </c>
      <c r="E5" s="8"/>
      <c r="F5" s="8">
        <f>D5/E2</f>
        <v>0.8645533141</v>
      </c>
      <c r="G5" s="8">
        <f t="shared" si="3"/>
        <v>277.6</v>
      </c>
      <c r="H5" s="11">
        <f t="shared" si="5"/>
        <v>240</v>
      </c>
      <c r="I5" s="8">
        <f t="shared" si="6"/>
        <v>100</v>
      </c>
      <c r="J5" s="8">
        <f t="shared" si="4"/>
        <v>37.6</v>
      </c>
      <c r="K5" s="8"/>
      <c r="L5" s="8"/>
      <c r="M5" s="8"/>
      <c r="N5" s="8"/>
      <c r="O5" s="8"/>
    </row>
    <row r="6">
      <c r="A6" s="6">
        <v>43586.0</v>
      </c>
      <c r="B6" s="7">
        <v>260.0</v>
      </c>
      <c r="C6" s="8" t="str">
        <f t="shared" si="1"/>
        <v>May</v>
      </c>
      <c r="D6" s="8">
        <f t="shared" si="2"/>
        <v>270</v>
      </c>
      <c r="E6" s="8"/>
      <c r="F6" s="8">
        <f>D6/E2</f>
        <v>0.9337175793</v>
      </c>
      <c r="G6" s="8">
        <f t="shared" si="3"/>
        <v>278.4567901</v>
      </c>
      <c r="H6" s="8">
        <f t="shared" si="5"/>
        <v>266.6666667</v>
      </c>
      <c r="I6" s="8">
        <f t="shared" si="6"/>
        <v>97.5</v>
      </c>
      <c r="J6" s="8">
        <f t="shared" si="4"/>
        <v>18.45679012</v>
      </c>
      <c r="K6" s="8"/>
      <c r="L6" s="8"/>
      <c r="M6" s="8"/>
      <c r="N6" s="8"/>
      <c r="O6" s="13">
        <f>SUM(O2, O3, O4)/3</f>
        <v>10</v>
      </c>
    </row>
    <row r="7">
      <c r="A7" s="6">
        <v>43617.0</v>
      </c>
      <c r="B7" s="7">
        <v>300.0</v>
      </c>
      <c r="C7" s="8" t="str">
        <f t="shared" si="1"/>
        <v>June</v>
      </c>
      <c r="D7" s="8">
        <f t="shared" si="2"/>
        <v>310</v>
      </c>
      <c r="E7" s="8"/>
      <c r="F7" s="8">
        <f>D7/E2</f>
        <v>1.07204611</v>
      </c>
      <c r="G7" s="8">
        <f t="shared" si="3"/>
        <v>279.8387097</v>
      </c>
      <c r="H7" s="8">
        <f t="shared" si="5"/>
        <v>293.3333333</v>
      </c>
      <c r="I7" s="8">
        <f t="shared" si="6"/>
        <v>102.2727273</v>
      </c>
      <c r="J7" s="8">
        <f t="shared" si="4"/>
        <v>20.16129032</v>
      </c>
      <c r="K7" s="8"/>
      <c r="L7" s="8"/>
      <c r="M7" s="8"/>
      <c r="N7" s="8"/>
      <c r="O7" s="8"/>
    </row>
    <row r="8">
      <c r="A8" s="6">
        <v>43647.0</v>
      </c>
      <c r="B8" s="7">
        <v>320.0</v>
      </c>
      <c r="C8" s="8" t="str">
        <f t="shared" si="1"/>
        <v>July</v>
      </c>
      <c r="D8" s="8">
        <f t="shared" si="2"/>
        <v>330</v>
      </c>
      <c r="E8" s="8"/>
      <c r="F8" s="8">
        <f>D8/E2</f>
        <v>1.141210375</v>
      </c>
      <c r="G8" s="8">
        <f t="shared" si="3"/>
        <v>280.4040404</v>
      </c>
      <c r="H8" s="8">
        <f t="shared" si="5"/>
        <v>310</v>
      </c>
      <c r="I8" s="8">
        <f t="shared" si="6"/>
        <v>103.2258065</v>
      </c>
      <c r="J8" s="8">
        <f t="shared" si="4"/>
        <v>39.5959596</v>
      </c>
      <c r="K8" s="8"/>
      <c r="L8" s="8"/>
      <c r="M8" s="8"/>
      <c r="N8" s="8"/>
      <c r="O8" s="8"/>
    </row>
    <row r="9">
      <c r="A9" s="6">
        <v>43678.0</v>
      </c>
      <c r="B9" s="7">
        <v>310.0</v>
      </c>
      <c r="C9" s="8" t="str">
        <f t="shared" si="1"/>
        <v>August</v>
      </c>
      <c r="D9" s="8">
        <f t="shared" si="2"/>
        <v>320</v>
      </c>
      <c r="E9" s="8"/>
      <c r="F9" s="8">
        <f>D9/E2</f>
        <v>1.106628242</v>
      </c>
      <c r="G9" s="8">
        <f t="shared" si="3"/>
        <v>280.1302083</v>
      </c>
      <c r="H9" s="8">
        <f t="shared" si="5"/>
        <v>303.3333333</v>
      </c>
      <c r="I9" s="8">
        <f t="shared" si="6"/>
        <v>102.1978022</v>
      </c>
      <c r="J9" s="8">
        <f t="shared" si="4"/>
        <v>29.86979167</v>
      </c>
      <c r="K9" s="8"/>
      <c r="L9" s="8"/>
      <c r="M9" s="8"/>
      <c r="N9" s="8"/>
      <c r="O9" s="8"/>
    </row>
    <row r="10">
      <c r="A10" s="6">
        <v>43709.0</v>
      </c>
      <c r="B10" s="7">
        <v>280.0</v>
      </c>
      <c r="C10" s="8" t="str">
        <f t="shared" si="1"/>
        <v>September</v>
      </c>
      <c r="D10" s="8">
        <f t="shared" si="2"/>
        <v>290</v>
      </c>
      <c r="E10" s="8"/>
      <c r="F10" s="8">
        <f>D10/E2</f>
        <v>1.002881844</v>
      </c>
      <c r="G10" s="8">
        <f t="shared" si="3"/>
        <v>279.1954023</v>
      </c>
      <c r="H10" s="8">
        <f t="shared" si="5"/>
        <v>293.3333333</v>
      </c>
      <c r="I10" s="8">
        <f t="shared" si="6"/>
        <v>95.45454545</v>
      </c>
      <c r="J10" s="8">
        <f t="shared" si="4"/>
        <v>0.8045977011</v>
      </c>
      <c r="K10" s="8"/>
      <c r="L10" s="8"/>
      <c r="M10" s="8"/>
      <c r="N10" s="8"/>
      <c r="O10" s="8"/>
    </row>
    <row r="11">
      <c r="A11" s="14">
        <v>43739.0</v>
      </c>
      <c r="B11" s="7">
        <v>290.0</v>
      </c>
      <c r="C11" s="8" t="str">
        <f t="shared" si="1"/>
        <v>October</v>
      </c>
      <c r="D11" s="8">
        <f t="shared" si="2"/>
        <v>300</v>
      </c>
      <c r="E11" s="8"/>
      <c r="F11" s="8">
        <f>D11/E2</f>
        <v>1.037463977</v>
      </c>
      <c r="G11" s="8">
        <f t="shared" si="3"/>
        <v>279.5277778</v>
      </c>
      <c r="H11" s="8">
        <f t="shared" si="5"/>
        <v>306.6666667</v>
      </c>
      <c r="I11" s="8">
        <f t="shared" si="6"/>
        <v>94.56521739</v>
      </c>
      <c r="J11" s="8">
        <f t="shared" si="4"/>
        <v>10.47222222</v>
      </c>
      <c r="K11" s="8"/>
      <c r="L11" s="8"/>
      <c r="M11" s="8"/>
      <c r="N11" s="8"/>
      <c r="O11" s="8"/>
    </row>
    <row r="12">
      <c r="A12" s="14">
        <v>43770.0</v>
      </c>
      <c r="B12" s="7">
        <v>350.0</v>
      </c>
      <c r="C12" s="8" t="str">
        <f t="shared" si="1"/>
        <v>November</v>
      </c>
      <c r="D12" s="8">
        <f t="shared" si="2"/>
        <v>360</v>
      </c>
      <c r="E12" s="8"/>
      <c r="F12" s="8">
        <f>D12/E2</f>
        <v>1.244956772</v>
      </c>
      <c r="G12" s="8">
        <f t="shared" si="3"/>
        <v>281.1342593</v>
      </c>
      <c r="H12" s="8">
        <f t="shared" si="5"/>
        <v>346.6666667</v>
      </c>
      <c r="I12" s="8">
        <f t="shared" si="6"/>
        <v>100.9615385</v>
      </c>
      <c r="J12" s="8">
        <f t="shared" si="4"/>
        <v>68.86574074</v>
      </c>
      <c r="K12" s="8"/>
      <c r="L12" s="8"/>
      <c r="M12" s="8"/>
      <c r="N12" s="8"/>
      <c r="O12" s="8"/>
    </row>
    <row r="13">
      <c r="A13" s="14">
        <v>43800.0</v>
      </c>
      <c r="B13" s="7">
        <v>400.0</v>
      </c>
      <c r="C13" s="8" t="str">
        <f t="shared" si="1"/>
        <v>December</v>
      </c>
      <c r="D13" s="8">
        <f t="shared" si="2"/>
        <v>410</v>
      </c>
      <c r="E13" s="8"/>
      <c r="F13" s="11">
        <f>D13/E2</f>
        <v>1.417867435</v>
      </c>
      <c r="G13" s="8">
        <f t="shared" si="3"/>
        <v>282.1138211</v>
      </c>
      <c r="H13" s="8">
        <f t="shared" si="5"/>
        <v>320</v>
      </c>
      <c r="I13" s="11">
        <f t="shared" si="6"/>
        <v>125</v>
      </c>
      <c r="J13" s="8">
        <f t="shared" si="4"/>
        <v>117.8861789</v>
      </c>
      <c r="K13" s="8"/>
      <c r="L13" s="8"/>
      <c r="M13" s="8"/>
      <c r="N13" s="8"/>
      <c r="O13" s="8"/>
    </row>
    <row r="14">
      <c r="A14" s="6">
        <v>43831.0</v>
      </c>
      <c r="B14" s="7">
        <v>210.0</v>
      </c>
      <c r="C14" s="8" t="str">
        <f t="shared" si="1"/>
        <v>January</v>
      </c>
      <c r="D14" s="8"/>
      <c r="E14" s="8"/>
      <c r="F14" s="8"/>
      <c r="G14" s="8"/>
      <c r="H14" s="8">
        <f t="shared" si="5"/>
        <v>266.6666667</v>
      </c>
      <c r="I14" s="8">
        <f t="shared" si="6"/>
        <v>78.75</v>
      </c>
      <c r="J14" s="8"/>
      <c r="K14" s="8"/>
      <c r="L14" s="8"/>
      <c r="M14" s="8"/>
      <c r="N14" s="8"/>
      <c r="O14" s="8"/>
    </row>
    <row r="15">
      <c r="A15" s="6">
        <v>43862.0</v>
      </c>
      <c r="B15" s="7">
        <v>190.0</v>
      </c>
      <c r="C15" s="8" t="str">
        <f t="shared" si="1"/>
        <v>February</v>
      </c>
      <c r="D15" s="8"/>
      <c r="E15" s="8"/>
      <c r="G15" s="8"/>
      <c r="H15" s="8">
        <f t="shared" si="5"/>
        <v>210</v>
      </c>
      <c r="I15" s="8">
        <f t="shared" si="6"/>
        <v>90.47619048</v>
      </c>
      <c r="J15" s="8"/>
      <c r="K15" s="8"/>
      <c r="L15" s="8"/>
      <c r="M15" s="8"/>
      <c r="N15" s="8"/>
      <c r="O15" s="15"/>
    </row>
    <row r="16">
      <c r="A16" s="6">
        <v>43891.0</v>
      </c>
      <c r="B16" s="7">
        <v>230.0</v>
      </c>
      <c r="C16" s="8" t="str">
        <f t="shared" si="1"/>
        <v>March</v>
      </c>
      <c r="D16" s="8"/>
      <c r="E16" s="8"/>
      <c r="G16" s="8"/>
      <c r="H16" s="8">
        <f t="shared" si="5"/>
        <v>223.3333333</v>
      </c>
      <c r="I16" s="8">
        <f t="shared" si="6"/>
        <v>102.9850746</v>
      </c>
      <c r="J16" s="8"/>
      <c r="K16" s="8"/>
      <c r="L16" s="8"/>
      <c r="M16" s="8"/>
      <c r="N16" s="8"/>
      <c r="O16" s="15"/>
    </row>
    <row r="17">
      <c r="A17" s="6">
        <v>43922.0</v>
      </c>
      <c r="B17" s="7">
        <v>250.0</v>
      </c>
      <c r="C17" s="8" t="str">
        <f t="shared" si="1"/>
        <v>April</v>
      </c>
      <c r="D17" s="8"/>
      <c r="E17" s="8"/>
      <c r="F17" s="8"/>
      <c r="G17" s="8"/>
      <c r="H17" s="8">
        <f t="shared" si="5"/>
        <v>250</v>
      </c>
      <c r="I17" s="8">
        <f t="shared" si="6"/>
        <v>100</v>
      </c>
      <c r="J17" s="8"/>
      <c r="K17" s="8"/>
      <c r="L17" s="8"/>
      <c r="M17" s="8"/>
      <c r="N17" s="8"/>
      <c r="O17" s="8"/>
    </row>
    <row r="18">
      <c r="A18" s="6">
        <v>43952.0</v>
      </c>
      <c r="B18" s="7">
        <v>270.0</v>
      </c>
      <c r="C18" s="8" t="str">
        <f t="shared" si="1"/>
        <v>May</v>
      </c>
      <c r="D18" s="8"/>
      <c r="E18" s="8"/>
      <c r="G18" s="8"/>
      <c r="H18" s="8">
        <f t="shared" si="5"/>
        <v>276.6666667</v>
      </c>
      <c r="I18" s="8">
        <f t="shared" si="6"/>
        <v>97.59036145</v>
      </c>
      <c r="J18" s="8"/>
      <c r="K18" s="8"/>
      <c r="L18" s="8"/>
      <c r="M18" s="8"/>
      <c r="N18" s="8"/>
      <c r="O18" s="8"/>
    </row>
    <row r="19">
      <c r="A19" s="12">
        <v>43983.0</v>
      </c>
      <c r="B19" s="7">
        <v>310.0</v>
      </c>
      <c r="C19" s="11" t="str">
        <f t="shared" si="1"/>
        <v>June</v>
      </c>
      <c r="D19" s="8"/>
      <c r="E19" s="8"/>
      <c r="F19" s="16"/>
      <c r="G19" s="11">
        <f>B19/F7</f>
        <v>289.1666667</v>
      </c>
      <c r="H19" s="8">
        <f t="shared" si="5"/>
        <v>303.3333333</v>
      </c>
      <c r="I19" s="8">
        <f t="shared" si="6"/>
        <v>102.1978022</v>
      </c>
      <c r="J19" s="8"/>
      <c r="K19" s="8"/>
      <c r="L19" s="8"/>
      <c r="M19" s="8"/>
      <c r="N19" s="8"/>
      <c r="O19" s="8"/>
    </row>
    <row r="20">
      <c r="A20" s="6">
        <v>44013.0</v>
      </c>
      <c r="B20" s="7">
        <v>330.0</v>
      </c>
      <c r="C20" s="8" t="str">
        <f t="shared" si="1"/>
        <v>July</v>
      </c>
      <c r="D20" s="8"/>
      <c r="E20" s="8"/>
      <c r="G20" s="8"/>
      <c r="H20" s="8">
        <f t="shared" si="5"/>
        <v>320</v>
      </c>
      <c r="I20" s="8">
        <f t="shared" si="6"/>
        <v>103.125</v>
      </c>
      <c r="J20" s="8"/>
      <c r="K20" s="8"/>
      <c r="L20" s="8"/>
      <c r="M20" s="8"/>
      <c r="N20" s="8"/>
      <c r="O20" s="8"/>
    </row>
    <row r="21">
      <c r="A21" s="6">
        <v>44044.0</v>
      </c>
      <c r="B21" s="7">
        <v>320.0</v>
      </c>
      <c r="C21" s="8" t="str">
        <f t="shared" si="1"/>
        <v>August</v>
      </c>
      <c r="D21" s="8"/>
      <c r="E21" s="8"/>
      <c r="G21" s="8"/>
      <c r="H21" s="8">
        <f t="shared" si="5"/>
        <v>313.3333333</v>
      </c>
      <c r="I21" s="8">
        <f t="shared" si="6"/>
        <v>102.1276596</v>
      </c>
      <c r="J21" s="8"/>
      <c r="K21" s="8"/>
      <c r="L21" s="8"/>
      <c r="M21" s="8"/>
      <c r="N21" s="8"/>
      <c r="O21" s="8"/>
    </row>
    <row r="22">
      <c r="A22" s="6">
        <v>44075.0</v>
      </c>
      <c r="B22" s="7">
        <v>290.0</v>
      </c>
      <c r="C22" s="8" t="str">
        <f t="shared" si="1"/>
        <v>September</v>
      </c>
      <c r="D22" s="8"/>
      <c r="E22" s="8"/>
      <c r="G22" s="8"/>
      <c r="H22" s="8">
        <f t="shared" si="5"/>
        <v>303.3333333</v>
      </c>
      <c r="I22" s="8">
        <f t="shared" si="6"/>
        <v>95.6043956</v>
      </c>
      <c r="J22" s="8"/>
      <c r="K22" s="8"/>
      <c r="L22" s="8"/>
      <c r="M22" s="8"/>
      <c r="N22" s="8"/>
      <c r="O22" s="8"/>
    </row>
    <row r="23">
      <c r="A23" s="14">
        <v>44105.0</v>
      </c>
      <c r="B23" s="7">
        <v>300.0</v>
      </c>
      <c r="C23" s="8" t="str">
        <f t="shared" si="1"/>
        <v>October</v>
      </c>
      <c r="D23" s="8"/>
      <c r="E23" s="8"/>
      <c r="G23" s="8"/>
      <c r="H23" s="8">
        <f t="shared" si="5"/>
        <v>316.6666667</v>
      </c>
      <c r="I23" s="8">
        <f t="shared" si="6"/>
        <v>94.73684211</v>
      </c>
      <c r="J23" s="8"/>
      <c r="K23" s="8"/>
      <c r="L23" s="8"/>
      <c r="M23" s="8"/>
      <c r="N23" s="8"/>
      <c r="O23" s="8"/>
    </row>
    <row r="24">
      <c r="A24" s="14">
        <v>44136.0</v>
      </c>
      <c r="B24" s="7">
        <v>360.0</v>
      </c>
      <c r="C24" s="8" t="str">
        <f t="shared" si="1"/>
        <v>November</v>
      </c>
      <c r="D24" s="8"/>
      <c r="E24" s="8"/>
      <c r="F24" s="8"/>
      <c r="G24" s="8"/>
      <c r="H24" s="8">
        <f t="shared" si="5"/>
        <v>356.6666667</v>
      </c>
      <c r="I24" s="8">
        <f t="shared" si="6"/>
        <v>100.9345794</v>
      </c>
      <c r="J24" s="8"/>
      <c r="K24" s="8"/>
      <c r="L24" s="8"/>
      <c r="M24" s="8"/>
      <c r="N24" s="8"/>
      <c r="O24" s="8"/>
    </row>
    <row r="25">
      <c r="A25" s="14">
        <v>44166.0</v>
      </c>
      <c r="B25" s="7">
        <v>410.0</v>
      </c>
      <c r="C25" s="8" t="str">
        <f t="shared" si="1"/>
        <v>December</v>
      </c>
      <c r="D25" s="8"/>
      <c r="E25" s="8"/>
      <c r="F25" s="8"/>
      <c r="G25" s="8"/>
      <c r="H25" s="8">
        <f t="shared" si="5"/>
        <v>330</v>
      </c>
      <c r="I25" s="11">
        <f t="shared" si="6"/>
        <v>124.2424242</v>
      </c>
      <c r="J25" s="8"/>
      <c r="K25" s="8"/>
      <c r="L25" s="8"/>
      <c r="M25" s="8"/>
      <c r="N25" s="8"/>
      <c r="O25" s="8"/>
    </row>
    <row r="26">
      <c r="A26" s="6">
        <v>44197.0</v>
      </c>
      <c r="B26" s="7">
        <v>220.0</v>
      </c>
      <c r="C26" s="8" t="str">
        <f t="shared" si="1"/>
        <v>January</v>
      </c>
      <c r="D26" s="8"/>
      <c r="E26" s="8"/>
      <c r="F26" s="8"/>
      <c r="G26" s="8"/>
      <c r="H26" s="8">
        <f t="shared" si="5"/>
        <v>276.6666667</v>
      </c>
      <c r="I26" s="8">
        <f t="shared" si="6"/>
        <v>79.51807229</v>
      </c>
      <c r="J26" s="8"/>
      <c r="K26" s="8"/>
      <c r="L26" s="8"/>
      <c r="M26" s="8"/>
      <c r="N26" s="8"/>
      <c r="O26" s="8"/>
    </row>
    <row r="27">
      <c r="A27" s="6">
        <v>44228.0</v>
      </c>
      <c r="B27" s="7">
        <v>200.0</v>
      </c>
      <c r="C27" s="8" t="str">
        <f t="shared" si="1"/>
        <v>February</v>
      </c>
      <c r="D27" s="8"/>
      <c r="E27" s="8"/>
      <c r="F27" s="8"/>
      <c r="G27" s="8"/>
      <c r="H27" s="8">
        <f t="shared" si="5"/>
        <v>220</v>
      </c>
      <c r="I27" s="8">
        <f t="shared" si="6"/>
        <v>90.90909091</v>
      </c>
      <c r="J27" s="8"/>
      <c r="K27" s="8"/>
      <c r="L27" s="8"/>
      <c r="M27" s="8"/>
      <c r="N27" s="8"/>
      <c r="O27" s="8"/>
    </row>
    <row r="28">
      <c r="A28" s="6">
        <v>44256.0</v>
      </c>
      <c r="B28" s="7">
        <v>240.0</v>
      </c>
      <c r="C28" s="8" t="str">
        <f t="shared" si="1"/>
        <v>March</v>
      </c>
      <c r="D28" s="8"/>
      <c r="E28" s="8"/>
      <c r="F28" s="8"/>
      <c r="G28" s="8"/>
      <c r="H28" s="8">
        <f t="shared" si="5"/>
        <v>233.3333333</v>
      </c>
      <c r="I28" s="8">
        <f t="shared" si="6"/>
        <v>102.8571429</v>
      </c>
      <c r="J28" s="8"/>
      <c r="K28" s="8"/>
      <c r="L28" s="8"/>
      <c r="M28" s="8"/>
      <c r="N28" s="8"/>
      <c r="O28" s="8"/>
    </row>
    <row r="29">
      <c r="A29" s="6">
        <v>44287.0</v>
      </c>
      <c r="B29" s="7">
        <v>260.0</v>
      </c>
      <c r="C29" s="8" t="str">
        <f t="shared" si="1"/>
        <v>April</v>
      </c>
      <c r="D29" s="8"/>
      <c r="E29" s="8"/>
      <c r="F29" s="8"/>
      <c r="G29" s="8"/>
      <c r="H29" s="8">
        <f t="shared" si="5"/>
        <v>260</v>
      </c>
      <c r="I29" s="8">
        <f t="shared" si="6"/>
        <v>100</v>
      </c>
      <c r="J29" s="8"/>
      <c r="K29" s="8"/>
      <c r="L29" s="8"/>
      <c r="M29" s="8"/>
      <c r="N29" s="8"/>
      <c r="O29" s="8"/>
    </row>
    <row r="30">
      <c r="A30" s="6">
        <v>44317.0</v>
      </c>
      <c r="B30" s="7">
        <v>280.0</v>
      </c>
      <c r="C30" s="8" t="str">
        <f t="shared" si="1"/>
        <v>May</v>
      </c>
      <c r="D30" s="8"/>
      <c r="E30" s="8"/>
      <c r="F30" s="8"/>
      <c r="G30" s="8"/>
      <c r="H30" s="8">
        <f t="shared" si="5"/>
        <v>286.6666667</v>
      </c>
      <c r="I30" s="8">
        <f t="shared" si="6"/>
        <v>97.6744186</v>
      </c>
      <c r="J30" s="8"/>
      <c r="K30" s="8"/>
      <c r="L30" s="8"/>
      <c r="M30" s="8"/>
      <c r="N30" s="8"/>
      <c r="O30" s="8"/>
    </row>
    <row r="31">
      <c r="A31" s="6">
        <v>44348.0</v>
      </c>
      <c r="B31" s="7">
        <v>320.0</v>
      </c>
      <c r="C31" s="8" t="str">
        <f t="shared" si="1"/>
        <v>June</v>
      </c>
      <c r="D31" s="8"/>
      <c r="E31" s="8"/>
      <c r="F31" s="8"/>
      <c r="G31" s="8"/>
      <c r="H31" s="8">
        <f t="shared" si="5"/>
        <v>313.3333333</v>
      </c>
      <c r="I31" s="8">
        <f t="shared" si="6"/>
        <v>102.1276596</v>
      </c>
      <c r="J31" s="8"/>
      <c r="K31" s="8"/>
      <c r="L31" s="8"/>
      <c r="M31" s="8"/>
      <c r="N31" s="8"/>
      <c r="O31" s="8"/>
    </row>
    <row r="32">
      <c r="A32" s="6">
        <v>44378.0</v>
      </c>
      <c r="B32" s="7">
        <v>340.0</v>
      </c>
      <c r="C32" s="8" t="str">
        <f t="shared" si="1"/>
        <v>July</v>
      </c>
      <c r="D32" s="8"/>
      <c r="E32" s="8"/>
      <c r="F32" s="8"/>
      <c r="G32" s="8"/>
      <c r="H32" s="8">
        <f t="shared" si="5"/>
        <v>330</v>
      </c>
      <c r="I32" s="8">
        <f t="shared" si="6"/>
        <v>103.030303</v>
      </c>
      <c r="J32" s="8"/>
      <c r="K32" s="8"/>
      <c r="L32" s="8"/>
      <c r="M32" s="8"/>
      <c r="N32" s="8"/>
      <c r="O32" s="8"/>
    </row>
    <row r="33">
      <c r="A33" s="6">
        <v>44409.0</v>
      </c>
      <c r="B33" s="7">
        <v>330.0</v>
      </c>
      <c r="C33" s="8" t="str">
        <f t="shared" si="1"/>
        <v>August</v>
      </c>
      <c r="D33" s="8"/>
      <c r="E33" s="8"/>
      <c r="F33" s="8"/>
      <c r="G33" s="8"/>
      <c r="H33" s="8">
        <f t="shared" si="5"/>
        <v>323.3333333</v>
      </c>
      <c r="I33" s="8">
        <f t="shared" si="6"/>
        <v>102.0618557</v>
      </c>
      <c r="J33" s="8"/>
      <c r="K33" s="8"/>
      <c r="L33" s="8"/>
      <c r="M33" s="8"/>
      <c r="N33" s="8"/>
      <c r="O33" s="8"/>
    </row>
    <row r="34">
      <c r="A34" s="6">
        <v>44440.0</v>
      </c>
      <c r="B34" s="7">
        <v>300.0</v>
      </c>
      <c r="C34" s="8" t="str">
        <f t="shared" si="1"/>
        <v>September</v>
      </c>
      <c r="D34" s="8"/>
      <c r="E34" s="8"/>
      <c r="F34" s="8"/>
      <c r="G34" s="8"/>
      <c r="H34" s="8">
        <f t="shared" si="5"/>
        <v>313.3333333</v>
      </c>
      <c r="I34" s="8">
        <f t="shared" si="6"/>
        <v>95.74468085</v>
      </c>
      <c r="J34" s="8"/>
      <c r="K34" s="8"/>
      <c r="L34" s="8"/>
      <c r="M34" s="8"/>
      <c r="N34" s="8"/>
      <c r="O34" s="8"/>
    </row>
    <row r="35">
      <c r="A35" s="14">
        <v>44470.0</v>
      </c>
      <c r="B35" s="7">
        <v>310.0</v>
      </c>
      <c r="C35" s="8" t="str">
        <f t="shared" si="1"/>
        <v>October</v>
      </c>
      <c r="D35" s="8"/>
      <c r="E35" s="8"/>
      <c r="F35" s="8"/>
      <c r="G35" s="8"/>
      <c r="H35" s="8">
        <f t="shared" si="5"/>
        <v>326.6666667</v>
      </c>
      <c r="I35" s="8">
        <f t="shared" si="6"/>
        <v>94.89795918</v>
      </c>
      <c r="J35" s="8"/>
      <c r="K35" s="8"/>
      <c r="L35" s="8"/>
      <c r="M35" s="8"/>
      <c r="N35" s="8"/>
      <c r="O35" s="8"/>
    </row>
    <row r="36">
      <c r="A36" s="14">
        <v>44501.0</v>
      </c>
      <c r="B36" s="7">
        <v>370.0</v>
      </c>
      <c r="C36" s="8" t="str">
        <f t="shared" si="1"/>
        <v>November</v>
      </c>
      <c r="D36" s="8"/>
      <c r="E36" s="8"/>
      <c r="F36" s="8"/>
      <c r="G36" s="8"/>
      <c r="H36" s="8">
        <f t="shared" si="5"/>
        <v>366.6666667</v>
      </c>
      <c r="I36" s="8">
        <f t="shared" si="6"/>
        <v>100.9090909</v>
      </c>
      <c r="J36" s="8"/>
      <c r="K36" s="8"/>
      <c r="L36" s="8"/>
      <c r="M36" s="8"/>
      <c r="N36" s="8"/>
      <c r="O36" s="8"/>
    </row>
    <row r="37">
      <c r="A37" s="14">
        <v>44531.0</v>
      </c>
      <c r="B37" s="7">
        <v>420.0</v>
      </c>
      <c r="C37" s="8" t="str">
        <f t="shared" si="1"/>
        <v>December</v>
      </c>
      <c r="D37" s="8"/>
      <c r="E37" s="8"/>
      <c r="F37" s="8"/>
      <c r="G37" s="8"/>
      <c r="H37" s="8">
        <f t="shared" si="5"/>
        <v>395</v>
      </c>
      <c r="I37" s="11">
        <f t="shared" si="6"/>
        <v>106.3291139</v>
      </c>
      <c r="J37" s="8"/>
      <c r="K37" s="8"/>
      <c r="L37" s="8"/>
      <c r="M37" s="8"/>
      <c r="N37" s="8"/>
      <c r="O37" s="8"/>
    </row>
    <row r="38">
      <c r="A38" s="8"/>
      <c r="B38" s="8"/>
      <c r="C38" s="8"/>
      <c r="D38" s="8"/>
      <c r="E38" s="8"/>
      <c r="F38" s="7" t="s">
        <v>15</v>
      </c>
      <c r="G38" s="8"/>
      <c r="H38" s="8"/>
      <c r="I38" s="8"/>
      <c r="J38" s="8"/>
      <c r="K38" s="8"/>
      <c r="L38" s="8"/>
      <c r="M38" s="8"/>
      <c r="N38" s="8"/>
      <c r="O38" s="8"/>
    </row>
    <row r="39">
      <c r="A39" s="8"/>
      <c r="B39" s="8"/>
      <c r="C39" s="8"/>
      <c r="D39" s="8"/>
      <c r="E39" s="8"/>
      <c r="F39" s="9">
        <f>MIN(F2:F13)</f>
        <v>0.6570605187</v>
      </c>
      <c r="G39" s="8"/>
      <c r="H39" s="8"/>
      <c r="I39" s="8"/>
      <c r="J39" s="8"/>
      <c r="K39" s="8"/>
      <c r="L39" s="8"/>
      <c r="M39" s="8"/>
      <c r="N39" s="8"/>
      <c r="O39" s="8"/>
    </row>
    <row r="40">
      <c r="F40" s="7" t="s">
        <v>16</v>
      </c>
    </row>
    <row r="41">
      <c r="F41" s="17">
        <f>MAX(F2:F13)</f>
        <v>1.417867435</v>
      </c>
    </row>
  </sheetData>
  <conditionalFormatting sqref="M14">
    <cfRule type="notContainsBlanks" dxfId="0" priority="1">
      <formula>LEN(TRIM(M14))&gt;0</formula>
    </cfRule>
  </conditionalFormatting>
  <drawing r:id="rId2"/>
  <legacyDrawing r:id="rId3"/>
</worksheet>
</file>